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20730" windowHeight="11760" tabRatio="827"/>
  </bookViews>
  <sheets>
    <sheet name="Introduction" sheetId="21" r:id="rId1"/>
    <sheet name="Description" sheetId="22" r:id="rId2"/>
    <sheet name="Final Results" sheetId="19" r:id="rId3"/>
    <sheet name="Iron&amp;Steel" sheetId="4" r:id="rId4"/>
    <sheet name="State_Production_Iron&amp;Steel" sheetId="24" r:id="rId5"/>
    <sheet name="Fertilizers" sheetId="5" r:id="rId6"/>
    <sheet name="State_Production_Fertilizers" sheetId="25" r:id="rId7"/>
    <sheet name="Sugar" sheetId="6" r:id="rId8"/>
    <sheet name="State_Production_Sugar" sheetId="26" r:id="rId9"/>
    <sheet name="Coffee" sheetId="7" r:id="rId10"/>
    <sheet name="State Production_Coffee" sheetId="27" r:id="rId11"/>
    <sheet name="Petroleum" sheetId="8" r:id="rId12"/>
    <sheet name="State_Production_Petroleum" sheetId="28" r:id="rId13"/>
    <sheet name="Dairy" sheetId="9" r:id="rId14"/>
    <sheet name="State Production_Dairy" sheetId="29" r:id="rId15"/>
    <sheet name="Meat" sheetId="11" r:id="rId16"/>
    <sheet name="State_Production_Meat" sheetId="31" r:id="rId17"/>
    <sheet name="Pulp &amp; Paper" sheetId="13" r:id="rId18"/>
    <sheet name="State_Production_Pulp &amp; Paper" sheetId="33" r:id="rId19"/>
    <sheet name="Rubber" sheetId="15" r:id="rId20"/>
    <sheet name="State_Production_Rubber" sheetId="34" r:id="rId21"/>
    <sheet name="Tannery" sheetId="16" r:id="rId22"/>
    <sheet name="State_Production_Tannery" sheetId="35" r:id="rId23"/>
    <sheet name="Fish Processing" sheetId="39" r:id="rId24"/>
    <sheet name="State_production_Fish process" sheetId="38" r:id="rId25"/>
    <sheet name="flowsheet" sheetId="17" r:id="rId26"/>
    <sheet name="Methodology" sheetId="36" r:id="rId27"/>
  </sheets>
  <externalReferences>
    <externalReference r:id="rId28"/>
    <externalReference r:id="rId29"/>
    <externalReference r:id="rId30"/>
  </externalReferences>
  <definedNames>
    <definedName name="__123Graph_A" localSheetId="9" hidden="1">[1]EVAREBR!#REF!</definedName>
    <definedName name="__123Graph_A" localSheetId="13" hidden="1">[1]EVAREBR!#REF!</definedName>
    <definedName name="__123Graph_A" localSheetId="5" hidden="1">[1]EVAREBR!#REF!</definedName>
    <definedName name="__123Graph_A" localSheetId="25" hidden="1">[1]EVAREBR!#REF!</definedName>
    <definedName name="__123Graph_A" localSheetId="15" hidden="1">[1]EVAREBR!#REF!</definedName>
    <definedName name="__123Graph_A" localSheetId="11" hidden="1">[1]EVAREBR!#REF!</definedName>
    <definedName name="__123Graph_A" localSheetId="17" hidden="1">[1]EVAREBR!#REF!</definedName>
    <definedName name="__123Graph_A" localSheetId="19" hidden="1">[1]EVAREBR!#REF!</definedName>
    <definedName name="__123Graph_A" localSheetId="7" hidden="1">[1]EVAREBR!#REF!</definedName>
    <definedName name="__123Graph_A" localSheetId="21" hidden="1">[1]EVAREBR!#REF!</definedName>
    <definedName name="__123Graph_A" hidden="1">[1]EVAREBR!#REF!</definedName>
    <definedName name="__123Graph_ABRA" localSheetId="9" hidden="1">[1]EVAREBR!#REF!</definedName>
    <definedName name="__123Graph_ABRA" localSheetId="13" hidden="1">[1]EVAREBR!#REF!</definedName>
    <definedName name="__123Graph_ABRA" localSheetId="5" hidden="1">[1]EVAREBR!#REF!</definedName>
    <definedName name="__123Graph_ABRA" localSheetId="15" hidden="1">[1]EVAREBR!#REF!</definedName>
    <definedName name="__123Graph_ABRA" localSheetId="11" hidden="1">[1]EVAREBR!#REF!</definedName>
    <definedName name="__123Graph_ABRA" localSheetId="17" hidden="1">[1]EVAREBR!#REF!</definedName>
    <definedName name="__123Graph_ABRA" localSheetId="19" hidden="1">[1]EVAREBR!#REF!</definedName>
    <definedName name="__123Graph_ABRA" localSheetId="7" hidden="1">[1]EVAREBR!#REF!</definedName>
    <definedName name="__123Graph_ABRA" localSheetId="21" hidden="1">[1]EVAREBR!#REF!</definedName>
    <definedName name="__123Graph_ABRA" hidden="1">[1]EVAREBR!#REF!</definedName>
    <definedName name="__123Graph_X" localSheetId="9" hidden="1">#REF!</definedName>
    <definedName name="__123Graph_X" localSheetId="13" hidden="1">#REF!</definedName>
    <definedName name="__123Graph_X" localSheetId="5" hidden="1">#REF!</definedName>
    <definedName name="__123Graph_X" localSheetId="15" hidden="1">#REF!</definedName>
    <definedName name="__123Graph_X" localSheetId="11" hidden="1">#REF!</definedName>
    <definedName name="__123Graph_X" localSheetId="17" hidden="1">#REF!</definedName>
    <definedName name="__123Graph_X" localSheetId="19" hidden="1">#REF!</definedName>
    <definedName name="__123Graph_X" localSheetId="7" hidden="1">#REF!</definedName>
    <definedName name="__123Graph_X" localSheetId="21" hidden="1">#REF!</definedName>
    <definedName name="__123Graph_X" hidden="1">#REF!</definedName>
    <definedName name="__123Graph_XBRA" localSheetId="9" hidden="1">#REF!</definedName>
    <definedName name="__123Graph_XBRA" localSheetId="13" hidden="1">#REF!</definedName>
    <definedName name="__123Graph_XBRA" localSheetId="5" hidden="1">#REF!</definedName>
    <definedName name="__123Graph_XBRA" localSheetId="15" hidden="1">#REF!</definedName>
    <definedName name="__123Graph_XBRA" localSheetId="11" hidden="1">#REF!</definedName>
    <definedName name="__123Graph_XBRA" localSheetId="17" hidden="1">#REF!</definedName>
    <definedName name="__123Graph_XBRA" localSheetId="19" hidden="1">#REF!</definedName>
    <definedName name="__123Graph_XBRA" localSheetId="7" hidden="1">#REF!</definedName>
    <definedName name="__123Graph_XBRA" localSheetId="21" hidden="1">#REF!</definedName>
    <definedName name="__123Graph_XBRA" hidden="1">#REF!</definedName>
    <definedName name="_TAB1">#N/A</definedName>
    <definedName name="_TAB2" localSheetId="9">#REF!</definedName>
    <definedName name="_TAB2" localSheetId="13">#REF!</definedName>
    <definedName name="_TAB2" localSheetId="5">#REF!</definedName>
    <definedName name="_TAB2" localSheetId="15">#REF!</definedName>
    <definedName name="_TAB2" localSheetId="11">#REF!</definedName>
    <definedName name="_TAB2" localSheetId="17">#REF!</definedName>
    <definedName name="_TAB2" localSheetId="19">#REF!</definedName>
    <definedName name="_TAB2" localSheetId="7">#REF!</definedName>
    <definedName name="_TAB2" localSheetId="21">#REF!</definedName>
    <definedName name="_TAB2">#REF!</definedName>
    <definedName name="AAAAA" localSheetId="9" hidden="1">[2]EVAREBR!#REF!</definedName>
    <definedName name="AAAAA" localSheetId="13" hidden="1">[2]EVAREBR!#REF!</definedName>
    <definedName name="AAAAA" localSheetId="5" hidden="1">[2]EVAREBR!#REF!</definedName>
    <definedName name="AAAAA" localSheetId="25" hidden="1">[2]EVAREBR!#REF!</definedName>
    <definedName name="AAAAA" localSheetId="15" hidden="1">[2]EVAREBR!#REF!</definedName>
    <definedName name="AAAAA" localSheetId="11" hidden="1">[2]EVAREBR!#REF!</definedName>
    <definedName name="AAAAA" localSheetId="17" hidden="1">[2]EVAREBR!#REF!</definedName>
    <definedName name="AAAAA" localSheetId="19" hidden="1">[2]EVAREBR!#REF!</definedName>
    <definedName name="AAAAA" localSheetId="7" hidden="1">[2]EVAREBR!#REF!</definedName>
    <definedName name="AAAAA" localSheetId="21" hidden="1">[2]EVAREBR!#REF!</definedName>
    <definedName name="AAAAA" hidden="1">[2]EVAREBR!#REF!</definedName>
    <definedName name="BA_SUL">#N/A</definedName>
    <definedName name="DF" localSheetId="9">[3]MILHO1A!#REF!</definedName>
    <definedName name="DF" localSheetId="13">[3]MILHO1A!#REF!</definedName>
    <definedName name="DF" localSheetId="5">[3]MILHO1A!#REF!</definedName>
    <definedName name="DF" localSheetId="15">[3]MILHO1A!#REF!</definedName>
    <definedName name="DF" localSheetId="11">[3]MILHO1A!#REF!</definedName>
    <definedName name="DF" localSheetId="17">[3]MILHO1A!#REF!</definedName>
    <definedName name="DF" localSheetId="19">[3]MILHO1A!#REF!</definedName>
    <definedName name="DF" localSheetId="7">[3]MILHO1A!#REF!</definedName>
    <definedName name="DF" localSheetId="21">[3]MILHO1A!#REF!</definedName>
    <definedName name="DF">[3]MILHO1A!#REF!</definedName>
    <definedName name="ES" localSheetId="9">[3]MILHO1A!#REF!</definedName>
    <definedName name="ES" localSheetId="13">[3]MILHO1A!#REF!</definedName>
    <definedName name="ES" localSheetId="5">[3]MILHO1A!#REF!</definedName>
    <definedName name="ES" localSheetId="15">[3]MILHO1A!#REF!</definedName>
    <definedName name="ES" localSheetId="11">[3]MILHO1A!#REF!</definedName>
    <definedName name="ES" localSheetId="17">[3]MILHO1A!#REF!</definedName>
    <definedName name="ES" localSheetId="19">[3]MILHO1A!#REF!</definedName>
    <definedName name="ES" localSheetId="7">[3]MILHO1A!#REF!</definedName>
    <definedName name="ES" localSheetId="21">[3]MILHO1A!#REF!</definedName>
    <definedName name="ES">[3]MILHO1A!#REF!</definedName>
    <definedName name="GO" localSheetId="9">[3]MILHO1A!#REF!</definedName>
    <definedName name="GO" localSheetId="13">[3]MILHO1A!#REF!</definedName>
    <definedName name="GO" localSheetId="5">[3]MILHO1A!#REF!</definedName>
    <definedName name="GO" localSheetId="15">[3]MILHO1A!#REF!</definedName>
    <definedName name="GO" localSheetId="11">[3]MILHO1A!#REF!</definedName>
    <definedName name="GO" localSheetId="17">[3]MILHO1A!#REF!</definedName>
    <definedName name="GO" localSheetId="19">[3]MILHO1A!#REF!</definedName>
    <definedName name="GO" localSheetId="7">[3]MILHO1A!#REF!</definedName>
    <definedName name="GO" localSheetId="21">[3]MILHO1A!#REF!</definedName>
    <definedName name="GO">[3]MILHO1A!#REF!</definedName>
    <definedName name="MG" localSheetId="9">[3]MILHO1A!#REF!</definedName>
    <definedName name="MG" localSheetId="13">[3]MILHO1A!#REF!</definedName>
    <definedName name="MG" localSheetId="5">[3]MILHO1A!#REF!</definedName>
    <definedName name="MG" localSheetId="15">[3]MILHO1A!#REF!</definedName>
    <definedName name="MG" localSheetId="11">[3]MILHO1A!#REF!</definedName>
    <definedName name="MG" localSheetId="17">[3]MILHO1A!#REF!</definedName>
    <definedName name="MG" localSheetId="19">[3]MILHO1A!#REF!</definedName>
    <definedName name="MG" localSheetId="7">[3]MILHO1A!#REF!</definedName>
    <definedName name="MG" localSheetId="21">[3]MILHO1A!#REF!</definedName>
    <definedName name="MG">[3]MILHO1A!#REF!</definedName>
    <definedName name="MILHO_2__SAFRA" localSheetId="9">#REF!</definedName>
    <definedName name="MILHO_2__SAFRA" localSheetId="13">#REF!</definedName>
    <definedName name="MILHO_2__SAFRA" localSheetId="5">#REF!</definedName>
    <definedName name="MILHO_2__SAFRA" localSheetId="15">#REF!</definedName>
    <definedName name="MILHO_2__SAFRA" localSheetId="11">#REF!</definedName>
    <definedName name="MILHO_2__SAFRA" localSheetId="17">#REF!</definedName>
    <definedName name="MILHO_2__SAFRA" localSheetId="19">#REF!</definedName>
    <definedName name="MILHO_2__SAFRA" localSheetId="7">#REF!</definedName>
    <definedName name="MILHO_2__SAFRA" localSheetId="21">#REF!</definedName>
    <definedName name="MILHO_2__SAFRA">#REF!</definedName>
    <definedName name="MS" localSheetId="9">[3]MILHO1A!#REF!</definedName>
    <definedName name="MS" localSheetId="13">[3]MILHO1A!#REF!</definedName>
    <definedName name="MS" localSheetId="5">[3]MILHO1A!#REF!</definedName>
    <definedName name="MS" localSheetId="25">[3]MILHO1A!#REF!</definedName>
    <definedName name="MS" localSheetId="15">[3]MILHO1A!#REF!</definedName>
    <definedName name="MS" localSheetId="11">[3]MILHO1A!#REF!</definedName>
    <definedName name="MS" localSheetId="17">[3]MILHO1A!#REF!</definedName>
    <definedName name="MS" localSheetId="19">[3]MILHO1A!#REF!</definedName>
    <definedName name="MS" localSheetId="7">[3]MILHO1A!#REF!</definedName>
    <definedName name="MS" localSheetId="21">[3]MILHO1A!#REF!</definedName>
    <definedName name="MS">[3]MILHO1A!#REF!</definedName>
    <definedName name="MT" localSheetId="9">[3]MILHO1A!#REF!</definedName>
    <definedName name="MT" localSheetId="13">[3]MILHO1A!#REF!</definedName>
    <definedName name="MT" localSheetId="5">[3]MILHO1A!#REF!</definedName>
    <definedName name="MT" localSheetId="25">[3]MILHO1A!#REF!</definedName>
    <definedName name="MT" localSheetId="15">[3]MILHO1A!#REF!</definedName>
    <definedName name="MT" localSheetId="11">[3]MILHO1A!#REF!</definedName>
    <definedName name="MT" localSheetId="17">[3]MILHO1A!#REF!</definedName>
    <definedName name="MT" localSheetId="19">[3]MILHO1A!#REF!</definedName>
    <definedName name="MT" localSheetId="7">[3]MILHO1A!#REF!</definedName>
    <definedName name="MT" localSheetId="21">[3]MILHO1A!#REF!</definedName>
    <definedName name="MT">[3]MILHO1A!#REF!</definedName>
    <definedName name="PR" localSheetId="9">[3]MILHO1A!#REF!</definedName>
    <definedName name="PR" localSheetId="13">[3]MILHO1A!#REF!</definedName>
    <definedName name="PR" localSheetId="5">[3]MILHO1A!#REF!</definedName>
    <definedName name="PR" localSheetId="25">[3]MILHO1A!#REF!</definedName>
    <definedName name="PR" localSheetId="15">[3]MILHO1A!#REF!</definedName>
    <definedName name="PR" localSheetId="11">[3]MILHO1A!#REF!</definedName>
    <definedName name="PR" localSheetId="17">[3]MILHO1A!#REF!</definedName>
    <definedName name="PR" localSheetId="19">[3]MILHO1A!#REF!</definedName>
    <definedName name="PR" localSheetId="7">[3]MILHO1A!#REF!</definedName>
    <definedName name="PR" localSheetId="21">[3]MILHO1A!#REF!</definedName>
    <definedName name="PR">[3]MILHO1A!#REF!</definedName>
    <definedName name="QUADRO2" localSheetId="9">#REF!</definedName>
    <definedName name="QUADRO2" localSheetId="13">#REF!</definedName>
    <definedName name="QUADRO2" localSheetId="5">#REF!</definedName>
    <definedName name="QUADRO2" localSheetId="15">#REF!</definedName>
    <definedName name="QUADRO2" localSheetId="11">#REF!</definedName>
    <definedName name="QUADRO2" localSheetId="17">#REF!</definedName>
    <definedName name="QUADRO2" localSheetId="19">#REF!</definedName>
    <definedName name="QUADRO2" localSheetId="7">#REF!</definedName>
    <definedName name="QUADRO2" localSheetId="21">#REF!</definedName>
    <definedName name="QUADRO2">#REF!</definedName>
    <definedName name="QUADRO3" localSheetId="9">#REF!</definedName>
    <definedName name="QUADRO3" localSheetId="13">#REF!</definedName>
    <definedName name="QUADRO3" localSheetId="5">#REF!</definedName>
    <definedName name="QUADRO3" localSheetId="15">#REF!</definedName>
    <definedName name="QUADRO3" localSheetId="11">#REF!</definedName>
    <definedName name="QUADRO3" localSheetId="17">#REF!</definedName>
    <definedName name="QUADRO3" localSheetId="19">#REF!</definedName>
    <definedName name="QUADRO3" localSheetId="7">#REF!</definedName>
    <definedName name="QUADRO3" localSheetId="21">#REF!</definedName>
    <definedName name="QUADRO3">#REF!</definedName>
    <definedName name="RJ" localSheetId="9">[3]MILHO1A!#REF!</definedName>
    <definedName name="RJ" localSheetId="13">[3]MILHO1A!#REF!</definedName>
    <definedName name="RJ" localSheetId="5">[3]MILHO1A!#REF!</definedName>
    <definedName name="RJ" localSheetId="25">[3]MILHO1A!#REF!</definedName>
    <definedName name="RJ" localSheetId="15">[3]MILHO1A!#REF!</definedName>
    <definedName name="RJ" localSheetId="11">[3]MILHO1A!#REF!</definedName>
    <definedName name="RJ" localSheetId="17">[3]MILHO1A!#REF!</definedName>
    <definedName name="RJ" localSheetId="19">[3]MILHO1A!#REF!</definedName>
    <definedName name="RJ" localSheetId="7">[3]MILHO1A!#REF!</definedName>
    <definedName name="RJ" localSheetId="21">[3]MILHO1A!#REF!</definedName>
    <definedName name="RJ">[3]MILHO1A!#REF!</definedName>
    <definedName name="RO" localSheetId="9">[3]MILHO1A!#REF!</definedName>
    <definedName name="RO" localSheetId="13">[3]MILHO1A!#REF!</definedName>
    <definedName name="RO" localSheetId="5">[3]MILHO1A!#REF!</definedName>
    <definedName name="RO" localSheetId="15">[3]MILHO1A!#REF!</definedName>
    <definedName name="RO" localSheetId="11">[3]MILHO1A!#REF!</definedName>
    <definedName name="RO" localSheetId="17">[3]MILHO1A!#REF!</definedName>
    <definedName name="RO" localSheetId="19">[3]MILHO1A!#REF!</definedName>
    <definedName name="RO" localSheetId="7">[3]MILHO1A!#REF!</definedName>
    <definedName name="RO" localSheetId="21">[3]MILHO1A!#REF!</definedName>
    <definedName name="RO">[3]MILHO1A!#REF!</definedName>
    <definedName name="RS" localSheetId="9">[3]MILHO1A!#REF!</definedName>
    <definedName name="RS" localSheetId="13">[3]MILHO1A!#REF!</definedName>
    <definedName name="RS" localSheetId="5">[3]MILHO1A!#REF!</definedName>
    <definedName name="RS" localSheetId="15">[3]MILHO1A!#REF!</definedName>
    <definedName name="RS" localSheetId="11">[3]MILHO1A!#REF!</definedName>
    <definedName name="RS" localSheetId="17">[3]MILHO1A!#REF!</definedName>
    <definedName name="RS" localSheetId="19">[3]MILHO1A!#REF!</definedName>
    <definedName name="RS" localSheetId="7">[3]MILHO1A!#REF!</definedName>
    <definedName name="RS" localSheetId="21">[3]MILHO1A!#REF!</definedName>
    <definedName name="RS">[3]MILHO1A!#REF!</definedName>
    <definedName name="SC" localSheetId="9">[3]MILHO1A!#REF!</definedName>
    <definedName name="SC" localSheetId="13">[3]MILHO1A!#REF!</definedName>
    <definedName name="SC" localSheetId="5">[3]MILHO1A!#REF!</definedName>
    <definedName name="SC" localSheetId="15">[3]MILHO1A!#REF!</definedName>
    <definedName name="SC" localSheetId="11">[3]MILHO1A!#REF!</definedName>
    <definedName name="SC" localSheetId="17">[3]MILHO1A!#REF!</definedName>
    <definedName name="SC" localSheetId="19">[3]MILHO1A!#REF!</definedName>
    <definedName name="SC" localSheetId="7">[3]MILHO1A!#REF!</definedName>
    <definedName name="SC" localSheetId="21">[3]MILHO1A!#REF!</definedName>
    <definedName name="SC">[3]MILHO1A!#REF!</definedName>
    <definedName name="SP" localSheetId="9">[3]MILHO1A!#REF!</definedName>
    <definedName name="SP" localSheetId="13">[3]MILHO1A!#REF!</definedName>
    <definedName name="SP" localSheetId="5">[3]MILHO1A!#REF!</definedName>
    <definedName name="SP" localSheetId="15">[3]MILHO1A!#REF!</definedName>
    <definedName name="SP" localSheetId="11">[3]MILHO1A!#REF!</definedName>
    <definedName name="SP" localSheetId="17">[3]MILHO1A!#REF!</definedName>
    <definedName name="SP" localSheetId="19">[3]MILHO1A!#REF!</definedName>
    <definedName name="SP" localSheetId="7">[3]MILHO1A!#REF!</definedName>
    <definedName name="SP" localSheetId="21">[3]MILHO1A!#REF!</definedName>
    <definedName name="SP">[3]MILHO1A!#REF!</definedName>
    <definedName name="Suprimento_de_Milho" localSheetId="9">#REF!</definedName>
    <definedName name="Suprimento_de_Milho" localSheetId="13">#REF!</definedName>
    <definedName name="Suprimento_de_Milho" localSheetId="5">#REF!</definedName>
    <definedName name="Suprimento_de_Milho" localSheetId="15">#REF!</definedName>
    <definedName name="Suprimento_de_Milho" localSheetId="11">#REF!</definedName>
    <definedName name="Suprimento_de_Milho" localSheetId="17">#REF!</definedName>
    <definedName name="Suprimento_de_Milho" localSheetId="19">#REF!</definedName>
    <definedName name="Suprimento_de_Milho" localSheetId="7">#REF!</definedName>
    <definedName name="Suprimento_de_Milho" localSheetId="21">#REF!</definedName>
    <definedName name="Suprimento_de_Milho">#REF!</definedName>
    <definedName name="tabela1">#N/A</definedName>
    <definedName name="TO" localSheetId="9">[3]MILHO1A!#REF!</definedName>
    <definedName name="TO" localSheetId="13">[3]MILHO1A!#REF!</definedName>
    <definedName name="TO" localSheetId="5">[3]MILHO1A!#REF!</definedName>
    <definedName name="TO" localSheetId="25">[3]MILHO1A!#REF!</definedName>
    <definedName name="TO" localSheetId="15">[3]MILHO1A!#REF!</definedName>
    <definedName name="TO" localSheetId="11">[3]MILHO1A!#REF!</definedName>
    <definedName name="TO" localSheetId="17">[3]MILHO1A!#REF!</definedName>
    <definedName name="TO" localSheetId="19">[3]MILHO1A!#REF!</definedName>
    <definedName name="TO" localSheetId="7">[3]MILHO1A!#REF!</definedName>
    <definedName name="TO" localSheetId="21">[3]MILHO1A!#REF!</definedName>
    <definedName name="TO">[3]MILHO1A!#REF!</definedName>
    <definedName name="XXXXXX" localSheetId="9" hidden="1">[2]EVAREBR!#REF!</definedName>
    <definedName name="XXXXXX" localSheetId="13" hidden="1">[2]EVAREBR!#REF!</definedName>
    <definedName name="XXXXXX" localSheetId="5" hidden="1">[2]EVAREBR!#REF!</definedName>
    <definedName name="XXXXXX" localSheetId="25" hidden="1">[2]EVAREBR!#REF!</definedName>
    <definedName name="XXXXXX" localSheetId="15" hidden="1">[2]EVAREBR!#REF!</definedName>
    <definedName name="XXXXXX" localSheetId="11" hidden="1">[2]EVAREBR!#REF!</definedName>
    <definedName name="XXXXXX" localSheetId="17" hidden="1">[2]EVAREBR!#REF!</definedName>
    <definedName name="XXXXXX" localSheetId="19" hidden="1">[2]EVAREBR!#REF!</definedName>
    <definedName name="XXXXXX" localSheetId="7" hidden="1">[2]EVAREBR!#REF!</definedName>
    <definedName name="XXXXXX" localSheetId="21" hidden="1">[2]EVAREBR!#REF!</definedName>
    <definedName name="XXXXXX" hidden="1">[2]EVAREBR!#REF!</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9" i="16" l="1"/>
  <c r="C149" i="16" s="1"/>
  <c r="C149" i="15"/>
  <c r="C129" i="15"/>
  <c r="C149" i="13"/>
  <c r="C129" i="13"/>
  <c r="C128" i="11"/>
  <c r="C148" i="11" s="1"/>
  <c r="C129" i="9"/>
  <c r="C149" i="9" s="1"/>
  <c r="C129" i="8"/>
  <c r="C149" i="8" s="1"/>
  <c r="C149" i="7"/>
  <c r="C129" i="7"/>
  <c r="C130" i="6"/>
  <c r="C150" i="6" s="1"/>
  <c r="C205" i="5"/>
  <c r="C225" i="5" s="1"/>
  <c r="C301" i="4"/>
  <c r="C128" i="39"/>
  <c r="C148" i="39" s="1"/>
  <c r="C281" i="4"/>
  <c r="K56" i="39"/>
  <c r="J56" i="39"/>
  <c r="I56" i="39"/>
  <c r="H56" i="39"/>
  <c r="G56" i="39"/>
  <c r="K55" i="39"/>
  <c r="J55" i="39"/>
  <c r="I55" i="39"/>
  <c r="H55" i="39"/>
  <c r="G55" i="39"/>
  <c r="K54" i="39"/>
  <c r="J54" i="39"/>
  <c r="I54" i="39"/>
  <c r="H54" i="39"/>
  <c r="G54" i="39"/>
  <c r="K53" i="39"/>
  <c r="J53" i="39"/>
  <c r="I53" i="39"/>
  <c r="H53" i="39"/>
  <c r="G53" i="39"/>
  <c r="K52" i="39"/>
  <c r="J52" i="39"/>
  <c r="I52" i="39"/>
  <c r="H52" i="39"/>
  <c r="G52" i="39"/>
  <c r="K51" i="39"/>
  <c r="J51" i="39"/>
  <c r="I51" i="39"/>
  <c r="H51" i="39"/>
  <c r="G51" i="39"/>
  <c r="K50" i="39"/>
  <c r="J50" i="39"/>
  <c r="I50" i="39"/>
  <c r="H50" i="39"/>
  <c r="G50" i="39"/>
  <c r="K49" i="39"/>
  <c r="J49" i="39"/>
  <c r="I49" i="39"/>
  <c r="H49" i="39"/>
  <c r="G49" i="39"/>
  <c r="K48" i="39"/>
  <c r="J48" i="39"/>
  <c r="I48" i="39"/>
  <c r="H48" i="39"/>
  <c r="G48" i="39"/>
  <c r="K47" i="39"/>
  <c r="J47" i="39"/>
  <c r="I47" i="39"/>
  <c r="H47" i="39"/>
  <c r="G47" i="39"/>
  <c r="K46" i="39"/>
  <c r="J46" i="39"/>
  <c r="I46" i="39"/>
  <c r="H46" i="39"/>
  <c r="G46" i="39"/>
  <c r="K45" i="39"/>
  <c r="J45" i="39"/>
  <c r="I45" i="39"/>
  <c r="H45" i="39"/>
  <c r="G45" i="39"/>
  <c r="K44" i="39"/>
  <c r="J44" i="39"/>
  <c r="I44" i="39"/>
  <c r="H44" i="39"/>
  <c r="G44" i="39"/>
  <c r="K43" i="39"/>
  <c r="J43" i="39"/>
  <c r="I43" i="39"/>
  <c r="H43" i="39"/>
  <c r="G43" i="39"/>
  <c r="K42" i="39"/>
  <c r="J42" i="39"/>
  <c r="I42" i="39"/>
  <c r="H42" i="39"/>
  <c r="G42" i="39"/>
  <c r="K41" i="39"/>
  <c r="J41" i="39"/>
  <c r="I41" i="39"/>
  <c r="H41" i="39"/>
  <c r="G41" i="39"/>
  <c r="K40" i="39"/>
  <c r="J40" i="39"/>
  <c r="I40" i="39"/>
  <c r="H40" i="39"/>
  <c r="G40" i="39"/>
  <c r="K39" i="39"/>
  <c r="J39" i="39"/>
  <c r="I39" i="39"/>
  <c r="H39" i="39"/>
  <c r="G39" i="39"/>
  <c r="K38" i="39"/>
  <c r="J38" i="39"/>
  <c r="I38" i="39"/>
  <c r="H38" i="39"/>
  <c r="G38" i="39"/>
  <c r="K37" i="39"/>
  <c r="J37" i="39"/>
  <c r="I37" i="39"/>
  <c r="H37" i="39"/>
  <c r="G37" i="39"/>
  <c r="K36" i="39"/>
  <c r="J36" i="39"/>
  <c r="I36" i="39"/>
  <c r="H36" i="39"/>
  <c r="G36" i="39"/>
  <c r="K35" i="39"/>
  <c r="J35" i="39"/>
  <c r="I35" i="39"/>
  <c r="H35" i="39"/>
  <c r="G35" i="39"/>
  <c r="K34" i="39"/>
  <c r="J34" i="39"/>
  <c r="I34" i="39"/>
  <c r="H34" i="39"/>
  <c r="G34" i="39"/>
  <c r="K33" i="39"/>
  <c r="J33" i="39"/>
  <c r="I33" i="39"/>
  <c r="H33" i="39"/>
  <c r="G33" i="39"/>
  <c r="K32" i="39"/>
  <c r="J32" i="39"/>
  <c r="I32" i="39"/>
  <c r="H32" i="39"/>
  <c r="G32" i="39"/>
  <c r="K31" i="39"/>
  <c r="J31" i="39"/>
  <c r="I31" i="39"/>
  <c r="H31" i="39"/>
  <c r="G31" i="39"/>
  <c r="K30" i="39"/>
  <c r="J30" i="39"/>
  <c r="I30" i="39"/>
  <c r="H30" i="39"/>
  <c r="G30" i="39"/>
  <c r="K29" i="39"/>
  <c r="J29" i="39"/>
  <c r="I29" i="39"/>
  <c r="H29" i="39"/>
  <c r="G29" i="39"/>
  <c r="K28" i="39"/>
  <c r="J28" i="39"/>
  <c r="I28" i="39"/>
  <c r="H28" i="39"/>
  <c r="G28" i="39"/>
  <c r="K27" i="39"/>
  <c r="J27" i="39"/>
  <c r="I27" i="39"/>
  <c r="H27" i="39"/>
  <c r="G27" i="39"/>
  <c r="K26" i="39"/>
  <c r="J26" i="39"/>
  <c r="I26" i="39"/>
  <c r="H26" i="39"/>
  <c r="G26" i="39"/>
  <c r="K25" i="39"/>
  <c r="J25" i="39"/>
  <c r="I25" i="39"/>
  <c r="H25" i="39"/>
  <c r="G25" i="39"/>
  <c r="K24" i="39"/>
  <c r="J24" i="39"/>
  <c r="I24" i="39"/>
  <c r="H24" i="39"/>
  <c r="G24" i="39"/>
  <c r="K23" i="39"/>
  <c r="J23" i="39"/>
  <c r="I23" i="39"/>
  <c r="H23" i="39"/>
  <c r="G23" i="39"/>
  <c r="K22" i="39"/>
  <c r="J22" i="39"/>
  <c r="I22" i="39"/>
  <c r="H22" i="39"/>
  <c r="G22" i="39"/>
  <c r="G21" i="39"/>
  <c r="H21" i="39"/>
  <c r="I21" i="39"/>
  <c r="J21" i="39"/>
  <c r="K21" i="39"/>
  <c r="C140" i="39" l="1"/>
  <c r="C127" i="39"/>
  <c r="C147" i="39" s="1"/>
  <c r="C126" i="39"/>
  <c r="C146" i="39" s="1"/>
  <c r="C125" i="39"/>
  <c r="C145" i="39" s="1"/>
  <c r="C124" i="39"/>
  <c r="C144" i="39" s="1"/>
  <c r="C123" i="39"/>
  <c r="C143" i="39" s="1"/>
  <c r="C122" i="39"/>
  <c r="C142" i="39" s="1"/>
  <c r="C121" i="39"/>
  <c r="C141" i="39" s="1"/>
  <c r="C120" i="39"/>
  <c r="C119" i="39"/>
  <c r="C139" i="39" s="1"/>
  <c r="C118" i="39"/>
  <c r="C138" i="39" s="1"/>
  <c r="C117" i="39"/>
  <c r="C137" i="39" s="1"/>
  <c r="C116" i="39"/>
  <c r="C136" i="39" s="1"/>
  <c r="J101" i="39"/>
  <c r="J191" i="39" s="1"/>
  <c r="I100" i="39"/>
  <c r="H99" i="39"/>
  <c r="H189" i="39" s="1"/>
  <c r="K98" i="39"/>
  <c r="K188" i="39" s="1"/>
  <c r="G98" i="39"/>
  <c r="J97" i="39"/>
  <c r="I96" i="39"/>
  <c r="I186" i="39" s="1"/>
  <c r="H95" i="39"/>
  <c r="K94" i="39"/>
  <c r="G94" i="39"/>
  <c r="G184" i="39" s="1"/>
  <c r="J93" i="39"/>
  <c r="J183" i="39" s="1"/>
  <c r="I92" i="39"/>
  <c r="J91" i="39"/>
  <c r="H91" i="39"/>
  <c r="H181" i="39" s="1"/>
  <c r="K90" i="39"/>
  <c r="K180" i="39" s="1"/>
  <c r="I90" i="39"/>
  <c r="G90" i="39"/>
  <c r="G180" i="39" s="1"/>
  <c r="J89" i="39"/>
  <c r="J179" i="39" s="1"/>
  <c r="H89" i="39"/>
  <c r="K88" i="39"/>
  <c r="I88" i="39"/>
  <c r="I178" i="39" s="1"/>
  <c r="G88" i="39"/>
  <c r="J87" i="39"/>
  <c r="H87" i="39"/>
  <c r="H177" i="39" s="1"/>
  <c r="I86" i="39"/>
  <c r="H85" i="39"/>
  <c r="H175" i="39" s="1"/>
  <c r="K84" i="39"/>
  <c r="G84" i="39"/>
  <c r="J83" i="39"/>
  <c r="I82" i="39"/>
  <c r="H81" i="39"/>
  <c r="K80" i="39"/>
  <c r="G80" i="39"/>
  <c r="J79" i="39"/>
  <c r="I78" i="39"/>
  <c r="H77" i="39"/>
  <c r="K76" i="39"/>
  <c r="G76" i="39"/>
  <c r="J75" i="39"/>
  <c r="I74" i="39"/>
  <c r="H73" i="39"/>
  <c r="K72" i="39"/>
  <c r="G72" i="39"/>
  <c r="J71" i="39"/>
  <c r="I70" i="39"/>
  <c r="H69" i="39"/>
  <c r="K68" i="39"/>
  <c r="G68" i="39"/>
  <c r="J67" i="39"/>
  <c r="I66" i="39"/>
  <c r="I156" i="39" s="1"/>
  <c r="K101" i="39"/>
  <c r="I101" i="39"/>
  <c r="H101" i="39"/>
  <c r="H191" i="39" s="1"/>
  <c r="G101" i="39"/>
  <c r="K100" i="39"/>
  <c r="K190" i="39" s="1"/>
  <c r="J100" i="39"/>
  <c r="H100" i="39"/>
  <c r="G100" i="39"/>
  <c r="G190" i="39" s="1"/>
  <c r="K99" i="39"/>
  <c r="J99" i="39"/>
  <c r="J189" i="39" s="1"/>
  <c r="I99" i="39"/>
  <c r="G99" i="39"/>
  <c r="J98" i="39"/>
  <c r="I98" i="39"/>
  <c r="I188" i="39" s="1"/>
  <c r="H98" i="39"/>
  <c r="K97" i="39"/>
  <c r="I97" i="39"/>
  <c r="H97" i="39"/>
  <c r="H187" i="39" s="1"/>
  <c r="G97" i="39"/>
  <c r="K96" i="39"/>
  <c r="K186" i="39" s="1"/>
  <c r="J96" i="39"/>
  <c r="H96" i="39"/>
  <c r="G96" i="39"/>
  <c r="G186" i="39" s="1"/>
  <c r="K95" i="39"/>
  <c r="J95" i="39"/>
  <c r="J185" i="39" s="1"/>
  <c r="I95" i="39"/>
  <c r="G95" i="39"/>
  <c r="J94" i="39"/>
  <c r="I94" i="39"/>
  <c r="I184" i="39" s="1"/>
  <c r="H94" i="39"/>
  <c r="K93" i="39"/>
  <c r="I93" i="39"/>
  <c r="H93" i="39"/>
  <c r="H183" i="39" s="1"/>
  <c r="G93" i="39"/>
  <c r="K92" i="39"/>
  <c r="K182" i="39" s="1"/>
  <c r="J92" i="39"/>
  <c r="H92" i="39"/>
  <c r="G92" i="39"/>
  <c r="G182" i="39" s="1"/>
  <c r="K91" i="39"/>
  <c r="I91" i="39"/>
  <c r="G91" i="39"/>
  <c r="J90" i="39"/>
  <c r="H90" i="39"/>
  <c r="K89" i="39"/>
  <c r="I89" i="39"/>
  <c r="G89" i="39"/>
  <c r="J88" i="39"/>
  <c r="H88" i="39"/>
  <c r="K87" i="39"/>
  <c r="I87" i="39"/>
  <c r="G87" i="39"/>
  <c r="K86" i="39"/>
  <c r="J86" i="39"/>
  <c r="H86" i="39"/>
  <c r="G86" i="39"/>
  <c r="K85" i="39"/>
  <c r="J85" i="39"/>
  <c r="I85" i="39"/>
  <c r="G85" i="39"/>
  <c r="J84" i="39"/>
  <c r="I84" i="39"/>
  <c r="H84" i="39"/>
  <c r="K83" i="39"/>
  <c r="I83" i="39"/>
  <c r="H83" i="39"/>
  <c r="G83" i="39"/>
  <c r="K82" i="39"/>
  <c r="J82" i="39"/>
  <c r="H82" i="39"/>
  <c r="G82" i="39"/>
  <c r="K81" i="39"/>
  <c r="J81" i="39"/>
  <c r="I81" i="39"/>
  <c r="G81" i="39"/>
  <c r="J80" i="39"/>
  <c r="I80" i="39"/>
  <c r="H80" i="39"/>
  <c r="K79" i="39"/>
  <c r="I79" i="39"/>
  <c r="H79" i="39"/>
  <c r="G79" i="39"/>
  <c r="K78" i="39"/>
  <c r="J78" i="39"/>
  <c r="H78" i="39"/>
  <c r="G78" i="39"/>
  <c r="K77" i="39"/>
  <c r="J77" i="39"/>
  <c r="I77" i="39"/>
  <c r="G77" i="39"/>
  <c r="J76" i="39"/>
  <c r="I76" i="39"/>
  <c r="H76" i="39"/>
  <c r="K75" i="39"/>
  <c r="I75" i="39"/>
  <c r="H75" i="39"/>
  <c r="G75" i="39"/>
  <c r="K74" i="39"/>
  <c r="J74" i="39"/>
  <c r="H74" i="39"/>
  <c r="G74" i="39"/>
  <c r="K73" i="39"/>
  <c r="J73" i="39"/>
  <c r="I73" i="39"/>
  <c r="G73" i="39"/>
  <c r="J72" i="39"/>
  <c r="I72" i="39"/>
  <c r="H72" i="39"/>
  <c r="K71" i="39"/>
  <c r="I71" i="39"/>
  <c r="H71" i="39"/>
  <c r="G71" i="39"/>
  <c r="K70" i="39"/>
  <c r="J70" i="39"/>
  <c r="H70" i="39"/>
  <c r="G70" i="39"/>
  <c r="K69" i="39"/>
  <c r="J69" i="39"/>
  <c r="I69" i="39"/>
  <c r="G69" i="39"/>
  <c r="J68" i="39"/>
  <c r="I68" i="39"/>
  <c r="H68" i="39"/>
  <c r="K67" i="39"/>
  <c r="I67" i="39"/>
  <c r="H67" i="39"/>
  <c r="G67" i="39"/>
  <c r="J66" i="39"/>
  <c r="J156" i="39" s="1"/>
  <c r="H66" i="39"/>
  <c r="H156" i="39" s="1"/>
  <c r="H6" i="38"/>
  <c r="I6" i="38"/>
  <c r="J6" i="38"/>
  <c r="K6" i="38"/>
  <c r="L6" i="38" s="1"/>
  <c r="G6" i="38"/>
  <c r="H160" i="39" l="1"/>
  <c r="H205" i="39" s="1"/>
  <c r="H246" i="39" s="1"/>
  <c r="G438" i="19" s="1"/>
  <c r="K169" i="39"/>
  <c r="K214" i="39" s="1"/>
  <c r="K255" i="39" s="1"/>
  <c r="J447" i="19" s="1"/>
  <c r="J160" i="39"/>
  <c r="J205" i="39" s="1"/>
  <c r="J246" i="39" s="1"/>
  <c r="I438" i="19" s="1"/>
  <c r="G163" i="39"/>
  <c r="G208" i="39" s="1"/>
  <c r="G249" i="39" s="1"/>
  <c r="F441" i="19" s="1"/>
  <c r="G167" i="39"/>
  <c r="G212" i="39" s="1"/>
  <c r="G253" i="39" s="1"/>
  <c r="F445" i="19" s="1"/>
  <c r="G171" i="39"/>
  <c r="G216" i="39" s="1"/>
  <c r="G257" i="39" s="1"/>
  <c r="F449" i="19" s="1"/>
  <c r="J176" i="39"/>
  <c r="J221" i="39" s="1"/>
  <c r="J262" i="39" s="1"/>
  <c r="I454" i="19" s="1"/>
  <c r="G187" i="39"/>
  <c r="G232" i="39" s="1"/>
  <c r="G273" i="39" s="1"/>
  <c r="F465" i="19" s="1"/>
  <c r="I159" i="39"/>
  <c r="I204" i="39" s="1"/>
  <c r="I245" i="39" s="1"/>
  <c r="H437" i="19" s="1"/>
  <c r="K164" i="39"/>
  <c r="K209" i="39" s="1"/>
  <c r="K250" i="39" s="1"/>
  <c r="J442" i="19" s="1"/>
  <c r="K168" i="39"/>
  <c r="K213" i="39" s="1"/>
  <c r="K254" i="39" s="1"/>
  <c r="J446" i="19" s="1"/>
  <c r="K176" i="39"/>
  <c r="K221" i="39" s="1"/>
  <c r="K262" i="39" s="1"/>
  <c r="J454" i="19" s="1"/>
  <c r="H180" i="39"/>
  <c r="H225" i="39" s="1"/>
  <c r="H266" i="39" s="1"/>
  <c r="G458" i="19" s="1"/>
  <c r="J184" i="39"/>
  <c r="J229" i="39" s="1"/>
  <c r="J270" i="39" s="1"/>
  <c r="I462" i="19" s="1"/>
  <c r="G166" i="39"/>
  <c r="G211" i="39" s="1"/>
  <c r="G252" i="39" s="1"/>
  <c r="F444" i="19" s="1"/>
  <c r="J159" i="39"/>
  <c r="J204" i="39" s="1"/>
  <c r="J245" i="39" s="1"/>
  <c r="I437" i="19" s="1"/>
  <c r="J167" i="39"/>
  <c r="J212" i="39" s="1"/>
  <c r="J253" i="39" s="1"/>
  <c r="I445" i="19" s="1"/>
  <c r="J171" i="39"/>
  <c r="J216" i="39" s="1"/>
  <c r="J257" i="39" s="1"/>
  <c r="I449" i="19" s="1"/>
  <c r="J175" i="39"/>
  <c r="J220" i="39" s="1"/>
  <c r="J261" i="39" s="1"/>
  <c r="I453" i="19" s="1"/>
  <c r="J178" i="39"/>
  <c r="J223" i="39" s="1"/>
  <c r="J264" i="39" s="1"/>
  <c r="I456" i="19" s="1"/>
  <c r="J180" i="39"/>
  <c r="J225" i="39" s="1"/>
  <c r="J266" i="39" s="1"/>
  <c r="I458" i="19" s="1"/>
  <c r="I183" i="39"/>
  <c r="I228" i="39" s="1"/>
  <c r="I269" i="39" s="1"/>
  <c r="H461" i="19" s="1"/>
  <c r="I187" i="39"/>
  <c r="I232" i="39" s="1"/>
  <c r="I273" i="39" s="1"/>
  <c r="H465" i="19" s="1"/>
  <c r="I191" i="39"/>
  <c r="I236" i="39" s="1"/>
  <c r="I277" i="39" s="1"/>
  <c r="H469" i="19" s="1"/>
  <c r="K166" i="39"/>
  <c r="K211" i="39" s="1"/>
  <c r="K252" i="39" s="1"/>
  <c r="J444" i="19" s="1"/>
  <c r="K174" i="39"/>
  <c r="K219" i="39" s="1"/>
  <c r="K260" i="39" s="1"/>
  <c r="J452" i="19" s="1"/>
  <c r="I190" i="39"/>
  <c r="I235" i="39" s="1"/>
  <c r="I276" i="39" s="1"/>
  <c r="H468" i="19" s="1"/>
  <c r="I157" i="39"/>
  <c r="I202" i="39" s="1"/>
  <c r="I243" i="39" s="1"/>
  <c r="H435" i="19" s="1"/>
  <c r="J158" i="39"/>
  <c r="J203" i="39" s="1"/>
  <c r="J244" i="39" s="1"/>
  <c r="I436" i="19" s="1"/>
  <c r="K159" i="39"/>
  <c r="K204" i="39" s="1"/>
  <c r="K245" i="39" s="1"/>
  <c r="J437" i="19" s="1"/>
  <c r="H162" i="39"/>
  <c r="H207" i="39" s="1"/>
  <c r="H248" i="39" s="1"/>
  <c r="G440" i="19" s="1"/>
  <c r="K163" i="39"/>
  <c r="K208" i="39" s="1"/>
  <c r="K249" i="39" s="1"/>
  <c r="J441" i="19" s="1"/>
  <c r="H166" i="39"/>
  <c r="H211" i="39" s="1"/>
  <c r="H252" i="39" s="1"/>
  <c r="G444" i="19" s="1"/>
  <c r="K167" i="39"/>
  <c r="K212" i="39" s="1"/>
  <c r="K253" i="39" s="1"/>
  <c r="J445" i="19" s="1"/>
  <c r="H170" i="39"/>
  <c r="H215" i="39" s="1"/>
  <c r="H256" i="39" s="1"/>
  <c r="G448" i="19" s="1"/>
  <c r="K171" i="39"/>
  <c r="K216" i="39" s="1"/>
  <c r="K257" i="39" s="1"/>
  <c r="J449" i="19" s="1"/>
  <c r="H174" i="39"/>
  <c r="H219" i="39" s="1"/>
  <c r="H260" i="39" s="1"/>
  <c r="G452" i="19" s="1"/>
  <c r="K175" i="39"/>
  <c r="K220" i="39" s="1"/>
  <c r="K261" i="39" s="1"/>
  <c r="J453" i="19" s="1"/>
  <c r="H182" i="39"/>
  <c r="H227" i="39" s="1"/>
  <c r="H268" i="39" s="1"/>
  <c r="G460" i="19" s="1"/>
  <c r="K183" i="39"/>
  <c r="K228" i="39" s="1"/>
  <c r="K269" i="39" s="1"/>
  <c r="J461" i="19" s="1"/>
  <c r="H186" i="39"/>
  <c r="H231" i="39" s="1"/>
  <c r="H272" i="39" s="1"/>
  <c r="G464" i="19" s="1"/>
  <c r="K187" i="39"/>
  <c r="K232" i="39" s="1"/>
  <c r="K273" i="39" s="1"/>
  <c r="J465" i="19" s="1"/>
  <c r="H190" i="39"/>
  <c r="H235" i="39" s="1"/>
  <c r="H276" i="39" s="1"/>
  <c r="G468" i="19" s="1"/>
  <c r="K191" i="39"/>
  <c r="K236" i="39" s="1"/>
  <c r="K277" i="39" s="1"/>
  <c r="J469" i="19" s="1"/>
  <c r="G178" i="39"/>
  <c r="G223" i="39" s="1"/>
  <c r="G264" i="39" s="1"/>
  <c r="F456" i="19" s="1"/>
  <c r="M6" i="38"/>
  <c r="L42" i="38"/>
  <c r="L34" i="38"/>
  <c r="L26" i="38"/>
  <c r="L18" i="38"/>
  <c r="L39" i="38"/>
  <c r="L31" i="38"/>
  <c r="L41" i="38"/>
  <c r="L33" i="38"/>
  <c r="L25" i="38"/>
  <c r="L22" i="38"/>
  <c r="L13" i="38"/>
  <c r="L29" i="38"/>
  <c r="L10" i="38"/>
  <c r="L24" i="39" s="1"/>
  <c r="L69" i="39" s="1"/>
  <c r="L37" i="38"/>
  <c r="L15" i="38"/>
  <c r="L7" i="38"/>
  <c r="L21" i="39" s="1"/>
  <c r="L66" i="39" s="1"/>
  <c r="L156" i="39" s="1"/>
  <c r="L9" i="38"/>
  <c r="L23" i="39" s="1"/>
  <c r="L68" i="39" s="1"/>
  <c r="L35" i="38"/>
  <c r="L28" i="38"/>
  <c r="L23" i="38"/>
  <c r="L17" i="38"/>
  <c r="L27" i="38"/>
  <c r="L21" i="38"/>
  <c r="L8" i="38"/>
  <c r="L22" i="39" s="1"/>
  <c r="L67" i="39" s="1"/>
  <c r="L12" i="38"/>
  <c r="L40" i="38"/>
  <c r="L32" i="38"/>
  <c r="L16" i="38"/>
  <c r="L20" i="38"/>
  <c r="L11" i="38"/>
  <c r="L38" i="38"/>
  <c r="L30" i="38"/>
  <c r="L24" i="38"/>
  <c r="L36" i="38"/>
  <c r="L19" i="38"/>
  <c r="L14" i="38"/>
  <c r="G209" i="39"/>
  <c r="G250" i="39" s="1"/>
  <c r="F442" i="19" s="1"/>
  <c r="G164" i="39"/>
  <c r="G217" i="39"/>
  <c r="G258" i="39" s="1"/>
  <c r="F450" i="19" s="1"/>
  <c r="G172" i="39"/>
  <c r="K206" i="39"/>
  <c r="K247" i="39" s="1"/>
  <c r="J439" i="19" s="1"/>
  <c r="K161" i="39"/>
  <c r="H164" i="39"/>
  <c r="H209" i="39" s="1"/>
  <c r="H250" i="39" s="1"/>
  <c r="G442" i="19" s="1"/>
  <c r="K218" i="39"/>
  <c r="K259" i="39" s="1"/>
  <c r="J451" i="19" s="1"/>
  <c r="K173" i="39"/>
  <c r="G204" i="39"/>
  <c r="G245" i="39" s="1"/>
  <c r="F437" i="19" s="1"/>
  <c r="G159" i="39"/>
  <c r="J209" i="39"/>
  <c r="J250" i="39" s="1"/>
  <c r="I442" i="19" s="1"/>
  <c r="J164" i="39"/>
  <c r="J168" i="39"/>
  <c r="J213" i="39" s="1"/>
  <c r="J254" i="39" s="1"/>
  <c r="I446" i="19" s="1"/>
  <c r="J217" i="39"/>
  <c r="J258" i="39" s="1"/>
  <c r="I450" i="19" s="1"/>
  <c r="J172" i="39"/>
  <c r="G220" i="39"/>
  <c r="G261" i="39" s="1"/>
  <c r="F453" i="19" s="1"/>
  <c r="G175" i="39"/>
  <c r="G236" i="39"/>
  <c r="G277" i="39" s="1"/>
  <c r="F469" i="19" s="1"/>
  <c r="G191" i="39"/>
  <c r="J165" i="39"/>
  <c r="J210" i="39" s="1"/>
  <c r="J251" i="39" s="1"/>
  <c r="I443" i="19" s="1"/>
  <c r="J218" i="39"/>
  <c r="J259" i="39" s="1"/>
  <c r="I451" i="19" s="1"/>
  <c r="J173" i="39"/>
  <c r="H230" i="39"/>
  <c r="H271" i="39" s="1"/>
  <c r="G463" i="19" s="1"/>
  <c r="H185" i="39"/>
  <c r="G202" i="39"/>
  <c r="G243" i="39" s="1"/>
  <c r="F435" i="19" s="1"/>
  <c r="G157" i="39"/>
  <c r="K160" i="39"/>
  <c r="K205" i="39" s="1"/>
  <c r="K246" i="39" s="1"/>
  <c r="J438" i="19" s="1"/>
  <c r="I208" i="39"/>
  <c r="I249" i="39" s="1"/>
  <c r="H441" i="19" s="1"/>
  <c r="I163" i="39"/>
  <c r="I212" i="39"/>
  <c r="I253" i="39" s="1"/>
  <c r="H445" i="19" s="1"/>
  <c r="I167" i="39"/>
  <c r="K217" i="39"/>
  <c r="K258" i="39" s="1"/>
  <c r="J450" i="19" s="1"/>
  <c r="K172" i="39"/>
  <c r="I175" i="39"/>
  <c r="I220" i="39" s="1"/>
  <c r="I261" i="39" s="1"/>
  <c r="H453" i="19" s="1"/>
  <c r="J233" i="39"/>
  <c r="J274" i="39" s="1"/>
  <c r="I466" i="19" s="1"/>
  <c r="J188" i="39"/>
  <c r="G203" i="39"/>
  <c r="G244" i="39" s="1"/>
  <c r="F436" i="19" s="1"/>
  <c r="G158" i="39"/>
  <c r="G215" i="39"/>
  <c r="G256" i="39" s="1"/>
  <c r="F448" i="19" s="1"/>
  <c r="G170" i="39"/>
  <c r="G174" i="39"/>
  <c r="G219" i="39" s="1"/>
  <c r="G260" i="39" s="1"/>
  <c r="F452" i="19" s="1"/>
  <c r="J222" i="39"/>
  <c r="J263" i="39" s="1"/>
  <c r="I455" i="19" s="1"/>
  <c r="J177" i="39"/>
  <c r="J226" i="39"/>
  <c r="J267" i="39" s="1"/>
  <c r="I459" i="19" s="1"/>
  <c r="J181" i="39"/>
  <c r="I203" i="39"/>
  <c r="I244" i="39" s="1"/>
  <c r="H436" i="19" s="1"/>
  <c r="I158" i="39"/>
  <c r="J163" i="39"/>
  <c r="J208" i="39" s="1"/>
  <c r="J249" i="39" s="1"/>
  <c r="I441" i="19" s="1"/>
  <c r="K203" i="39"/>
  <c r="K244" i="39" s="1"/>
  <c r="J436" i="19" s="1"/>
  <c r="K158" i="39"/>
  <c r="K207" i="39"/>
  <c r="K248" i="39" s="1"/>
  <c r="J440" i="19" s="1"/>
  <c r="K162" i="39"/>
  <c r="K215" i="39"/>
  <c r="K256" i="39" s="1"/>
  <c r="J448" i="19" s="1"/>
  <c r="K170" i="39"/>
  <c r="I182" i="39"/>
  <c r="I227" i="39" s="1"/>
  <c r="I268" i="39" s="1"/>
  <c r="H460" i="19" s="1"/>
  <c r="K202" i="39"/>
  <c r="K243" i="39" s="1"/>
  <c r="J435" i="19" s="1"/>
  <c r="K157" i="39"/>
  <c r="G206" i="39"/>
  <c r="G247" i="39" s="1"/>
  <c r="F439" i="19" s="1"/>
  <c r="G161" i="39"/>
  <c r="I207" i="39"/>
  <c r="I248" i="39" s="1"/>
  <c r="H440" i="19" s="1"/>
  <c r="I162" i="39"/>
  <c r="G165" i="39"/>
  <c r="G210" i="39" s="1"/>
  <c r="G251" i="39" s="1"/>
  <c r="F443" i="19" s="1"/>
  <c r="I211" i="39"/>
  <c r="I252" i="39" s="1"/>
  <c r="H444" i="19" s="1"/>
  <c r="I166" i="39"/>
  <c r="G214" i="39"/>
  <c r="G255" i="39" s="1"/>
  <c r="F447" i="19" s="1"/>
  <c r="G169" i="39"/>
  <c r="I215" i="39"/>
  <c r="I256" i="39" s="1"/>
  <c r="H448" i="19" s="1"/>
  <c r="I170" i="39"/>
  <c r="G173" i="39"/>
  <c r="G218" i="39" s="1"/>
  <c r="G259" i="39" s="1"/>
  <c r="F451" i="19" s="1"/>
  <c r="I219" i="39"/>
  <c r="I260" i="39" s="1"/>
  <c r="H452" i="19" s="1"/>
  <c r="I174" i="39"/>
  <c r="G222" i="39"/>
  <c r="G263" i="39" s="1"/>
  <c r="F455" i="19" s="1"/>
  <c r="G177" i="39"/>
  <c r="G224" i="39"/>
  <c r="G265" i="39" s="1"/>
  <c r="F457" i="19" s="1"/>
  <c r="G179" i="39"/>
  <c r="G181" i="39"/>
  <c r="G226" i="39" s="1"/>
  <c r="G267" i="39" s="1"/>
  <c r="F459" i="19" s="1"/>
  <c r="J227" i="39"/>
  <c r="J268" i="39" s="1"/>
  <c r="I460" i="19" s="1"/>
  <c r="J182" i="39"/>
  <c r="G230" i="39"/>
  <c r="G271" i="39" s="1"/>
  <c r="F463" i="19" s="1"/>
  <c r="G185" i="39"/>
  <c r="J231" i="39"/>
  <c r="J272" i="39" s="1"/>
  <c r="I464" i="19" s="1"/>
  <c r="J186" i="39"/>
  <c r="G189" i="39"/>
  <c r="G234" i="39" s="1"/>
  <c r="G275" i="39" s="1"/>
  <c r="F467" i="19" s="1"/>
  <c r="J235" i="39"/>
  <c r="J276" i="39" s="1"/>
  <c r="I468" i="19" s="1"/>
  <c r="J190" i="39"/>
  <c r="H204" i="39"/>
  <c r="H245" i="39" s="1"/>
  <c r="G437" i="19" s="1"/>
  <c r="H159" i="39"/>
  <c r="H208" i="39"/>
  <c r="H249" i="39" s="1"/>
  <c r="G441" i="19" s="1"/>
  <c r="H163" i="39"/>
  <c r="H167" i="39"/>
  <c r="H212" i="39" s="1"/>
  <c r="H253" i="39" s="1"/>
  <c r="G445" i="19" s="1"/>
  <c r="H216" i="39"/>
  <c r="H257" i="39" s="1"/>
  <c r="G449" i="19" s="1"/>
  <c r="H171" i="39"/>
  <c r="I225" i="39"/>
  <c r="I266" i="39" s="1"/>
  <c r="H458" i="19" s="1"/>
  <c r="I180" i="39"/>
  <c r="J232" i="39"/>
  <c r="J273" i="39" s="1"/>
  <c r="I465" i="19" s="1"/>
  <c r="J187" i="39"/>
  <c r="I169" i="39"/>
  <c r="I214" i="39" s="1"/>
  <c r="I255" i="39" s="1"/>
  <c r="H447" i="19" s="1"/>
  <c r="H213" i="39"/>
  <c r="H254" i="39" s="1"/>
  <c r="G446" i="19" s="1"/>
  <c r="H168" i="39"/>
  <c r="G228" i="39"/>
  <c r="G269" i="39" s="1"/>
  <c r="F461" i="19" s="1"/>
  <c r="G183" i="39"/>
  <c r="J206" i="39"/>
  <c r="J247" i="39" s="1"/>
  <c r="I439" i="19" s="1"/>
  <c r="J161" i="39"/>
  <c r="J169" i="39"/>
  <c r="J214" i="39" s="1"/>
  <c r="J255" i="39" s="1"/>
  <c r="I447" i="19" s="1"/>
  <c r="H224" i="39"/>
  <c r="H265" i="39" s="1"/>
  <c r="G457" i="19" s="1"/>
  <c r="H179" i="39"/>
  <c r="H203" i="39"/>
  <c r="H244" i="39" s="1"/>
  <c r="G436" i="19" s="1"/>
  <c r="H158" i="39"/>
  <c r="I216" i="39"/>
  <c r="I257" i="39" s="1"/>
  <c r="H449" i="19" s="1"/>
  <c r="I171" i="39"/>
  <c r="H178" i="39"/>
  <c r="H223" i="39" s="1"/>
  <c r="H264" i="39" s="1"/>
  <c r="G456" i="19" s="1"/>
  <c r="G207" i="39"/>
  <c r="G248" i="39" s="1"/>
  <c r="F440" i="19" s="1"/>
  <c r="G162" i="39"/>
  <c r="H202" i="39"/>
  <c r="H243" i="39" s="1"/>
  <c r="G435" i="19" s="1"/>
  <c r="H157" i="39"/>
  <c r="F6" i="38"/>
  <c r="H161" i="39"/>
  <c r="H206" i="39" s="1"/>
  <c r="H247" i="39" s="1"/>
  <c r="G439" i="19" s="1"/>
  <c r="J162" i="39"/>
  <c r="J207" i="39" s="1"/>
  <c r="J248" i="39" s="1"/>
  <c r="I440" i="19" s="1"/>
  <c r="H165" i="39"/>
  <c r="H210" i="39" s="1"/>
  <c r="H251" i="39" s="1"/>
  <c r="G443" i="19" s="1"/>
  <c r="J166" i="39"/>
  <c r="J211" i="39" s="1"/>
  <c r="J252" i="39" s="1"/>
  <c r="I444" i="19" s="1"/>
  <c r="H169" i="39"/>
  <c r="H214" i="39" s="1"/>
  <c r="H255" i="39" s="1"/>
  <c r="G447" i="19" s="1"/>
  <c r="J170" i="39"/>
  <c r="J215" i="39" s="1"/>
  <c r="J256" i="39" s="1"/>
  <c r="I448" i="19" s="1"/>
  <c r="H173" i="39"/>
  <c r="H218" i="39" s="1"/>
  <c r="H259" i="39" s="1"/>
  <c r="G451" i="19" s="1"/>
  <c r="J174" i="39"/>
  <c r="J219" i="39" s="1"/>
  <c r="J260" i="39" s="1"/>
  <c r="I452" i="19" s="1"/>
  <c r="I177" i="39"/>
  <c r="I222" i="39" s="1"/>
  <c r="I263" i="39" s="1"/>
  <c r="H455" i="19" s="1"/>
  <c r="I179" i="39"/>
  <c r="I224" i="39" s="1"/>
  <c r="I265" i="39" s="1"/>
  <c r="H457" i="19" s="1"/>
  <c r="I181" i="39"/>
  <c r="I226" i="39" s="1"/>
  <c r="I267" i="39" s="1"/>
  <c r="H459" i="19" s="1"/>
  <c r="I185" i="39"/>
  <c r="I230" i="39" s="1"/>
  <c r="I271" i="39" s="1"/>
  <c r="H463" i="19" s="1"/>
  <c r="I189" i="39"/>
  <c r="I234" i="39" s="1"/>
  <c r="I275" i="39" s="1"/>
  <c r="H467" i="19" s="1"/>
  <c r="K178" i="39"/>
  <c r="K223" i="39" s="1"/>
  <c r="K264" i="39" s="1"/>
  <c r="J456" i="19" s="1"/>
  <c r="G188" i="39"/>
  <c r="G233" i="39" s="1"/>
  <c r="G274" i="39" s="1"/>
  <c r="F466" i="19" s="1"/>
  <c r="G160" i="39"/>
  <c r="G205" i="39" s="1"/>
  <c r="G246" i="39" s="1"/>
  <c r="F438" i="19" s="1"/>
  <c r="I165" i="39"/>
  <c r="I210" i="39" s="1"/>
  <c r="I251" i="39" s="1"/>
  <c r="H443" i="19" s="1"/>
  <c r="I173" i="39"/>
  <c r="I218" i="39" s="1"/>
  <c r="I259" i="39" s="1"/>
  <c r="H451" i="19" s="1"/>
  <c r="G176" i="39"/>
  <c r="G221" i="39" s="1"/>
  <c r="G262" i="39" s="1"/>
  <c r="F454" i="19" s="1"/>
  <c r="K177" i="39"/>
  <c r="K222" i="39" s="1"/>
  <c r="K263" i="39" s="1"/>
  <c r="J455" i="19" s="1"/>
  <c r="K179" i="39"/>
  <c r="K224" i="39" s="1"/>
  <c r="K265" i="39" s="1"/>
  <c r="J457" i="19" s="1"/>
  <c r="K181" i="39"/>
  <c r="K226" i="39" s="1"/>
  <c r="K267" i="39" s="1"/>
  <c r="J459" i="19" s="1"/>
  <c r="I160" i="39"/>
  <c r="I205" i="39" s="1"/>
  <c r="I246" i="39" s="1"/>
  <c r="H438" i="19" s="1"/>
  <c r="I164" i="39"/>
  <c r="I209" i="39" s="1"/>
  <c r="I250" i="39" s="1"/>
  <c r="H442" i="19" s="1"/>
  <c r="I168" i="39"/>
  <c r="I213" i="39" s="1"/>
  <c r="I254" i="39" s="1"/>
  <c r="H446" i="19" s="1"/>
  <c r="I172" i="39"/>
  <c r="I217" i="39" s="1"/>
  <c r="I258" i="39" s="1"/>
  <c r="H450" i="19" s="1"/>
  <c r="I176" i="39"/>
  <c r="I221" i="39" s="1"/>
  <c r="I262" i="39" s="1"/>
  <c r="H454" i="19" s="1"/>
  <c r="K184" i="39"/>
  <c r="K229" i="39" s="1"/>
  <c r="K270" i="39" s="1"/>
  <c r="J462" i="19" s="1"/>
  <c r="I161" i="39"/>
  <c r="I206" i="39" s="1"/>
  <c r="I247" i="39" s="1"/>
  <c r="H439" i="19" s="1"/>
  <c r="G168" i="39"/>
  <c r="G213" i="39" s="1"/>
  <c r="G254" i="39" s="1"/>
  <c r="F446" i="19" s="1"/>
  <c r="K165" i="39"/>
  <c r="K210" i="39" s="1"/>
  <c r="K251" i="39" s="1"/>
  <c r="J443" i="19" s="1"/>
  <c r="H172" i="39"/>
  <c r="H217" i="39" s="1"/>
  <c r="H258" i="39" s="1"/>
  <c r="G450" i="19" s="1"/>
  <c r="H176" i="39"/>
  <c r="H221" i="39" s="1"/>
  <c r="H262" i="39" s="1"/>
  <c r="G454" i="19" s="1"/>
  <c r="H184" i="39"/>
  <c r="H229" i="39" s="1"/>
  <c r="H270" i="39" s="1"/>
  <c r="G462" i="19" s="1"/>
  <c r="K185" i="39"/>
  <c r="K230" i="39" s="1"/>
  <c r="K271" i="39" s="1"/>
  <c r="J463" i="19" s="1"/>
  <c r="H188" i="39"/>
  <c r="H233" i="39" s="1"/>
  <c r="H274" i="39" s="1"/>
  <c r="G466" i="19" s="1"/>
  <c r="K189" i="39"/>
  <c r="K234" i="39" s="1"/>
  <c r="K275" i="39" s="1"/>
  <c r="J467" i="19" s="1"/>
  <c r="J157" i="39"/>
  <c r="J202" i="39" s="1"/>
  <c r="J243" i="39" s="1"/>
  <c r="I435" i="19" s="1"/>
  <c r="H220" i="39"/>
  <c r="H261" i="39" s="1"/>
  <c r="G453" i="19" s="1"/>
  <c r="H201" i="39"/>
  <c r="G57" i="39"/>
  <c r="K57" i="39"/>
  <c r="J57" i="39"/>
  <c r="G66" i="39"/>
  <c r="G156" i="39" s="1"/>
  <c r="H222" i="39"/>
  <c r="H263" i="39" s="1"/>
  <c r="G455" i="19" s="1"/>
  <c r="J224" i="39"/>
  <c r="J265" i="39" s="1"/>
  <c r="I457" i="19" s="1"/>
  <c r="G225" i="39"/>
  <c r="G266" i="39" s="1"/>
  <c r="F458" i="19" s="1"/>
  <c r="G229" i="39"/>
  <c r="G270" i="39" s="1"/>
  <c r="F462" i="19" s="1"/>
  <c r="K233" i="39"/>
  <c r="K274" i="39" s="1"/>
  <c r="J466" i="19" s="1"/>
  <c r="J236" i="39"/>
  <c r="J277" i="39" s="1"/>
  <c r="I469" i="19" s="1"/>
  <c r="J102" i="39"/>
  <c r="H102" i="39"/>
  <c r="I102" i="39"/>
  <c r="I57" i="39"/>
  <c r="G227" i="39"/>
  <c r="G268" i="39" s="1"/>
  <c r="F460" i="19" s="1"/>
  <c r="K227" i="39"/>
  <c r="K268" i="39" s="1"/>
  <c r="J460" i="19" s="1"/>
  <c r="H228" i="39"/>
  <c r="H269" i="39" s="1"/>
  <c r="G461" i="19" s="1"/>
  <c r="I229" i="39"/>
  <c r="I270" i="39" s="1"/>
  <c r="H462" i="19" s="1"/>
  <c r="J230" i="39"/>
  <c r="J271" i="39" s="1"/>
  <c r="I463" i="19" s="1"/>
  <c r="G231" i="39"/>
  <c r="G272" i="39" s="1"/>
  <c r="F464" i="19" s="1"/>
  <c r="K66" i="39"/>
  <c r="K156" i="39" s="1"/>
  <c r="I223" i="39"/>
  <c r="I264" i="39" s="1"/>
  <c r="H456" i="19" s="1"/>
  <c r="K225" i="39"/>
  <c r="K266" i="39" s="1"/>
  <c r="J458" i="19" s="1"/>
  <c r="H226" i="39"/>
  <c r="H267" i="39" s="1"/>
  <c r="G459" i="19" s="1"/>
  <c r="J228" i="39"/>
  <c r="J269" i="39" s="1"/>
  <c r="I461" i="19" s="1"/>
  <c r="I231" i="39"/>
  <c r="I272" i="39" s="1"/>
  <c r="H464" i="19" s="1"/>
  <c r="H234" i="39"/>
  <c r="H275" i="39" s="1"/>
  <c r="G467" i="19" s="1"/>
  <c r="H57" i="39"/>
  <c r="E196" i="39"/>
  <c r="D196" i="39"/>
  <c r="K231" i="39"/>
  <c r="K272" i="39" s="1"/>
  <c r="J464" i="19" s="1"/>
  <c r="H232" i="39"/>
  <c r="H273" i="39" s="1"/>
  <c r="G465" i="19" s="1"/>
  <c r="I233" i="39"/>
  <c r="I274" i="39" s="1"/>
  <c r="H466" i="19" s="1"/>
  <c r="J234" i="39"/>
  <c r="J275" i="39" s="1"/>
  <c r="I467" i="19" s="1"/>
  <c r="G235" i="39"/>
  <c r="G276" i="39" s="1"/>
  <c r="F468" i="19" s="1"/>
  <c r="K235" i="39"/>
  <c r="K276" i="39" s="1"/>
  <c r="J468" i="19" s="1"/>
  <c r="H236" i="39"/>
  <c r="H277" i="39" s="1"/>
  <c r="G469" i="19" s="1"/>
  <c r="L204" i="39" l="1"/>
  <c r="L245" i="39" s="1"/>
  <c r="K437" i="19" s="1"/>
  <c r="L159" i="39"/>
  <c r="L158" i="39"/>
  <c r="L203" i="39" s="1"/>
  <c r="L244" i="39" s="1"/>
  <c r="K436" i="19" s="1"/>
  <c r="L157" i="39"/>
  <c r="L202" i="39" s="1"/>
  <c r="L243" i="39" s="1"/>
  <c r="K435" i="19" s="1"/>
  <c r="N6" i="38"/>
  <c r="M39" i="38"/>
  <c r="M31" i="38"/>
  <c r="M23" i="38"/>
  <c r="M36" i="38"/>
  <c r="M38" i="38"/>
  <c r="M30" i="38"/>
  <c r="M22" i="38"/>
  <c r="M42" i="38"/>
  <c r="M33" i="38"/>
  <c r="M29" i="38"/>
  <c r="M10" i="38"/>
  <c r="M24" i="39" s="1"/>
  <c r="M69" i="39" s="1"/>
  <c r="M41" i="38"/>
  <c r="M37" i="38"/>
  <c r="M25" i="38"/>
  <c r="M18" i="38"/>
  <c r="M15" i="38"/>
  <c r="M7" i="38"/>
  <c r="M21" i="39" s="1"/>
  <c r="M66" i="39" s="1"/>
  <c r="M156" i="39" s="1"/>
  <c r="M201" i="39" s="1"/>
  <c r="M32" i="38"/>
  <c r="M28" i="38"/>
  <c r="M21" i="38"/>
  <c r="M12" i="38"/>
  <c r="M35" i="38"/>
  <c r="M17" i="38"/>
  <c r="M13" i="38"/>
  <c r="M34" i="38"/>
  <c r="M24" i="38"/>
  <c r="M40" i="38"/>
  <c r="M27" i="38"/>
  <c r="M8" i="38"/>
  <c r="M22" i="39" s="1"/>
  <c r="M67" i="39" s="1"/>
  <c r="M16" i="38"/>
  <c r="M14" i="38"/>
  <c r="M20" i="38"/>
  <c r="M11" i="38"/>
  <c r="M25" i="39" s="1"/>
  <c r="M26" i="38"/>
  <c r="M19" i="38"/>
  <c r="M9" i="38"/>
  <c r="M23" i="39" s="1"/>
  <c r="M68" i="39" s="1"/>
  <c r="F41" i="38"/>
  <c r="F55" i="39" s="1"/>
  <c r="F100" i="39" s="1"/>
  <c r="F33" i="38"/>
  <c r="F47" i="39" s="1"/>
  <c r="F92" i="39" s="1"/>
  <c r="F25" i="38"/>
  <c r="F39" i="39" s="1"/>
  <c r="F84" i="39" s="1"/>
  <c r="F17" i="38"/>
  <c r="F31" i="39" s="1"/>
  <c r="F76" i="39" s="1"/>
  <c r="F9" i="38"/>
  <c r="F23" i="39" s="1"/>
  <c r="F68" i="39" s="1"/>
  <c r="F38" i="38"/>
  <c r="F52" i="39" s="1"/>
  <c r="F97" i="39" s="1"/>
  <c r="F187" i="39" s="1"/>
  <c r="F232" i="39" s="1"/>
  <c r="F273" i="39" s="1"/>
  <c r="E465" i="19" s="1"/>
  <c r="F30" i="38"/>
  <c r="F44" i="39" s="1"/>
  <c r="F89" i="39" s="1"/>
  <c r="F179" i="39" s="1"/>
  <c r="F224" i="39" s="1"/>
  <c r="F265" i="39" s="1"/>
  <c r="E457" i="19" s="1"/>
  <c r="F22" i="38"/>
  <c r="F36" i="39" s="1"/>
  <c r="F81" i="39" s="1"/>
  <c r="F14" i="38"/>
  <c r="F28" i="39" s="1"/>
  <c r="F73" i="39" s="1"/>
  <c r="F40" i="38"/>
  <c r="F54" i="39" s="1"/>
  <c r="F99" i="39" s="1"/>
  <c r="F189" i="39" s="1"/>
  <c r="F234" i="39" s="1"/>
  <c r="F275" i="39" s="1"/>
  <c r="E467" i="19" s="1"/>
  <c r="F32" i="38"/>
  <c r="F46" i="39" s="1"/>
  <c r="F91" i="39" s="1"/>
  <c r="F24" i="38"/>
  <c r="F38" i="39" s="1"/>
  <c r="F83" i="39" s="1"/>
  <c r="F16" i="38"/>
  <c r="F30" i="39" s="1"/>
  <c r="F75" i="39" s="1"/>
  <c r="F8" i="38"/>
  <c r="F22" i="39" s="1"/>
  <c r="F67" i="39" s="1"/>
  <c r="F28" i="38"/>
  <c r="F42" i="39" s="1"/>
  <c r="F87" i="39" s="1"/>
  <c r="F19" i="38"/>
  <c r="F33" i="39" s="1"/>
  <c r="F78" i="39" s="1"/>
  <c r="F15" i="38"/>
  <c r="F29" i="39" s="1"/>
  <c r="F74" i="39" s="1"/>
  <c r="F36" i="38"/>
  <c r="F50" i="39" s="1"/>
  <c r="F95" i="39" s="1"/>
  <c r="F185" i="39" s="1"/>
  <c r="F230" i="39" s="1"/>
  <c r="F271" i="39" s="1"/>
  <c r="E463" i="19" s="1"/>
  <c r="F27" i="38"/>
  <c r="F41" i="39" s="1"/>
  <c r="F86" i="39" s="1"/>
  <c r="F23" i="38"/>
  <c r="F37" i="39" s="1"/>
  <c r="F82" i="39" s="1"/>
  <c r="F10" i="38"/>
  <c r="F24" i="39" s="1"/>
  <c r="F69" i="39" s="1"/>
  <c r="F35" i="38"/>
  <c r="F49" i="39" s="1"/>
  <c r="F94" i="39" s="1"/>
  <c r="F31" i="38"/>
  <c r="F45" i="39" s="1"/>
  <c r="F90" i="39" s="1"/>
  <c r="F18" i="38"/>
  <c r="F32" i="39" s="1"/>
  <c r="F77" i="39" s="1"/>
  <c r="E6" i="38"/>
  <c r="F34" i="38"/>
  <c r="F48" i="39" s="1"/>
  <c r="F93" i="39" s="1"/>
  <c r="F13" i="38"/>
  <c r="F27" i="39" s="1"/>
  <c r="F72" i="39" s="1"/>
  <c r="F26" i="38"/>
  <c r="F40" i="39" s="1"/>
  <c r="F85" i="39" s="1"/>
  <c r="F12" i="38"/>
  <c r="F26" i="39" s="1"/>
  <c r="F71" i="39" s="1"/>
  <c r="F39" i="38"/>
  <c r="F53" i="39" s="1"/>
  <c r="F98" i="39" s="1"/>
  <c r="F20" i="38"/>
  <c r="F34" i="39" s="1"/>
  <c r="F79" i="39" s="1"/>
  <c r="F29" i="38"/>
  <c r="F43" i="39" s="1"/>
  <c r="F88" i="39" s="1"/>
  <c r="F11" i="38"/>
  <c r="F25" i="39" s="1"/>
  <c r="F70" i="39" s="1"/>
  <c r="F37" i="38"/>
  <c r="F51" i="39" s="1"/>
  <c r="F96" i="39" s="1"/>
  <c r="F7" i="38"/>
  <c r="F21" i="39" s="1"/>
  <c r="F42" i="38"/>
  <c r="F56" i="39" s="1"/>
  <c r="F101" i="39" s="1"/>
  <c r="F21" i="38"/>
  <c r="F35" i="39" s="1"/>
  <c r="F80" i="39" s="1"/>
  <c r="L25" i="39"/>
  <c r="K102" i="39"/>
  <c r="I201" i="39"/>
  <c r="I192" i="39"/>
  <c r="H192" i="39"/>
  <c r="G102" i="39"/>
  <c r="H242" i="39"/>
  <c r="H237" i="39"/>
  <c r="J192" i="39"/>
  <c r="J201" i="39"/>
  <c r="L201" i="39"/>
  <c r="M28" i="13"/>
  <c r="N28" i="13"/>
  <c r="M27" i="13"/>
  <c r="N27" i="13"/>
  <c r="N25" i="13"/>
  <c r="M25" i="13"/>
  <c r="N23" i="13"/>
  <c r="M23" i="13"/>
  <c r="U66" i="33"/>
  <c r="U70" i="33"/>
  <c r="N53" i="33"/>
  <c r="N54" i="33"/>
  <c r="N59" i="33"/>
  <c r="N60" i="33"/>
  <c r="N61" i="33"/>
  <c r="N62" i="33"/>
  <c r="N67" i="33"/>
  <c r="N68" i="33"/>
  <c r="N69" i="33"/>
  <c r="N70" i="33"/>
  <c r="O71" i="33"/>
  <c r="U55" i="33" s="1"/>
  <c r="M71" i="33"/>
  <c r="N55" i="33" s="1"/>
  <c r="F210" i="39" l="1"/>
  <c r="F251" i="39" s="1"/>
  <c r="E443" i="19" s="1"/>
  <c r="F165" i="39"/>
  <c r="F175" i="39"/>
  <c r="F220" i="39" s="1"/>
  <c r="F261" i="39" s="1"/>
  <c r="E453" i="19" s="1"/>
  <c r="H278" i="39"/>
  <c r="G434" i="19"/>
  <c r="G433" i="19" s="1"/>
  <c r="G56" i="19" s="1"/>
  <c r="F181" i="39"/>
  <c r="F226" i="39" s="1"/>
  <c r="F267" i="39" s="1"/>
  <c r="E459" i="19" s="1"/>
  <c r="F231" i="39"/>
  <c r="F272" i="39" s="1"/>
  <c r="E464" i="19" s="1"/>
  <c r="F186" i="39"/>
  <c r="F183" i="39"/>
  <c r="F228" i="39" s="1"/>
  <c r="F269" i="39" s="1"/>
  <c r="E461" i="19" s="1"/>
  <c r="F182" i="39"/>
  <c r="F227" i="39" s="1"/>
  <c r="F268" i="39" s="1"/>
  <c r="E460" i="19" s="1"/>
  <c r="F159" i="39"/>
  <c r="F204" i="39" s="1"/>
  <c r="F245" i="39" s="1"/>
  <c r="E437" i="19" s="1"/>
  <c r="F211" i="39"/>
  <c r="F252" i="39" s="1"/>
  <c r="E444" i="19" s="1"/>
  <c r="F166" i="39"/>
  <c r="N36" i="38"/>
  <c r="N28" i="38"/>
  <c r="N20" i="38"/>
  <c r="N41" i="38"/>
  <c r="N33" i="38"/>
  <c r="N35" i="38"/>
  <c r="N27" i="38"/>
  <c r="N19" i="38"/>
  <c r="N37" i="38"/>
  <c r="N25" i="38"/>
  <c r="N18" i="38"/>
  <c r="N15" i="38"/>
  <c r="N7" i="38"/>
  <c r="N21" i="39" s="1"/>
  <c r="N66" i="39" s="1"/>
  <c r="N156" i="39" s="1"/>
  <c r="N201" i="39" s="1"/>
  <c r="N242" i="39" s="1"/>
  <c r="M434" i="19" s="1"/>
  <c r="N32" i="38"/>
  <c r="N21" i="38"/>
  <c r="N12" i="38"/>
  <c r="N26" i="39" s="1"/>
  <c r="N40" i="38"/>
  <c r="N24" i="38"/>
  <c r="N17" i="38"/>
  <c r="N9" i="38"/>
  <c r="N23" i="39" s="1"/>
  <c r="N68" i="39" s="1"/>
  <c r="N29" i="38"/>
  <c r="N23" i="38"/>
  <c r="N13" i="38"/>
  <c r="N42" i="38"/>
  <c r="N8" i="38"/>
  <c r="N22" i="39" s="1"/>
  <c r="N67" i="39" s="1"/>
  <c r="N11" i="38"/>
  <c r="N25" i="39" s="1"/>
  <c r="N70" i="39" s="1"/>
  <c r="N10" i="38"/>
  <c r="N24" i="39" s="1"/>
  <c r="N69" i="39" s="1"/>
  <c r="N34" i="38"/>
  <c r="N22" i="38"/>
  <c r="N16" i="38"/>
  <c r="N30" i="38"/>
  <c r="N39" i="38"/>
  <c r="N26" i="38"/>
  <c r="N38" i="38"/>
  <c r="N31" i="38"/>
  <c r="N14" i="38"/>
  <c r="F162" i="39"/>
  <c r="F207" i="39" s="1"/>
  <c r="F248" i="39" s="1"/>
  <c r="E440" i="19" s="1"/>
  <c r="N58" i="33"/>
  <c r="F160" i="39"/>
  <c r="F205" i="39" s="1"/>
  <c r="F246" i="39" s="1"/>
  <c r="E438" i="19" s="1"/>
  <c r="D6" i="38"/>
  <c r="E36" i="38"/>
  <c r="E50" i="39" s="1"/>
  <c r="E95" i="39" s="1"/>
  <c r="E28" i="38"/>
  <c r="E42" i="39" s="1"/>
  <c r="E87" i="39" s="1"/>
  <c r="E20" i="38"/>
  <c r="E34" i="39" s="1"/>
  <c r="E79" i="39" s="1"/>
  <c r="E12" i="38"/>
  <c r="E26" i="39" s="1"/>
  <c r="E71" i="39" s="1"/>
  <c r="E41" i="38"/>
  <c r="E55" i="39" s="1"/>
  <c r="E100" i="39" s="1"/>
  <c r="E190" i="39" s="1"/>
  <c r="E235" i="39" s="1"/>
  <c r="E276" i="39" s="1"/>
  <c r="D468" i="19" s="1"/>
  <c r="E33" i="38"/>
  <c r="E47" i="39" s="1"/>
  <c r="E92" i="39" s="1"/>
  <c r="E182" i="39" s="1"/>
  <c r="E227" i="39" s="1"/>
  <c r="E268" i="39" s="1"/>
  <c r="D460" i="19" s="1"/>
  <c r="E25" i="38"/>
  <c r="E39" i="39" s="1"/>
  <c r="E84" i="39" s="1"/>
  <c r="E17" i="38"/>
  <c r="E31" i="39" s="1"/>
  <c r="E76" i="39" s="1"/>
  <c r="E9" i="38"/>
  <c r="E23" i="39" s="1"/>
  <c r="E68" i="39" s="1"/>
  <c r="E35" i="38"/>
  <c r="E49" i="39" s="1"/>
  <c r="E94" i="39" s="1"/>
  <c r="E184" i="39" s="1"/>
  <c r="E229" i="39" s="1"/>
  <c r="E270" i="39" s="1"/>
  <c r="D462" i="19" s="1"/>
  <c r="E27" i="38"/>
  <c r="E41" i="39" s="1"/>
  <c r="E86" i="39" s="1"/>
  <c r="E19" i="38"/>
  <c r="E33" i="39" s="1"/>
  <c r="E78" i="39" s="1"/>
  <c r="E11" i="38"/>
  <c r="E25" i="39" s="1"/>
  <c r="E70" i="39" s="1"/>
  <c r="E32" i="38"/>
  <c r="E46" i="39" s="1"/>
  <c r="E91" i="39" s="1"/>
  <c r="E40" i="38"/>
  <c r="E54" i="39" s="1"/>
  <c r="E99" i="39" s="1"/>
  <c r="E15" i="38"/>
  <c r="E29" i="39" s="1"/>
  <c r="E74" i="39" s="1"/>
  <c r="E23" i="38"/>
  <c r="E37" i="39" s="1"/>
  <c r="E82" i="39" s="1"/>
  <c r="E14" i="38"/>
  <c r="E28" i="39" s="1"/>
  <c r="E73" i="39" s="1"/>
  <c r="E10" i="38"/>
  <c r="E24" i="39" s="1"/>
  <c r="E69" i="39" s="1"/>
  <c r="E42" i="38"/>
  <c r="E56" i="39" s="1"/>
  <c r="E101" i="39" s="1"/>
  <c r="E21" i="38"/>
  <c r="E35" i="39" s="1"/>
  <c r="E80" i="39" s="1"/>
  <c r="E34" i="38"/>
  <c r="E48" i="39" s="1"/>
  <c r="E93" i="39" s="1"/>
  <c r="E13" i="38"/>
  <c r="E27" i="39" s="1"/>
  <c r="E72" i="39" s="1"/>
  <c r="E39" i="38"/>
  <c r="E53" i="39" s="1"/>
  <c r="E98" i="39" s="1"/>
  <c r="E188" i="39" s="1"/>
  <c r="E233" i="39" s="1"/>
  <c r="E274" i="39" s="1"/>
  <c r="D466" i="19" s="1"/>
  <c r="E18" i="38"/>
  <c r="E32" i="39" s="1"/>
  <c r="E77" i="39" s="1"/>
  <c r="E22" i="38"/>
  <c r="E36" i="39" s="1"/>
  <c r="E81" i="39" s="1"/>
  <c r="E26" i="38"/>
  <c r="E40" i="39" s="1"/>
  <c r="E85" i="39" s="1"/>
  <c r="E38" i="38"/>
  <c r="E52" i="39" s="1"/>
  <c r="E97" i="39" s="1"/>
  <c r="E31" i="38"/>
  <c r="E45" i="39" s="1"/>
  <c r="E90" i="39" s="1"/>
  <c r="E7" i="38"/>
  <c r="E21" i="39" s="1"/>
  <c r="E30" i="38"/>
  <c r="E44" i="39" s="1"/>
  <c r="E89" i="39" s="1"/>
  <c r="E24" i="38"/>
  <c r="E38" i="39" s="1"/>
  <c r="E83" i="39" s="1"/>
  <c r="E37" i="38"/>
  <c r="E51" i="39" s="1"/>
  <c r="E96" i="39" s="1"/>
  <c r="E16" i="38"/>
  <c r="E30" i="39" s="1"/>
  <c r="E75" i="39" s="1"/>
  <c r="E29" i="38"/>
  <c r="E43" i="39" s="1"/>
  <c r="E88" i="39" s="1"/>
  <c r="E178" i="39" s="1"/>
  <c r="E223" i="39" s="1"/>
  <c r="E264" i="39" s="1"/>
  <c r="D456" i="19" s="1"/>
  <c r="E8" i="38"/>
  <c r="E22" i="39" s="1"/>
  <c r="E67" i="39" s="1"/>
  <c r="F209" i="39"/>
  <c r="F250" i="39" s="1"/>
  <c r="E442" i="19" s="1"/>
  <c r="F164" i="39"/>
  <c r="F163" i="39"/>
  <c r="F208" i="39" s="1"/>
  <c r="F249" i="39" s="1"/>
  <c r="E441" i="19" s="1"/>
  <c r="F190" i="39"/>
  <c r="F235" i="39" s="1"/>
  <c r="F276" i="39" s="1"/>
  <c r="E468" i="19" s="1"/>
  <c r="M157" i="39"/>
  <c r="M202" i="39" s="1"/>
  <c r="M243" i="39" s="1"/>
  <c r="L435" i="19" s="1"/>
  <c r="F236" i="39"/>
  <c r="F277" i="39" s="1"/>
  <c r="E469" i="19" s="1"/>
  <c r="F191" i="39"/>
  <c r="F66" i="39"/>
  <c r="F57" i="39"/>
  <c r="N65" i="33"/>
  <c r="N57" i="33"/>
  <c r="U58" i="33"/>
  <c r="F178" i="39"/>
  <c r="F223" i="39" s="1"/>
  <c r="F264" i="39" s="1"/>
  <c r="E456" i="19" s="1"/>
  <c r="F167" i="39"/>
  <c r="F212" i="39" s="1"/>
  <c r="F253" i="39" s="1"/>
  <c r="E445" i="19" s="1"/>
  <c r="F213" i="39"/>
  <c r="F254" i="39" s="1"/>
  <c r="E446" i="19" s="1"/>
  <c r="F168" i="39"/>
  <c r="F171" i="39"/>
  <c r="F216" i="39" s="1"/>
  <c r="F257" i="39" s="1"/>
  <c r="E449" i="19" s="1"/>
  <c r="M158" i="39"/>
  <c r="M203" i="39" s="1"/>
  <c r="M244" i="39" s="1"/>
  <c r="L436" i="19" s="1"/>
  <c r="F170" i="39"/>
  <c r="F215" i="39" s="1"/>
  <c r="F256" i="39" s="1"/>
  <c r="E448" i="19" s="1"/>
  <c r="F203" i="39"/>
  <c r="F244" i="39" s="1"/>
  <c r="E436" i="19" s="1"/>
  <c r="F158" i="39"/>
  <c r="F173" i="39"/>
  <c r="F218" i="39" s="1"/>
  <c r="F259" i="39" s="1"/>
  <c r="E451" i="19" s="1"/>
  <c r="F174" i="39"/>
  <c r="F219" i="39" s="1"/>
  <c r="F260" i="39" s="1"/>
  <c r="E452" i="19" s="1"/>
  <c r="N66" i="33"/>
  <c r="U62" i="33"/>
  <c r="N52" i="33"/>
  <c r="N64" i="33"/>
  <c r="N56" i="33"/>
  <c r="U54" i="33"/>
  <c r="F169" i="39"/>
  <c r="F214" i="39" s="1"/>
  <c r="F255" i="39" s="1"/>
  <c r="E447" i="19" s="1"/>
  <c r="F180" i="39"/>
  <c r="F225" i="39" s="1"/>
  <c r="F266" i="39" s="1"/>
  <c r="E458" i="19" s="1"/>
  <c r="F222" i="39"/>
  <c r="F263" i="39" s="1"/>
  <c r="E455" i="19" s="1"/>
  <c r="F177" i="39"/>
  <c r="M159" i="39"/>
  <c r="M204" i="39" s="1"/>
  <c r="M245" i="39" s="1"/>
  <c r="L437" i="19" s="1"/>
  <c r="F161" i="39"/>
  <c r="F206" i="39" s="1"/>
  <c r="F247" i="39" s="1"/>
  <c r="E439" i="19" s="1"/>
  <c r="F172" i="39"/>
  <c r="F217" i="39" s="1"/>
  <c r="F258" i="39" s="1"/>
  <c r="E450" i="19" s="1"/>
  <c r="F221" i="39"/>
  <c r="F262" i="39" s="1"/>
  <c r="E454" i="19" s="1"/>
  <c r="F176" i="39"/>
  <c r="N71" i="33"/>
  <c r="N63" i="33"/>
  <c r="F188" i="39"/>
  <c r="F233" i="39" s="1"/>
  <c r="F274" i="39" s="1"/>
  <c r="E466" i="19" s="1"/>
  <c r="F184" i="39"/>
  <c r="F229" i="39" s="1"/>
  <c r="F270" i="39" s="1"/>
  <c r="E462" i="19" s="1"/>
  <c r="F202" i="39"/>
  <c r="F243" i="39" s="1"/>
  <c r="E435" i="19" s="1"/>
  <c r="F157" i="39"/>
  <c r="M26" i="39"/>
  <c r="M71" i="39" s="1"/>
  <c r="M70" i="39"/>
  <c r="M160" i="39" s="1"/>
  <c r="L70" i="39"/>
  <c r="L160" i="39" s="1"/>
  <c r="N27" i="39"/>
  <c r="N72" i="39" s="1"/>
  <c r="L26" i="39"/>
  <c r="L71" i="39" s="1"/>
  <c r="N71" i="39"/>
  <c r="N161" i="39" s="1"/>
  <c r="M242" i="39"/>
  <c r="L434" i="19" s="1"/>
  <c r="G201" i="39"/>
  <c r="G192" i="39"/>
  <c r="L242" i="39"/>
  <c r="K434" i="19" s="1"/>
  <c r="J237" i="39"/>
  <c r="J242" i="39"/>
  <c r="I237" i="39"/>
  <c r="I242" i="39"/>
  <c r="K192" i="39"/>
  <c r="K201" i="39"/>
  <c r="U56" i="33"/>
  <c r="U69" i="33"/>
  <c r="U65" i="33"/>
  <c r="U61" i="33"/>
  <c r="U57" i="33"/>
  <c r="U53" i="33"/>
  <c r="U52" i="33"/>
  <c r="U68" i="33"/>
  <c r="U64" i="33"/>
  <c r="U60" i="33"/>
  <c r="U71" i="33"/>
  <c r="U67" i="33"/>
  <c r="U63" i="33"/>
  <c r="U59" i="33"/>
  <c r="J278" i="39" l="1"/>
  <c r="I434" i="19"/>
  <c r="I433" i="19" s="1"/>
  <c r="I56" i="19" s="1"/>
  <c r="E213" i="39"/>
  <c r="E254" i="39" s="1"/>
  <c r="D446" i="19" s="1"/>
  <c r="E168" i="39"/>
  <c r="E221" i="39"/>
  <c r="E262" i="39" s="1"/>
  <c r="D454" i="19" s="1"/>
  <c r="E176" i="39"/>
  <c r="E210" i="39"/>
  <c r="E251" i="39" s="1"/>
  <c r="D443" i="19" s="1"/>
  <c r="E165" i="39"/>
  <c r="E208" i="39"/>
  <c r="E249" i="39" s="1"/>
  <c r="D441" i="19" s="1"/>
  <c r="E163" i="39"/>
  <c r="E177" i="39"/>
  <c r="E222" i="39" s="1"/>
  <c r="E263" i="39" s="1"/>
  <c r="D455" i="19" s="1"/>
  <c r="N203" i="39"/>
  <c r="N244" i="39" s="1"/>
  <c r="M436" i="19" s="1"/>
  <c r="N158" i="39"/>
  <c r="E231" i="39"/>
  <c r="E272" i="39" s="1"/>
  <c r="D464" i="19" s="1"/>
  <c r="E186" i="39"/>
  <c r="E212" i="39"/>
  <c r="E253" i="39" s="1"/>
  <c r="D445" i="19" s="1"/>
  <c r="E167" i="39"/>
  <c r="E172" i="39"/>
  <c r="E217" i="39" s="1"/>
  <c r="E258" i="39" s="1"/>
  <c r="D450" i="19" s="1"/>
  <c r="E203" i="39"/>
  <c r="E244" i="39" s="1"/>
  <c r="D436" i="19" s="1"/>
  <c r="E158" i="39"/>
  <c r="E230" i="39"/>
  <c r="E271" i="39" s="1"/>
  <c r="D463" i="19" s="1"/>
  <c r="E185" i="39"/>
  <c r="N204" i="39"/>
  <c r="N245" i="39" s="1"/>
  <c r="M437" i="19" s="1"/>
  <c r="N159" i="39"/>
  <c r="E187" i="39"/>
  <c r="E232" i="39" s="1"/>
  <c r="E273" i="39" s="1"/>
  <c r="D465" i="19" s="1"/>
  <c r="E204" i="39"/>
  <c r="E245" i="39" s="1"/>
  <c r="D437" i="19" s="1"/>
  <c r="E159" i="39"/>
  <c r="M206" i="39"/>
  <c r="M247" i="39" s="1"/>
  <c r="L439" i="19" s="1"/>
  <c r="M161" i="39"/>
  <c r="E202" i="39"/>
  <c r="E243" i="39" s="1"/>
  <c r="D435" i="19" s="1"/>
  <c r="E157" i="39"/>
  <c r="E161" i="39"/>
  <c r="E206" i="39" s="1"/>
  <c r="E247" i="39" s="1"/>
  <c r="D439" i="19" s="1"/>
  <c r="E211" i="39"/>
  <c r="E252" i="39" s="1"/>
  <c r="D444" i="19" s="1"/>
  <c r="E166" i="39"/>
  <c r="F156" i="39"/>
  <c r="F102" i="39"/>
  <c r="E224" i="39"/>
  <c r="E265" i="39" s="1"/>
  <c r="D457" i="19" s="1"/>
  <c r="E179" i="39"/>
  <c r="E162" i="39"/>
  <c r="E207" i="39" s="1"/>
  <c r="E248" i="39" s="1"/>
  <c r="D440" i="19" s="1"/>
  <c r="E234" i="39"/>
  <c r="E275" i="39" s="1"/>
  <c r="D467" i="19" s="1"/>
  <c r="E189" i="39"/>
  <c r="E219" i="39"/>
  <c r="E260" i="39" s="1"/>
  <c r="D452" i="19" s="1"/>
  <c r="E174" i="39"/>
  <c r="N202" i="39"/>
  <c r="N243" i="39" s="1"/>
  <c r="M435" i="19" s="1"/>
  <c r="N157" i="39"/>
  <c r="N162" i="39"/>
  <c r="N207" i="39" s="1"/>
  <c r="N248" i="39" s="1"/>
  <c r="M440" i="19" s="1"/>
  <c r="E236" i="39"/>
  <c r="E277" i="39" s="1"/>
  <c r="D469" i="19" s="1"/>
  <c r="E191" i="39"/>
  <c r="E220" i="39"/>
  <c r="E261" i="39" s="1"/>
  <c r="D453" i="19" s="1"/>
  <c r="E175" i="39"/>
  <c r="E214" i="39"/>
  <c r="E255" i="39" s="1"/>
  <c r="D447" i="19" s="1"/>
  <c r="E169" i="39"/>
  <c r="E171" i="39"/>
  <c r="E216" i="39" s="1"/>
  <c r="E257" i="39" s="1"/>
  <c r="D449" i="19" s="1"/>
  <c r="E218" i="39"/>
  <c r="E259" i="39" s="1"/>
  <c r="D451" i="19" s="1"/>
  <c r="E173" i="39"/>
  <c r="E209" i="39"/>
  <c r="E250" i="39" s="1"/>
  <c r="D442" i="19" s="1"/>
  <c r="E164" i="39"/>
  <c r="D39" i="38"/>
  <c r="D53" i="39" s="1"/>
  <c r="D98" i="39" s="1"/>
  <c r="D31" i="38"/>
  <c r="D45" i="39" s="1"/>
  <c r="D90" i="39" s="1"/>
  <c r="D23" i="38"/>
  <c r="D37" i="39" s="1"/>
  <c r="D82" i="39" s="1"/>
  <c r="D15" i="38"/>
  <c r="D29" i="39" s="1"/>
  <c r="D74" i="39" s="1"/>
  <c r="D36" i="38"/>
  <c r="D50" i="39" s="1"/>
  <c r="D95" i="39" s="1"/>
  <c r="D185" i="39" s="1"/>
  <c r="D230" i="39" s="1"/>
  <c r="D271" i="39" s="1"/>
  <c r="C463" i="19" s="1"/>
  <c r="D28" i="38"/>
  <c r="D42" i="39" s="1"/>
  <c r="D87" i="39" s="1"/>
  <c r="D20" i="38"/>
  <c r="D34" i="39" s="1"/>
  <c r="D79" i="39" s="1"/>
  <c r="D12" i="38"/>
  <c r="D26" i="39" s="1"/>
  <c r="D71" i="39" s="1"/>
  <c r="D38" i="38"/>
  <c r="D52" i="39" s="1"/>
  <c r="D97" i="39" s="1"/>
  <c r="D187" i="39" s="1"/>
  <c r="D232" i="39" s="1"/>
  <c r="D273" i="39" s="1"/>
  <c r="C465" i="19" s="1"/>
  <c r="D30" i="38"/>
  <c r="D44" i="39" s="1"/>
  <c r="D89" i="39" s="1"/>
  <c r="D22" i="38"/>
  <c r="D36" i="39" s="1"/>
  <c r="D81" i="39" s="1"/>
  <c r="D14" i="38"/>
  <c r="D28" i="39" s="1"/>
  <c r="D73" i="39" s="1"/>
  <c r="D41" i="38"/>
  <c r="D55" i="39" s="1"/>
  <c r="D100" i="39" s="1"/>
  <c r="D37" i="38"/>
  <c r="D51" i="39" s="1"/>
  <c r="D96" i="39" s="1"/>
  <c r="D24" i="38"/>
  <c r="D38" i="39" s="1"/>
  <c r="D83" i="39" s="1"/>
  <c r="D11" i="38"/>
  <c r="D25" i="39" s="1"/>
  <c r="D70" i="39" s="1"/>
  <c r="D32" i="38"/>
  <c r="D46" i="39" s="1"/>
  <c r="D91" i="39" s="1"/>
  <c r="D181" i="39" s="1"/>
  <c r="D226" i="39" s="1"/>
  <c r="D267" i="39" s="1"/>
  <c r="C459" i="19" s="1"/>
  <c r="D19" i="38"/>
  <c r="D33" i="39" s="1"/>
  <c r="D78" i="39" s="1"/>
  <c r="D40" i="38"/>
  <c r="D54" i="39" s="1"/>
  <c r="D99" i="39" s="1"/>
  <c r="D27" i="38"/>
  <c r="D41" i="39" s="1"/>
  <c r="D86" i="39" s="1"/>
  <c r="D29" i="38"/>
  <c r="D43" i="39" s="1"/>
  <c r="D88" i="39" s="1"/>
  <c r="D8" i="38"/>
  <c r="D22" i="39" s="1"/>
  <c r="D67" i="39" s="1"/>
  <c r="D42" i="38"/>
  <c r="D56" i="39" s="1"/>
  <c r="D101" i="39" s="1"/>
  <c r="D191" i="39" s="1"/>
  <c r="D236" i="39" s="1"/>
  <c r="D277" i="39" s="1"/>
  <c r="C469" i="19" s="1"/>
  <c r="D21" i="38"/>
  <c r="D35" i="39" s="1"/>
  <c r="D80" i="39" s="1"/>
  <c r="D26" i="38"/>
  <c r="D40" i="39" s="1"/>
  <c r="D85" i="39" s="1"/>
  <c r="D9" i="38"/>
  <c r="D23" i="39" s="1"/>
  <c r="D68" i="39" s="1"/>
  <c r="D34" i="38"/>
  <c r="D48" i="39" s="1"/>
  <c r="D93" i="39" s="1"/>
  <c r="D183" i="39" s="1"/>
  <c r="D228" i="39" s="1"/>
  <c r="D269" i="39" s="1"/>
  <c r="C461" i="19" s="1"/>
  <c r="D13" i="38"/>
  <c r="D27" i="39" s="1"/>
  <c r="D72" i="39" s="1"/>
  <c r="D33" i="38"/>
  <c r="D47" i="39" s="1"/>
  <c r="D92" i="39" s="1"/>
  <c r="D25" i="38"/>
  <c r="D39" i="39" s="1"/>
  <c r="D84" i="39" s="1"/>
  <c r="D18" i="38"/>
  <c r="D32" i="39" s="1"/>
  <c r="D77" i="39" s="1"/>
  <c r="D17" i="38"/>
  <c r="D31" i="39" s="1"/>
  <c r="D76" i="39" s="1"/>
  <c r="D10" i="38"/>
  <c r="D24" i="39" s="1"/>
  <c r="D69" i="39" s="1"/>
  <c r="D7" i="38"/>
  <c r="D21" i="39" s="1"/>
  <c r="D16" i="38"/>
  <c r="D30" i="39" s="1"/>
  <c r="D75" i="39" s="1"/>
  <c r="D35" i="38"/>
  <c r="D49" i="39" s="1"/>
  <c r="D94" i="39" s="1"/>
  <c r="N205" i="39"/>
  <c r="N246" i="39" s="1"/>
  <c r="M438" i="19" s="1"/>
  <c r="N160" i="39"/>
  <c r="I278" i="39"/>
  <c r="H434" i="19"/>
  <c r="H433" i="19" s="1"/>
  <c r="H56" i="19" s="1"/>
  <c r="L206" i="39"/>
  <c r="L247" i="39" s="1"/>
  <c r="K439" i="19" s="1"/>
  <c r="L161" i="39"/>
  <c r="E66" i="39"/>
  <c r="E57" i="39"/>
  <c r="E228" i="39"/>
  <c r="E269" i="39" s="1"/>
  <c r="D461" i="19" s="1"/>
  <c r="E183" i="39"/>
  <c r="E226" i="39"/>
  <c r="E267" i="39" s="1"/>
  <c r="D459" i="19" s="1"/>
  <c r="E181" i="39"/>
  <c r="E225" i="39"/>
  <c r="E266" i="39" s="1"/>
  <c r="D458" i="19" s="1"/>
  <c r="E180" i="39"/>
  <c r="E170" i="39"/>
  <c r="E215" i="39" s="1"/>
  <c r="E256" i="39" s="1"/>
  <c r="D448" i="19" s="1"/>
  <c r="E205" i="39"/>
  <c r="E246" i="39" s="1"/>
  <c r="D438" i="19" s="1"/>
  <c r="E160" i="39"/>
  <c r="N28" i="39"/>
  <c r="L27" i="39"/>
  <c r="L72" i="39" s="1"/>
  <c r="M27" i="39"/>
  <c r="G237" i="39"/>
  <c r="G242" i="39"/>
  <c r="K237" i="39"/>
  <c r="K242" i="39"/>
  <c r="M22" i="13"/>
  <c r="M67" i="13" s="1"/>
  <c r="N22" i="13"/>
  <c r="M24" i="13"/>
  <c r="M69" i="13" s="1"/>
  <c r="N24" i="13"/>
  <c r="M26" i="13"/>
  <c r="M71" i="13" s="1"/>
  <c r="N26" i="13"/>
  <c r="M72" i="13"/>
  <c r="M29" i="13"/>
  <c r="M74" i="13" s="1"/>
  <c r="N29" i="13"/>
  <c r="M30" i="13"/>
  <c r="M75" i="13" s="1"/>
  <c r="N30" i="13"/>
  <c r="M31" i="13"/>
  <c r="M76" i="13" s="1"/>
  <c r="N31" i="13"/>
  <c r="M32" i="13"/>
  <c r="M77" i="13" s="1"/>
  <c r="N32" i="13"/>
  <c r="M33" i="13"/>
  <c r="M78" i="13" s="1"/>
  <c r="N33" i="13"/>
  <c r="M34" i="13"/>
  <c r="M79" i="13" s="1"/>
  <c r="N34" i="13"/>
  <c r="M35" i="13"/>
  <c r="M80" i="13" s="1"/>
  <c r="N35" i="13"/>
  <c r="M36" i="13"/>
  <c r="M81" i="13" s="1"/>
  <c r="N36" i="13"/>
  <c r="M37" i="13"/>
  <c r="M82" i="13" s="1"/>
  <c r="N37" i="13"/>
  <c r="M38" i="13"/>
  <c r="M83" i="13" s="1"/>
  <c r="N38" i="13"/>
  <c r="M39" i="13"/>
  <c r="M84" i="13" s="1"/>
  <c r="N39" i="13"/>
  <c r="M40" i="13"/>
  <c r="M85" i="13" s="1"/>
  <c r="N40" i="13"/>
  <c r="M41" i="13"/>
  <c r="M86" i="13" s="1"/>
  <c r="N41" i="13"/>
  <c r="M42" i="13"/>
  <c r="M87" i="13" s="1"/>
  <c r="N42" i="13"/>
  <c r="M43" i="13"/>
  <c r="M88" i="13" s="1"/>
  <c r="N43" i="13"/>
  <c r="M44" i="13"/>
  <c r="M89" i="13" s="1"/>
  <c r="N44" i="13"/>
  <c r="M45" i="13"/>
  <c r="M90" i="13" s="1"/>
  <c r="N45" i="13"/>
  <c r="M46" i="13"/>
  <c r="M91" i="13" s="1"/>
  <c r="N46" i="13"/>
  <c r="M47" i="13"/>
  <c r="M92" i="13" s="1"/>
  <c r="N47" i="13"/>
  <c r="M48" i="13"/>
  <c r="M93" i="13" s="1"/>
  <c r="N48" i="13"/>
  <c r="M49" i="13"/>
  <c r="M94" i="13" s="1"/>
  <c r="N49" i="13"/>
  <c r="M50" i="13"/>
  <c r="M95" i="13" s="1"/>
  <c r="N50" i="13"/>
  <c r="M51" i="13"/>
  <c r="M96" i="13" s="1"/>
  <c r="N51" i="13"/>
  <c r="M52" i="13"/>
  <c r="M97" i="13" s="1"/>
  <c r="N52" i="13"/>
  <c r="M53" i="13"/>
  <c r="M98" i="13" s="1"/>
  <c r="N53" i="13"/>
  <c r="M54" i="13"/>
  <c r="M99" i="13" s="1"/>
  <c r="N54" i="13"/>
  <c r="M55" i="13"/>
  <c r="M100" i="13" s="1"/>
  <c r="N55" i="13"/>
  <c r="M56" i="13"/>
  <c r="M101" i="13" s="1"/>
  <c r="N56" i="13"/>
  <c r="M57" i="13"/>
  <c r="M102" i="13" s="1"/>
  <c r="N57" i="13"/>
  <c r="M70" i="13"/>
  <c r="M73" i="13"/>
  <c r="M22" i="11"/>
  <c r="M67" i="11" s="1"/>
  <c r="N22" i="11"/>
  <c r="N67" i="11" s="1"/>
  <c r="M23" i="11"/>
  <c r="N23" i="11"/>
  <c r="M24" i="11"/>
  <c r="M69" i="11" s="1"/>
  <c r="N24" i="11"/>
  <c r="N69" i="11" s="1"/>
  <c r="M25" i="11"/>
  <c r="M70" i="11" s="1"/>
  <c r="N25" i="11"/>
  <c r="M26" i="11"/>
  <c r="M71" i="11" s="1"/>
  <c r="N26" i="11"/>
  <c r="N71" i="11" s="1"/>
  <c r="M27" i="11"/>
  <c r="N27" i="11"/>
  <c r="M28" i="11"/>
  <c r="M73" i="11" s="1"/>
  <c r="N28" i="11"/>
  <c r="N73" i="11" s="1"/>
  <c r="M29" i="11"/>
  <c r="M74" i="11" s="1"/>
  <c r="N29" i="11"/>
  <c r="M30" i="11"/>
  <c r="M75" i="11" s="1"/>
  <c r="N30" i="11"/>
  <c r="N75" i="11" s="1"/>
  <c r="M31" i="11"/>
  <c r="M76" i="11" s="1"/>
  <c r="N31" i="11"/>
  <c r="M32" i="11"/>
  <c r="M77" i="11" s="1"/>
  <c r="N32" i="11"/>
  <c r="N77" i="11" s="1"/>
  <c r="M33" i="11"/>
  <c r="M78" i="11" s="1"/>
  <c r="N33" i="11"/>
  <c r="M34" i="11"/>
  <c r="M79" i="11" s="1"/>
  <c r="N34" i="11"/>
  <c r="N79" i="11" s="1"/>
  <c r="M35" i="11"/>
  <c r="N35" i="11"/>
  <c r="M36" i="11"/>
  <c r="M81" i="11" s="1"/>
  <c r="N36" i="11"/>
  <c r="N81" i="11" s="1"/>
  <c r="M37" i="11"/>
  <c r="M82" i="11" s="1"/>
  <c r="N37" i="11"/>
  <c r="M38" i="11"/>
  <c r="M83" i="11" s="1"/>
  <c r="N38" i="11"/>
  <c r="N83" i="11" s="1"/>
  <c r="M39" i="11"/>
  <c r="M84" i="11" s="1"/>
  <c r="N39" i="11"/>
  <c r="N84" i="11" s="1"/>
  <c r="M40" i="11"/>
  <c r="M85" i="11" s="1"/>
  <c r="N40" i="11"/>
  <c r="N85" i="11" s="1"/>
  <c r="M41" i="11"/>
  <c r="M86" i="11" s="1"/>
  <c r="N41" i="11"/>
  <c r="M42" i="11"/>
  <c r="M87" i="11" s="1"/>
  <c r="N42" i="11"/>
  <c r="N87" i="11" s="1"/>
  <c r="M43" i="11"/>
  <c r="N43" i="11"/>
  <c r="M44" i="11"/>
  <c r="M89" i="11" s="1"/>
  <c r="N44" i="11"/>
  <c r="N89" i="11" s="1"/>
  <c r="M45" i="11"/>
  <c r="M90" i="11" s="1"/>
  <c r="N45" i="11"/>
  <c r="M46" i="11"/>
  <c r="M91" i="11" s="1"/>
  <c r="N46" i="11"/>
  <c r="N91" i="11" s="1"/>
  <c r="M47" i="11"/>
  <c r="M92" i="11" s="1"/>
  <c r="N47" i="11"/>
  <c r="M48" i="11"/>
  <c r="M93" i="11" s="1"/>
  <c r="N48" i="11"/>
  <c r="N93" i="11" s="1"/>
  <c r="M49" i="11"/>
  <c r="M94" i="11" s="1"/>
  <c r="N49" i="11"/>
  <c r="M50" i="11"/>
  <c r="M95" i="11" s="1"/>
  <c r="N50" i="11"/>
  <c r="N95" i="11" s="1"/>
  <c r="M51" i="11"/>
  <c r="M96" i="11" s="1"/>
  <c r="N51" i="11"/>
  <c r="N96" i="11" s="1"/>
  <c r="M52" i="11"/>
  <c r="M97" i="11" s="1"/>
  <c r="N52" i="11"/>
  <c r="N97" i="11" s="1"/>
  <c r="M53" i="11"/>
  <c r="M98" i="11" s="1"/>
  <c r="N53" i="11"/>
  <c r="M54" i="11"/>
  <c r="M99" i="11" s="1"/>
  <c r="N54" i="11"/>
  <c r="N99" i="11" s="1"/>
  <c r="M55" i="11"/>
  <c r="M100" i="11" s="1"/>
  <c r="N55" i="11"/>
  <c r="M56" i="11"/>
  <c r="M101" i="11" s="1"/>
  <c r="N56" i="11"/>
  <c r="N101" i="11" s="1"/>
  <c r="M57" i="11"/>
  <c r="M102" i="11" s="1"/>
  <c r="N57" i="11"/>
  <c r="N58" i="11"/>
  <c r="N68" i="11"/>
  <c r="N70" i="11"/>
  <c r="M72" i="11"/>
  <c r="N72" i="11"/>
  <c r="N74" i="11"/>
  <c r="N76" i="11"/>
  <c r="N78" i="11"/>
  <c r="M80" i="11"/>
  <c r="N80" i="11"/>
  <c r="N82" i="11"/>
  <c r="N86" i="11"/>
  <c r="M88" i="11"/>
  <c r="N88" i="11"/>
  <c r="N90" i="11"/>
  <c r="N92" i="11"/>
  <c r="N94" i="11"/>
  <c r="N98" i="11"/>
  <c r="N100" i="11"/>
  <c r="N102" i="11"/>
  <c r="N23" i="7"/>
  <c r="N68" i="7" s="1"/>
  <c r="M38" i="7"/>
  <c r="M83" i="7" s="1"/>
  <c r="N38" i="7"/>
  <c r="N83" i="7" s="1"/>
  <c r="M39" i="7"/>
  <c r="M84" i="7" s="1"/>
  <c r="N39" i="7"/>
  <c r="N84" i="7" s="1"/>
  <c r="N47" i="7"/>
  <c r="N92" i="7" s="1"/>
  <c r="M52" i="7"/>
  <c r="M97" i="7" s="1"/>
  <c r="N52" i="7"/>
  <c r="M67" i="7"/>
  <c r="N67" i="7"/>
  <c r="M71" i="7"/>
  <c r="N71" i="7"/>
  <c r="M72" i="7"/>
  <c r="N72" i="7"/>
  <c r="M73" i="7"/>
  <c r="N73" i="7"/>
  <c r="M74" i="7"/>
  <c r="N74" i="7"/>
  <c r="M75" i="7"/>
  <c r="N75" i="7"/>
  <c r="M76" i="7"/>
  <c r="N76" i="7"/>
  <c r="M77" i="7"/>
  <c r="N77" i="7"/>
  <c r="M78" i="7"/>
  <c r="N78" i="7"/>
  <c r="M79" i="7"/>
  <c r="N79" i="7"/>
  <c r="M80" i="7"/>
  <c r="N80" i="7"/>
  <c r="M81" i="7"/>
  <c r="N81" i="7"/>
  <c r="M82" i="7"/>
  <c r="N82" i="7"/>
  <c r="M85" i="7"/>
  <c r="N85" i="7"/>
  <c r="M86" i="7"/>
  <c r="N86" i="7"/>
  <c r="M87" i="7"/>
  <c r="N87" i="7"/>
  <c r="M93" i="7"/>
  <c r="N93" i="7"/>
  <c r="M94" i="7"/>
  <c r="N94" i="7"/>
  <c r="M95" i="7"/>
  <c r="N95" i="7"/>
  <c r="M96" i="7"/>
  <c r="N96" i="7"/>
  <c r="N97" i="7"/>
  <c r="M98" i="7"/>
  <c r="N98" i="7"/>
  <c r="M100" i="7"/>
  <c r="N100" i="7"/>
  <c r="M101" i="7"/>
  <c r="N101" i="7"/>
  <c r="M102" i="7"/>
  <c r="N102" i="7"/>
  <c r="M23" i="6"/>
  <c r="M68" i="6" s="1"/>
  <c r="N23" i="6"/>
  <c r="N68" i="6" s="1"/>
  <c r="M24" i="6"/>
  <c r="N24" i="6"/>
  <c r="M25" i="6"/>
  <c r="M70" i="6" s="1"/>
  <c r="N25" i="6"/>
  <c r="M26" i="6"/>
  <c r="M71" i="6" s="1"/>
  <c r="N26" i="6"/>
  <c r="N71" i="6" s="1"/>
  <c r="M27" i="6"/>
  <c r="M72" i="6" s="1"/>
  <c r="N27" i="6"/>
  <c r="N72" i="6" s="1"/>
  <c r="M28" i="6"/>
  <c r="M73" i="6" s="1"/>
  <c r="N28" i="6"/>
  <c r="N73" i="6" s="1"/>
  <c r="M29" i="6"/>
  <c r="M74" i="6" s="1"/>
  <c r="N29" i="6"/>
  <c r="M30" i="6"/>
  <c r="M75" i="6" s="1"/>
  <c r="N30" i="6"/>
  <c r="N75" i="6" s="1"/>
  <c r="M31" i="6"/>
  <c r="M76" i="6" s="1"/>
  <c r="N31" i="6"/>
  <c r="N76" i="6" s="1"/>
  <c r="M32" i="6"/>
  <c r="M77" i="6" s="1"/>
  <c r="N32" i="6"/>
  <c r="N77" i="6" s="1"/>
  <c r="M33" i="6"/>
  <c r="M78" i="6" s="1"/>
  <c r="N33" i="6"/>
  <c r="M34" i="6"/>
  <c r="M79" i="6" s="1"/>
  <c r="N34" i="6"/>
  <c r="N79" i="6" s="1"/>
  <c r="M35" i="6"/>
  <c r="M80" i="6" s="1"/>
  <c r="N35" i="6"/>
  <c r="M36" i="6"/>
  <c r="M81" i="6" s="1"/>
  <c r="N36" i="6"/>
  <c r="N81" i="6" s="1"/>
  <c r="M37" i="6"/>
  <c r="M82" i="6" s="1"/>
  <c r="N37" i="6"/>
  <c r="M38" i="6"/>
  <c r="M83" i="6" s="1"/>
  <c r="N38" i="6"/>
  <c r="N83" i="6" s="1"/>
  <c r="M39" i="6"/>
  <c r="M84" i="6" s="1"/>
  <c r="N39" i="6"/>
  <c r="N84" i="6" s="1"/>
  <c r="M40" i="6"/>
  <c r="M85" i="6" s="1"/>
  <c r="N40" i="6"/>
  <c r="M41" i="6"/>
  <c r="M86" i="6" s="1"/>
  <c r="N41" i="6"/>
  <c r="M42" i="6"/>
  <c r="M87" i="6" s="1"/>
  <c r="N42" i="6"/>
  <c r="N87" i="6" s="1"/>
  <c r="M43" i="6"/>
  <c r="M88" i="6" s="1"/>
  <c r="N43" i="6"/>
  <c r="N88" i="6" s="1"/>
  <c r="M44" i="6"/>
  <c r="M89" i="6" s="1"/>
  <c r="N44" i="6"/>
  <c r="N89" i="6" s="1"/>
  <c r="M45" i="6"/>
  <c r="M90" i="6" s="1"/>
  <c r="N45" i="6"/>
  <c r="M46" i="6"/>
  <c r="M91" i="6" s="1"/>
  <c r="N46" i="6"/>
  <c r="N91" i="6" s="1"/>
  <c r="M47" i="6"/>
  <c r="M92" i="6" s="1"/>
  <c r="N47" i="6"/>
  <c r="N92" i="6" s="1"/>
  <c r="M48" i="6"/>
  <c r="M93" i="6" s="1"/>
  <c r="N48" i="6"/>
  <c r="M49" i="6"/>
  <c r="M94" i="6" s="1"/>
  <c r="N49" i="6"/>
  <c r="M50" i="6"/>
  <c r="M95" i="6" s="1"/>
  <c r="N50" i="6"/>
  <c r="N95" i="6" s="1"/>
  <c r="M51" i="6"/>
  <c r="M96" i="6" s="1"/>
  <c r="N51" i="6"/>
  <c r="N96" i="6" s="1"/>
  <c r="M52" i="6"/>
  <c r="M97" i="6" s="1"/>
  <c r="N52" i="6"/>
  <c r="N97" i="6" s="1"/>
  <c r="M53" i="6"/>
  <c r="M98" i="6" s="1"/>
  <c r="N53" i="6"/>
  <c r="M54" i="6"/>
  <c r="M99" i="6" s="1"/>
  <c r="N54" i="6"/>
  <c r="N99" i="6" s="1"/>
  <c r="M55" i="6"/>
  <c r="M100" i="6" s="1"/>
  <c r="N55" i="6"/>
  <c r="N100" i="6" s="1"/>
  <c r="M56" i="6"/>
  <c r="M101" i="6" s="1"/>
  <c r="N56" i="6"/>
  <c r="M57" i="6"/>
  <c r="M102" i="6" s="1"/>
  <c r="N57" i="6"/>
  <c r="M58" i="6"/>
  <c r="M103" i="6" s="1"/>
  <c r="N58" i="6"/>
  <c r="N103" i="6" s="1"/>
  <c r="N70" i="6"/>
  <c r="N74" i="6"/>
  <c r="N78" i="6"/>
  <c r="N80" i="6"/>
  <c r="N82" i="6"/>
  <c r="N85" i="6"/>
  <c r="N86" i="6"/>
  <c r="N90" i="6"/>
  <c r="N93" i="6"/>
  <c r="N94" i="6"/>
  <c r="N98" i="6"/>
  <c r="N101" i="6"/>
  <c r="N102" i="6"/>
  <c r="M105" i="5"/>
  <c r="N105" i="5"/>
  <c r="M107" i="5"/>
  <c r="N107" i="5"/>
  <c r="M109" i="5"/>
  <c r="N109" i="5"/>
  <c r="M110" i="5"/>
  <c r="N110" i="5"/>
  <c r="M111" i="5"/>
  <c r="N111" i="5"/>
  <c r="M112" i="5"/>
  <c r="N112" i="5"/>
  <c r="M113" i="5"/>
  <c r="N113" i="5"/>
  <c r="M114" i="5"/>
  <c r="N114" i="5"/>
  <c r="M118" i="5"/>
  <c r="N118" i="5"/>
  <c r="M119" i="5"/>
  <c r="N119" i="5"/>
  <c r="M120" i="5"/>
  <c r="N120" i="5"/>
  <c r="M123" i="5"/>
  <c r="N123" i="5"/>
  <c r="M126" i="5"/>
  <c r="N126" i="5"/>
  <c r="M127" i="5"/>
  <c r="N127" i="5"/>
  <c r="M128" i="5"/>
  <c r="N128" i="5"/>
  <c r="M129" i="5"/>
  <c r="N129" i="5"/>
  <c r="M131" i="5"/>
  <c r="N131" i="5"/>
  <c r="M134" i="5"/>
  <c r="N134" i="5"/>
  <c r="M136" i="5"/>
  <c r="N136" i="5"/>
  <c r="M137" i="5"/>
  <c r="N137" i="5"/>
  <c r="M139" i="5"/>
  <c r="N139" i="5"/>
  <c r="M143" i="5"/>
  <c r="N143" i="5"/>
  <c r="M145" i="5"/>
  <c r="N145" i="5"/>
  <c r="M146" i="5"/>
  <c r="N146" i="5"/>
  <c r="M147" i="5"/>
  <c r="N147" i="5"/>
  <c r="M148" i="5"/>
  <c r="N148" i="5"/>
  <c r="M149" i="5"/>
  <c r="N149" i="5"/>
  <c r="M150" i="5"/>
  <c r="N150" i="5"/>
  <c r="M151" i="5"/>
  <c r="N151" i="5"/>
  <c r="M152" i="5"/>
  <c r="N152" i="5"/>
  <c r="M155" i="5"/>
  <c r="N155" i="5"/>
  <c r="M156" i="5"/>
  <c r="N156" i="5"/>
  <c r="M157" i="5"/>
  <c r="N157" i="5"/>
  <c r="M158" i="5"/>
  <c r="N158" i="5"/>
  <c r="M161" i="5"/>
  <c r="N161" i="5"/>
  <c r="M162" i="5"/>
  <c r="N162" i="5"/>
  <c r="M164" i="5"/>
  <c r="N164" i="5"/>
  <c r="M165" i="5"/>
  <c r="N165" i="5"/>
  <c r="M166" i="5"/>
  <c r="N166" i="5"/>
  <c r="M167" i="5"/>
  <c r="N167" i="5"/>
  <c r="M169" i="5"/>
  <c r="N169" i="5"/>
  <c r="M170" i="5"/>
  <c r="N170" i="5"/>
  <c r="M171" i="5"/>
  <c r="N171" i="5"/>
  <c r="M172" i="5"/>
  <c r="N172" i="5"/>
  <c r="M174" i="5"/>
  <c r="N174" i="5"/>
  <c r="M175" i="5"/>
  <c r="N175" i="5"/>
  <c r="M176" i="5"/>
  <c r="N176" i="5"/>
  <c r="M177" i="5"/>
  <c r="N177" i="5"/>
  <c r="M52" i="4"/>
  <c r="M173" i="4" s="1"/>
  <c r="N52" i="4"/>
  <c r="M90" i="4"/>
  <c r="M211" i="4" s="1"/>
  <c r="N90" i="4"/>
  <c r="M143" i="4"/>
  <c r="N143" i="4"/>
  <c r="M145" i="4"/>
  <c r="N145" i="4"/>
  <c r="M146" i="4"/>
  <c r="N146" i="4"/>
  <c r="M147" i="4"/>
  <c r="N147" i="4"/>
  <c r="M148" i="4"/>
  <c r="N148" i="4"/>
  <c r="M150" i="4"/>
  <c r="N150" i="4"/>
  <c r="M151" i="4"/>
  <c r="N151" i="4"/>
  <c r="M152" i="4"/>
  <c r="N152" i="4"/>
  <c r="M154" i="4"/>
  <c r="N154" i="4"/>
  <c r="M155" i="4"/>
  <c r="N155" i="4"/>
  <c r="M156" i="4"/>
  <c r="N156" i="4"/>
  <c r="M157" i="4"/>
  <c r="N157" i="4"/>
  <c r="M160" i="4"/>
  <c r="N160" i="4"/>
  <c r="M161" i="4"/>
  <c r="N161" i="4"/>
  <c r="M162" i="4"/>
  <c r="N162" i="4"/>
  <c r="M164" i="4"/>
  <c r="N164" i="4"/>
  <c r="M165" i="4"/>
  <c r="N165" i="4"/>
  <c r="M166" i="4"/>
  <c r="N166" i="4"/>
  <c r="M167" i="4"/>
  <c r="N167" i="4"/>
  <c r="M169" i="4"/>
  <c r="N169" i="4"/>
  <c r="M170" i="4"/>
  <c r="N170" i="4"/>
  <c r="M171" i="4"/>
  <c r="N171" i="4"/>
  <c r="M172" i="4"/>
  <c r="N172" i="4"/>
  <c r="N173" i="4"/>
  <c r="M174" i="4"/>
  <c r="N174" i="4"/>
  <c r="M175" i="4"/>
  <c r="N175" i="4"/>
  <c r="M176" i="4"/>
  <c r="N176" i="4"/>
  <c r="M177" i="4"/>
  <c r="N177" i="4"/>
  <c r="M181" i="4"/>
  <c r="N181" i="4"/>
  <c r="M183" i="4"/>
  <c r="N183" i="4"/>
  <c r="M184" i="4"/>
  <c r="N184" i="4"/>
  <c r="M185" i="4"/>
  <c r="N185" i="4"/>
  <c r="M186" i="4"/>
  <c r="N186" i="4"/>
  <c r="M188" i="4"/>
  <c r="N188" i="4"/>
  <c r="M189" i="4"/>
  <c r="N189" i="4"/>
  <c r="M190" i="4"/>
  <c r="N190" i="4"/>
  <c r="M193" i="4"/>
  <c r="N193" i="4"/>
  <c r="M194" i="4"/>
  <c r="N194" i="4"/>
  <c r="M195" i="4"/>
  <c r="N195" i="4"/>
  <c r="M198" i="4"/>
  <c r="N198" i="4"/>
  <c r="M199" i="4"/>
  <c r="N199" i="4"/>
  <c r="M200" i="4"/>
  <c r="N200" i="4"/>
  <c r="M202" i="4"/>
  <c r="N202" i="4"/>
  <c r="M203" i="4"/>
  <c r="N203" i="4"/>
  <c r="M204" i="4"/>
  <c r="N204" i="4"/>
  <c r="M205" i="4"/>
  <c r="N205" i="4"/>
  <c r="M207" i="4"/>
  <c r="N207" i="4"/>
  <c r="M208" i="4"/>
  <c r="N208" i="4"/>
  <c r="M209" i="4"/>
  <c r="N209" i="4"/>
  <c r="M210" i="4"/>
  <c r="N210" i="4"/>
  <c r="N211" i="4"/>
  <c r="M212" i="4"/>
  <c r="N212" i="4"/>
  <c r="M213" i="4"/>
  <c r="N213" i="4"/>
  <c r="M214" i="4"/>
  <c r="N214" i="4"/>
  <c r="M215" i="4"/>
  <c r="N215" i="4"/>
  <c r="M219" i="4"/>
  <c r="N219" i="4"/>
  <c r="M221" i="4"/>
  <c r="N221" i="4"/>
  <c r="M222" i="4"/>
  <c r="N222" i="4"/>
  <c r="M223" i="4"/>
  <c r="N223" i="4"/>
  <c r="M224" i="4"/>
  <c r="N224" i="4"/>
  <c r="M226" i="4"/>
  <c r="N226" i="4"/>
  <c r="M227" i="4"/>
  <c r="N227" i="4"/>
  <c r="M228" i="4"/>
  <c r="N228" i="4"/>
  <c r="M229" i="4"/>
  <c r="N229" i="4"/>
  <c r="M231" i="4"/>
  <c r="N231" i="4"/>
  <c r="M232" i="4"/>
  <c r="N232" i="4"/>
  <c r="M233" i="4"/>
  <c r="N233" i="4"/>
  <c r="M236" i="4"/>
  <c r="N236" i="4"/>
  <c r="M237" i="4"/>
  <c r="N237" i="4"/>
  <c r="M238" i="4"/>
  <c r="N238" i="4"/>
  <c r="M240" i="4"/>
  <c r="N240" i="4"/>
  <c r="M241" i="4"/>
  <c r="N241" i="4"/>
  <c r="M242" i="4"/>
  <c r="N242" i="4"/>
  <c r="M243" i="4"/>
  <c r="N243" i="4"/>
  <c r="M245" i="4"/>
  <c r="N245" i="4"/>
  <c r="M246" i="4"/>
  <c r="N246" i="4"/>
  <c r="M247" i="4"/>
  <c r="N247" i="4"/>
  <c r="M248" i="4"/>
  <c r="N248" i="4"/>
  <c r="M250" i="4"/>
  <c r="N250" i="4"/>
  <c r="M251" i="4"/>
  <c r="N251" i="4"/>
  <c r="M252" i="4"/>
  <c r="N252" i="4"/>
  <c r="M253" i="4"/>
  <c r="N253" i="4"/>
  <c r="K278" i="39" l="1"/>
  <c r="J434" i="19"/>
  <c r="J433" i="19" s="1"/>
  <c r="J56" i="19" s="1"/>
  <c r="D182" i="39"/>
  <c r="D227" i="39" s="1"/>
  <c r="D268" i="39" s="1"/>
  <c r="C460" i="19" s="1"/>
  <c r="D229" i="39"/>
  <c r="D270" i="39" s="1"/>
  <c r="C462" i="19" s="1"/>
  <c r="D184" i="39"/>
  <c r="D162" i="39"/>
  <c r="D207" i="39" s="1"/>
  <c r="D248" i="39" s="1"/>
  <c r="C440" i="19" s="1"/>
  <c r="D221" i="39"/>
  <c r="D262" i="39" s="1"/>
  <c r="C454" i="19" s="1"/>
  <c r="D176" i="39"/>
  <c r="D163" i="39"/>
  <c r="D208" i="39" s="1"/>
  <c r="D249" i="39" s="1"/>
  <c r="C441" i="19" s="1"/>
  <c r="D209" i="39"/>
  <c r="D250" i="39" s="1"/>
  <c r="C442" i="19" s="1"/>
  <c r="D164" i="39"/>
  <c r="D190" i="39"/>
  <c r="D235" i="39" s="1"/>
  <c r="D276" i="39" s="1"/>
  <c r="C468" i="19" s="1"/>
  <c r="G278" i="39"/>
  <c r="F434" i="19"/>
  <c r="F433" i="19" s="1"/>
  <c r="F56" i="19" s="1"/>
  <c r="E102" i="39"/>
  <c r="E156" i="39"/>
  <c r="D210" i="39"/>
  <c r="D251" i="39" s="1"/>
  <c r="C443" i="19" s="1"/>
  <c r="D165" i="39"/>
  <c r="D189" i="39"/>
  <c r="D234" i="39" s="1"/>
  <c r="D275" i="39" s="1"/>
  <c r="C467" i="19" s="1"/>
  <c r="D216" i="39"/>
  <c r="D257" i="39" s="1"/>
  <c r="C449" i="19" s="1"/>
  <c r="D171" i="39"/>
  <c r="D172" i="39"/>
  <c r="D217" i="39" s="1"/>
  <c r="D258" i="39" s="1"/>
  <c r="C450" i="19" s="1"/>
  <c r="D66" i="39"/>
  <c r="D57" i="39"/>
  <c r="D158" i="39"/>
  <c r="D203" i="39" s="1"/>
  <c r="D244" i="39" s="1"/>
  <c r="C436" i="19" s="1"/>
  <c r="D213" i="39"/>
  <c r="D254" i="39" s="1"/>
  <c r="C446" i="19" s="1"/>
  <c r="D168" i="39"/>
  <c r="D179" i="39"/>
  <c r="D224" i="39" s="1"/>
  <c r="D265" i="39" s="1"/>
  <c r="C457" i="19" s="1"/>
  <c r="D225" i="39"/>
  <c r="D266" i="39" s="1"/>
  <c r="C458" i="19" s="1"/>
  <c r="D180" i="39"/>
  <c r="N59" i="6"/>
  <c r="D159" i="39"/>
  <c r="D204" i="39" s="1"/>
  <c r="D245" i="39" s="1"/>
  <c r="C437" i="19" s="1"/>
  <c r="D220" i="39"/>
  <c r="D261" i="39" s="1"/>
  <c r="C453" i="19" s="1"/>
  <c r="D175" i="39"/>
  <c r="D188" i="39"/>
  <c r="D233" i="39" s="1"/>
  <c r="D274" i="39" s="1"/>
  <c r="C466" i="19" s="1"/>
  <c r="D178" i="39"/>
  <c r="D223" i="39" s="1"/>
  <c r="D264" i="39" s="1"/>
  <c r="C456" i="19" s="1"/>
  <c r="L162" i="39"/>
  <c r="L207" i="39" s="1"/>
  <c r="L248" i="39" s="1"/>
  <c r="K440" i="19" s="1"/>
  <c r="D211" i="39"/>
  <c r="D252" i="39" s="1"/>
  <c r="C444" i="19" s="1"/>
  <c r="D166" i="39"/>
  <c r="D170" i="39"/>
  <c r="D215" i="39" s="1"/>
  <c r="D256" i="39" s="1"/>
  <c r="C448" i="19" s="1"/>
  <c r="D160" i="39"/>
  <c r="D205" i="39" s="1"/>
  <c r="D246" i="39" s="1"/>
  <c r="C438" i="19" s="1"/>
  <c r="D161" i="39"/>
  <c r="D206" i="39" s="1"/>
  <c r="D247" i="39" s="1"/>
  <c r="C439" i="19" s="1"/>
  <c r="M58" i="11"/>
  <c r="D167" i="39"/>
  <c r="D212" i="39" s="1"/>
  <c r="D253" i="39" s="1"/>
  <c r="C445" i="19" s="1"/>
  <c r="D218" i="39"/>
  <c r="D259" i="39" s="1"/>
  <c r="C451" i="19" s="1"/>
  <c r="D173" i="39"/>
  <c r="D169" i="39"/>
  <c r="D214" i="39" s="1"/>
  <c r="D255" i="39" s="1"/>
  <c r="C447" i="19" s="1"/>
  <c r="F201" i="39"/>
  <c r="F192" i="39"/>
  <c r="M68" i="11"/>
  <c r="D174" i="39"/>
  <c r="D219" i="39" s="1"/>
  <c r="D260" i="39" s="1"/>
  <c r="C452" i="19" s="1"/>
  <c r="D157" i="39"/>
  <c r="D202" i="39" s="1"/>
  <c r="D243" i="39" s="1"/>
  <c r="C435" i="19" s="1"/>
  <c r="D186" i="39"/>
  <c r="D231" i="39" s="1"/>
  <c r="D272" i="39" s="1"/>
  <c r="C464" i="19" s="1"/>
  <c r="D222" i="39"/>
  <c r="D263" i="39" s="1"/>
  <c r="C455" i="19" s="1"/>
  <c r="D177" i="39"/>
  <c r="N69" i="6"/>
  <c r="M59" i="6"/>
  <c r="N104" i="6"/>
  <c r="M69" i="6"/>
  <c r="M104" i="6" s="1"/>
  <c r="N73" i="39"/>
  <c r="N163" i="39" s="1"/>
  <c r="M28" i="39"/>
  <c r="M73" i="39" s="1"/>
  <c r="L28" i="39"/>
  <c r="L73" i="39" s="1"/>
  <c r="M205" i="39"/>
  <c r="N206" i="39"/>
  <c r="M72" i="39"/>
  <c r="M162" i="39" s="1"/>
  <c r="L205" i="39"/>
  <c r="N29" i="39"/>
  <c r="N74" i="39" s="1"/>
  <c r="N58" i="13"/>
  <c r="M58" i="13"/>
  <c r="M68" i="13"/>
  <c r="N67" i="13"/>
  <c r="N69" i="13"/>
  <c r="N71" i="13"/>
  <c r="N73" i="13"/>
  <c r="N75" i="13"/>
  <c r="N77" i="13"/>
  <c r="N79" i="13"/>
  <c r="N81" i="13"/>
  <c r="N83" i="13"/>
  <c r="N85" i="13"/>
  <c r="N87" i="13"/>
  <c r="N89" i="13"/>
  <c r="N91" i="13"/>
  <c r="N93" i="13"/>
  <c r="N95" i="13"/>
  <c r="N97" i="13"/>
  <c r="N99" i="13"/>
  <c r="N101" i="13"/>
  <c r="N68" i="13"/>
  <c r="N70" i="13"/>
  <c r="N72" i="13"/>
  <c r="N74" i="13"/>
  <c r="N76" i="13"/>
  <c r="N78" i="13"/>
  <c r="N80" i="13"/>
  <c r="N82" i="13"/>
  <c r="N84" i="13"/>
  <c r="N86" i="13"/>
  <c r="N88" i="13"/>
  <c r="N90" i="13"/>
  <c r="N92" i="13"/>
  <c r="N94" i="13"/>
  <c r="N96" i="13"/>
  <c r="N98" i="13"/>
  <c r="N100" i="13"/>
  <c r="N102" i="13"/>
  <c r="N103" i="11"/>
  <c r="M103" i="11"/>
  <c r="F242" i="39" l="1"/>
  <c r="F237" i="39"/>
  <c r="N164" i="39"/>
  <c r="N209" i="39" s="1"/>
  <c r="N250" i="39" s="1"/>
  <c r="M442" i="19" s="1"/>
  <c r="L163" i="39"/>
  <c r="L208" i="39" s="1"/>
  <c r="L249" i="39" s="1"/>
  <c r="K441" i="19" s="1"/>
  <c r="E192" i="39"/>
  <c r="E201" i="39"/>
  <c r="M163" i="39"/>
  <c r="M208" i="39" s="1"/>
  <c r="M249" i="39" s="1"/>
  <c r="L441" i="19" s="1"/>
  <c r="D156" i="39"/>
  <c r="D192" i="39" s="1"/>
  <c r="D102" i="39"/>
  <c r="M29" i="39"/>
  <c r="M246" i="39"/>
  <c r="L438" i="19" s="1"/>
  <c r="N30" i="39"/>
  <c r="N75" i="39" s="1"/>
  <c r="L246" i="39"/>
  <c r="K438" i="19" s="1"/>
  <c r="N247" i="39"/>
  <c r="M439" i="19" s="1"/>
  <c r="L29" i="39"/>
  <c r="M103" i="13"/>
  <c r="N103" i="13"/>
  <c r="O7" i="25"/>
  <c r="O8" i="25"/>
  <c r="O9" i="25"/>
  <c r="O10" i="25"/>
  <c r="O11" i="25"/>
  <c r="O12" i="25"/>
  <c r="O13" i="25"/>
  <c r="O14" i="25"/>
  <c r="O15" i="25"/>
  <c r="O16" i="25"/>
  <c r="O17" i="25"/>
  <c r="O18" i="25"/>
  <c r="O19" i="25"/>
  <c r="O20" i="25"/>
  <c r="O21" i="25"/>
  <c r="O40" i="25"/>
  <c r="O39" i="25"/>
  <c r="O38" i="25"/>
  <c r="O37" i="25"/>
  <c r="O36" i="25"/>
  <c r="O35" i="25"/>
  <c r="O34" i="25"/>
  <c r="O33" i="25"/>
  <c r="O32" i="25"/>
  <c r="N9" i="35"/>
  <c r="M9" i="35"/>
  <c r="N8" i="35"/>
  <c r="M8" i="35"/>
  <c r="N7" i="35"/>
  <c r="M7" i="35"/>
  <c r="O96" i="34"/>
  <c r="N96" i="34"/>
  <c r="E97" i="34"/>
  <c r="F97" i="34"/>
  <c r="G97" i="34"/>
  <c r="H97" i="34"/>
  <c r="I97" i="34"/>
  <c r="J97" i="34"/>
  <c r="K97" i="34"/>
  <c r="L97" i="34"/>
  <c r="M97" i="34"/>
  <c r="N97" i="34"/>
  <c r="O97" i="34"/>
  <c r="D97" i="34"/>
  <c r="O100" i="34"/>
  <c r="N100" i="34"/>
  <c r="M100" i="34"/>
  <c r="L100" i="34"/>
  <c r="K100" i="34"/>
  <c r="J100" i="34"/>
  <c r="I100" i="34"/>
  <c r="H100" i="34"/>
  <c r="G100" i="34"/>
  <c r="F100" i="34"/>
  <c r="E100" i="34"/>
  <c r="D100" i="34"/>
  <c r="O99" i="34"/>
  <c r="N99" i="34"/>
  <c r="M99" i="34"/>
  <c r="L99" i="34"/>
  <c r="K99" i="34"/>
  <c r="J99" i="34"/>
  <c r="I99" i="34"/>
  <c r="H99" i="34"/>
  <c r="G99" i="34"/>
  <c r="F99" i="34"/>
  <c r="E99" i="34"/>
  <c r="D99" i="34"/>
  <c r="O98" i="34"/>
  <c r="N98" i="34"/>
  <c r="M98" i="34"/>
  <c r="L98" i="34"/>
  <c r="K98" i="34"/>
  <c r="J98" i="34"/>
  <c r="I98" i="34"/>
  <c r="H98" i="34"/>
  <c r="G98" i="34"/>
  <c r="F98" i="34"/>
  <c r="E98" i="34"/>
  <c r="D98" i="34"/>
  <c r="O95" i="34"/>
  <c r="N95" i="34"/>
  <c r="M95" i="34"/>
  <c r="L95" i="34"/>
  <c r="K95" i="34"/>
  <c r="J95" i="34"/>
  <c r="I95" i="34"/>
  <c r="H95" i="34"/>
  <c r="G95" i="34"/>
  <c r="F95" i="34"/>
  <c r="E95" i="34"/>
  <c r="D95" i="34"/>
  <c r="O93" i="34"/>
  <c r="N93" i="34"/>
  <c r="M93" i="34"/>
  <c r="L93" i="34"/>
  <c r="K93" i="34"/>
  <c r="J93" i="34"/>
  <c r="I93" i="34"/>
  <c r="H93" i="34"/>
  <c r="G93" i="34"/>
  <c r="F93" i="34"/>
  <c r="E93" i="34"/>
  <c r="D93" i="34"/>
  <c r="O90" i="34"/>
  <c r="N90" i="34"/>
  <c r="M90" i="34"/>
  <c r="L90" i="34"/>
  <c r="K90" i="34"/>
  <c r="J90" i="34"/>
  <c r="I90" i="34"/>
  <c r="H90" i="34"/>
  <c r="G90" i="34"/>
  <c r="F90" i="34"/>
  <c r="E90" i="34"/>
  <c r="D90" i="34"/>
  <c r="O85" i="34"/>
  <c r="N85" i="34"/>
  <c r="M85" i="34"/>
  <c r="L85" i="34"/>
  <c r="K85" i="34"/>
  <c r="J85" i="34"/>
  <c r="I85" i="34"/>
  <c r="H85" i="34"/>
  <c r="G85" i="34"/>
  <c r="F85" i="34"/>
  <c r="E85" i="34"/>
  <c r="D85" i="34"/>
  <c r="O84" i="34"/>
  <c r="N84" i="34"/>
  <c r="M84" i="34"/>
  <c r="L84" i="34"/>
  <c r="K84" i="34"/>
  <c r="J84" i="34"/>
  <c r="I84" i="34"/>
  <c r="H84" i="34"/>
  <c r="G84" i="34"/>
  <c r="F84" i="34"/>
  <c r="E84" i="34"/>
  <c r="D84" i="34"/>
  <c r="O82" i="34"/>
  <c r="N82" i="34"/>
  <c r="M82" i="34"/>
  <c r="L82" i="34"/>
  <c r="K82" i="34"/>
  <c r="J82" i="34"/>
  <c r="I82" i="34"/>
  <c r="H82" i="34"/>
  <c r="G82" i="34"/>
  <c r="F82" i="34"/>
  <c r="E82" i="34"/>
  <c r="D82" i="34"/>
  <c r="O81" i="34"/>
  <c r="N81" i="34"/>
  <c r="M81" i="34"/>
  <c r="L81" i="34"/>
  <c r="K81" i="34"/>
  <c r="J81" i="34"/>
  <c r="I81" i="34"/>
  <c r="H81" i="34"/>
  <c r="G81" i="34"/>
  <c r="F81" i="34"/>
  <c r="E81" i="34"/>
  <c r="D81" i="34"/>
  <c r="O80" i="34"/>
  <c r="N80" i="34"/>
  <c r="M80" i="34"/>
  <c r="L80" i="34"/>
  <c r="K80" i="34"/>
  <c r="J80" i="34"/>
  <c r="I80" i="34"/>
  <c r="H80" i="34"/>
  <c r="G80" i="34"/>
  <c r="F80" i="34"/>
  <c r="E80" i="34"/>
  <c r="D80" i="34"/>
  <c r="O78" i="34"/>
  <c r="N78" i="34"/>
  <c r="M78" i="34"/>
  <c r="L78" i="34"/>
  <c r="K78" i="34"/>
  <c r="J78" i="34"/>
  <c r="I78" i="34"/>
  <c r="H78" i="34"/>
  <c r="G78" i="34"/>
  <c r="F78" i="34"/>
  <c r="E78" i="34"/>
  <c r="D78" i="34"/>
  <c r="O77" i="34"/>
  <c r="N77" i="34"/>
  <c r="M77" i="34"/>
  <c r="L77" i="34"/>
  <c r="K77" i="34"/>
  <c r="J77" i="34"/>
  <c r="I77" i="34"/>
  <c r="H77" i="34"/>
  <c r="G77" i="34"/>
  <c r="F77" i="34"/>
  <c r="E77" i="34"/>
  <c r="D77" i="34"/>
  <c r="O76" i="34"/>
  <c r="N76" i="34"/>
  <c r="M76" i="34"/>
  <c r="L76" i="34"/>
  <c r="K76" i="34"/>
  <c r="J76" i="34"/>
  <c r="I76" i="34"/>
  <c r="H76" i="34"/>
  <c r="G76" i="34"/>
  <c r="F76" i="34"/>
  <c r="E76" i="34"/>
  <c r="D76" i="34"/>
  <c r="O74" i="34"/>
  <c r="N74" i="34"/>
  <c r="M74" i="34"/>
  <c r="L74" i="34"/>
  <c r="K74" i="34"/>
  <c r="J74" i="34"/>
  <c r="I74" i="34"/>
  <c r="H74" i="34"/>
  <c r="G74" i="34"/>
  <c r="F74" i="34"/>
  <c r="E74" i="34"/>
  <c r="D74" i="34"/>
  <c r="O71" i="34"/>
  <c r="N71" i="34"/>
  <c r="M71" i="34"/>
  <c r="L71" i="34"/>
  <c r="K71" i="34"/>
  <c r="J71" i="34"/>
  <c r="I71" i="34"/>
  <c r="H71" i="34"/>
  <c r="G71" i="34"/>
  <c r="F71" i="34"/>
  <c r="E71" i="34"/>
  <c r="D71" i="34"/>
  <c r="O69" i="34"/>
  <c r="N69" i="34"/>
  <c r="M69" i="34"/>
  <c r="L69" i="34"/>
  <c r="K69" i="34"/>
  <c r="J69" i="34"/>
  <c r="I69" i="34"/>
  <c r="H69" i="34"/>
  <c r="G69" i="34"/>
  <c r="F69" i="34"/>
  <c r="E69" i="34"/>
  <c r="D69" i="34"/>
  <c r="E68" i="34"/>
  <c r="F68" i="34"/>
  <c r="G68" i="34"/>
  <c r="H68" i="34"/>
  <c r="I68" i="34"/>
  <c r="J68" i="34"/>
  <c r="K68" i="34"/>
  <c r="L68" i="34"/>
  <c r="M68" i="34"/>
  <c r="N68" i="34"/>
  <c r="O68" i="34"/>
  <c r="D68" i="34"/>
  <c r="O73" i="34"/>
  <c r="N73" i="34"/>
  <c r="M73" i="34"/>
  <c r="L73" i="34"/>
  <c r="K73" i="34"/>
  <c r="J73" i="34"/>
  <c r="I73" i="34"/>
  <c r="H73" i="34"/>
  <c r="G73" i="34"/>
  <c r="F73" i="34"/>
  <c r="E73" i="34"/>
  <c r="D73" i="34"/>
  <c r="O72" i="34"/>
  <c r="O75" i="34" s="1"/>
  <c r="N72" i="34"/>
  <c r="N75" i="34" s="1"/>
  <c r="M72" i="34"/>
  <c r="M75" i="34" s="1"/>
  <c r="L72" i="34"/>
  <c r="K72" i="34"/>
  <c r="J72" i="34"/>
  <c r="I72" i="34"/>
  <c r="I75" i="34" s="1"/>
  <c r="H72" i="34"/>
  <c r="H75" i="34" s="1"/>
  <c r="G72" i="34"/>
  <c r="G75" i="34" s="1"/>
  <c r="F72" i="34"/>
  <c r="F75" i="34" s="1"/>
  <c r="E72" i="34"/>
  <c r="E75" i="34" s="1"/>
  <c r="D72" i="34"/>
  <c r="E70" i="34"/>
  <c r="F70" i="34"/>
  <c r="G70" i="34"/>
  <c r="H70" i="34"/>
  <c r="I70" i="34"/>
  <c r="J70" i="34"/>
  <c r="K70" i="34"/>
  <c r="L70" i="34"/>
  <c r="M70" i="34"/>
  <c r="N70" i="34"/>
  <c r="O70" i="34"/>
  <c r="D70" i="34"/>
  <c r="D92" i="34" s="1"/>
  <c r="O66" i="34"/>
  <c r="N66" i="34"/>
  <c r="O151" i="34"/>
  <c r="N151" i="34"/>
  <c r="N165" i="39" l="1"/>
  <c r="N210" i="39" s="1"/>
  <c r="N251" i="39" s="1"/>
  <c r="M443" i="19" s="1"/>
  <c r="E237" i="39"/>
  <c r="E242" i="39"/>
  <c r="J75" i="34"/>
  <c r="D75" i="34"/>
  <c r="M10" i="35"/>
  <c r="D201" i="39"/>
  <c r="F278" i="39"/>
  <c r="E434" i="19"/>
  <c r="E433" i="19" s="1"/>
  <c r="E56" i="19" s="1"/>
  <c r="L74" i="39"/>
  <c r="L164" i="39" s="1"/>
  <c r="M207" i="39"/>
  <c r="N31" i="39"/>
  <c r="M30" i="39"/>
  <c r="M75" i="39" s="1"/>
  <c r="N208" i="39"/>
  <c r="L30" i="39"/>
  <c r="L75" i="39" s="1"/>
  <c r="M74" i="39"/>
  <c r="M164" i="39" s="1"/>
  <c r="O6" i="25"/>
  <c r="O31" i="25"/>
  <c r="N10" i="35"/>
  <c r="N6" i="31"/>
  <c r="O6" i="31"/>
  <c r="O41" i="28"/>
  <c r="O40" i="28"/>
  <c r="O39" i="28"/>
  <c r="O37" i="28"/>
  <c r="O36" i="28"/>
  <c r="O35" i="28"/>
  <c r="O33" i="28"/>
  <c r="O32" i="28"/>
  <c r="O31" i="28"/>
  <c r="O29" i="28"/>
  <c r="N29" i="28"/>
  <c r="O28" i="28"/>
  <c r="O27" i="28"/>
  <c r="O25" i="28"/>
  <c r="N25" i="28"/>
  <c r="O24" i="28"/>
  <c r="O23" i="28"/>
  <c r="O21" i="28"/>
  <c r="N21" i="28"/>
  <c r="O20" i="28"/>
  <c r="O19" i="28"/>
  <c r="N19" i="28"/>
  <c r="O17" i="28"/>
  <c r="N17" i="28"/>
  <c r="O16" i="28"/>
  <c r="O15" i="28"/>
  <c r="N15" i="28"/>
  <c r="O13" i="28"/>
  <c r="N13" i="28"/>
  <c r="O12" i="28"/>
  <c r="O11" i="28"/>
  <c r="N11" i="28"/>
  <c r="O9" i="28"/>
  <c r="N9" i="28"/>
  <c r="O8" i="28"/>
  <c r="O7" i="28"/>
  <c r="N7" i="28"/>
  <c r="O91" i="28"/>
  <c r="O42" i="28" s="1"/>
  <c r="N91" i="28"/>
  <c r="N40" i="28" s="1"/>
  <c r="N55" i="8" s="1"/>
  <c r="N100" i="8" s="1"/>
  <c r="N24" i="8" l="1"/>
  <c r="N69" i="8" s="1"/>
  <c r="N28" i="8"/>
  <c r="N73" i="8" s="1"/>
  <c r="N32" i="8"/>
  <c r="N77" i="8" s="1"/>
  <c r="N36" i="8"/>
  <c r="N81" i="8" s="1"/>
  <c r="N40" i="8"/>
  <c r="N85" i="8" s="1"/>
  <c r="N44" i="8"/>
  <c r="N89" i="8" s="1"/>
  <c r="N33" i="28"/>
  <c r="N48" i="8" s="1"/>
  <c r="N93" i="8" s="1"/>
  <c r="N37" i="28"/>
  <c r="N52" i="8" s="1"/>
  <c r="N97" i="8" s="1"/>
  <c r="N41" i="28"/>
  <c r="N56" i="8" s="1"/>
  <c r="N101" i="8" s="1"/>
  <c r="N10" i="28"/>
  <c r="N25" i="8" s="1"/>
  <c r="N70" i="8" s="1"/>
  <c r="N14" i="28"/>
  <c r="N18" i="28"/>
  <c r="N33" i="8" s="1"/>
  <c r="N78" i="8" s="1"/>
  <c r="N22" i="28"/>
  <c r="N26" i="28"/>
  <c r="N41" i="8" s="1"/>
  <c r="N86" i="8" s="1"/>
  <c r="N30" i="28"/>
  <c r="N34" i="28"/>
  <c r="N49" i="8" s="1"/>
  <c r="N94" i="8" s="1"/>
  <c r="N38" i="28"/>
  <c r="N42" i="28"/>
  <c r="N57" i="8" s="1"/>
  <c r="N102" i="8" s="1"/>
  <c r="O10" i="28"/>
  <c r="O14" i="28"/>
  <c r="O18" i="28"/>
  <c r="O22" i="28"/>
  <c r="O26" i="28"/>
  <c r="O30" i="28"/>
  <c r="O34" i="28"/>
  <c r="O38" i="28"/>
  <c r="E278" i="39"/>
  <c r="D434" i="19"/>
  <c r="D433" i="19" s="1"/>
  <c r="D56" i="19" s="1"/>
  <c r="N22" i="8"/>
  <c r="N26" i="8"/>
  <c r="N71" i="8" s="1"/>
  <c r="N30" i="8"/>
  <c r="N75" i="8" s="1"/>
  <c r="N34" i="8"/>
  <c r="N79" i="8" s="1"/>
  <c r="N23" i="28"/>
  <c r="N38" i="8" s="1"/>
  <c r="N83" i="8" s="1"/>
  <c r="N27" i="28"/>
  <c r="N42" i="8" s="1"/>
  <c r="N87" i="8" s="1"/>
  <c r="N31" i="28"/>
  <c r="N46" i="8" s="1"/>
  <c r="N91" i="8" s="1"/>
  <c r="N35" i="28"/>
  <c r="N50" i="8" s="1"/>
  <c r="N95" i="8" s="1"/>
  <c r="N39" i="28"/>
  <c r="N54" i="8" s="1"/>
  <c r="N99" i="8" s="1"/>
  <c r="L210" i="39"/>
  <c r="L251" i="39" s="1"/>
  <c r="K443" i="19" s="1"/>
  <c r="L165" i="39"/>
  <c r="D237" i="39"/>
  <c r="D242" i="39"/>
  <c r="N8" i="28"/>
  <c r="N23" i="8" s="1"/>
  <c r="N68" i="8" s="1"/>
  <c r="N12" i="28"/>
  <c r="N27" i="8" s="1"/>
  <c r="N72" i="8" s="1"/>
  <c r="N16" i="28"/>
  <c r="N31" i="8" s="1"/>
  <c r="N76" i="8" s="1"/>
  <c r="N20" i="28"/>
  <c r="N35" i="8" s="1"/>
  <c r="N80" i="8" s="1"/>
  <c r="N24" i="28"/>
  <c r="N39" i="8" s="1"/>
  <c r="N84" i="8" s="1"/>
  <c r="N28" i="28"/>
  <c r="N43" i="8" s="1"/>
  <c r="N88" i="8" s="1"/>
  <c r="N32" i="28"/>
  <c r="N47" i="8" s="1"/>
  <c r="N92" i="8" s="1"/>
  <c r="N36" i="28"/>
  <c r="N51" i="8" s="1"/>
  <c r="N96" i="8" s="1"/>
  <c r="M210" i="39"/>
  <c r="M251" i="39" s="1"/>
  <c r="L443" i="19" s="1"/>
  <c r="M165" i="39"/>
  <c r="N249" i="39"/>
  <c r="M441" i="19" s="1"/>
  <c r="L31" i="39"/>
  <c r="M31" i="39"/>
  <c r="M248" i="39"/>
  <c r="L440" i="19" s="1"/>
  <c r="N76" i="39"/>
  <c r="N166" i="39" s="1"/>
  <c r="N32" i="39"/>
  <c r="N77" i="39" s="1"/>
  <c r="N45" i="8" l="1"/>
  <c r="N90" i="8" s="1"/>
  <c r="N67" i="8"/>
  <c r="N37" i="8"/>
  <c r="N82" i="8" s="1"/>
  <c r="N29" i="8"/>
  <c r="N74" i="8" s="1"/>
  <c r="N103" i="8" s="1"/>
  <c r="N212" i="39"/>
  <c r="N253" i="39" s="1"/>
  <c r="M445" i="19" s="1"/>
  <c r="N167" i="39"/>
  <c r="D278" i="39"/>
  <c r="C434" i="19"/>
  <c r="C433" i="19" s="1"/>
  <c r="C56" i="19" s="1"/>
  <c r="N53" i="8"/>
  <c r="N98" i="8" s="1"/>
  <c r="M76" i="39"/>
  <c r="M166" i="39" s="1"/>
  <c r="M32" i="39"/>
  <c r="M77" i="39" s="1"/>
  <c r="L32" i="39"/>
  <c r="L77" i="39" s="1"/>
  <c r="L209" i="39"/>
  <c r="L76" i="39"/>
  <c r="L166" i="39" s="1"/>
  <c r="N33" i="39"/>
  <c r="M209" i="39"/>
  <c r="N15" i="27"/>
  <c r="N25" i="7" s="1"/>
  <c r="N70" i="7" s="1"/>
  <c r="O15" i="27"/>
  <c r="N16" i="27"/>
  <c r="N44" i="7" s="1"/>
  <c r="N89" i="7" s="1"/>
  <c r="O16" i="27"/>
  <c r="N17" i="27"/>
  <c r="N43" i="7" s="1"/>
  <c r="N88" i="7" s="1"/>
  <c r="O17" i="27"/>
  <c r="N18" i="27"/>
  <c r="N45" i="7" s="1"/>
  <c r="N90" i="7" s="1"/>
  <c r="O18" i="27"/>
  <c r="N19" i="27"/>
  <c r="N46" i="7" s="1"/>
  <c r="N91" i="7" s="1"/>
  <c r="O19" i="27"/>
  <c r="N20" i="27"/>
  <c r="N54" i="7" s="1"/>
  <c r="N99" i="7" s="1"/>
  <c r="O20" i="27"/>
  <c r="M15" i="27"/>
  <c r="M25" i="7" s="1"/>
  <c r="M70" i="7" s="1"/>
  <c r="M16" i="27"/>
  <c r="M17" i="27"/>
  <c r="M18" i="27"/>
  <c r="M19" i="27"/>
  <c r="M46" i="7" s="1"/>
  <c r="M91" i="7" s="1"/>
  <c r="M20" i="27"/>
  <c r="N14" i="27"/>
  <c r="N24" i="7" s="1"/>
  <c r="O14" i="27"/>
  <c r="N10" i="27"/>
  <c r="N6" i="27" s="1"/>
  <c r="O6" i="27"/>
  <c r="E224" i="24"/>
  <c r="D224" i="24"/>
  <c r="E223" i="24"/>
  <c r="D223" i="24"/>
  <c r="E222" i="24"/>
  <c r="D222" i="24"/>
  <c r="E221" i="24"/>
  <c r="D221" i="24"/>
  <c r="E220" i="24"/>
  <c r="D220" i="24"/>
  <c r="E219" i="24"/>
  <c r="D219" i="24"/>
  <c r="E217" i="24"/>
  <c r="D217" i="24"/>
  <c r="E216" i="24"/>
  <c r="D216" i="24"/>
  <c r="E218" i="24"/>
  <c r="D218" i="24"/>
  <c r="E215" i="24"/>
  <c r="D215" i="24"/>
  <c r="E214" i="24"/>
  <c r="D214" i="24"/>
  <c r="C224" i="24"/>
  <c r="C223" i="24"/>
  <c r="C221" i="24"/>
  <c r="C220" i="24"/>
  <c r="C218" i="24"/>
  <c r="C215" i="24"/>
  <c r="F96" i="24"/>
  <c r="L75" i="24" s="1"/>
  <c r="K70" i="24"/>
  <c r="L70" i="24"/>
  <c r="K71" i="24"/>
  <c r="L71" i="24"/>
  <c r="K72" i="24"/>
  <c r="L72" i="24"/>
  <c r="K74" i="24"/>
  <c r="L74" i="24"/>
  <c r="K75" i="24"/>
  <c r="K76" i="24"/>
  <c r="L76" i="24"/>
  <c r="K77" i="24"/>
  <c r="L77" i="24"/>
  <c r="K79" i="24"/>
  <c r="L79" i="24"/>
  <c r="K78" i="24"/>
  <c r="L78" i="24"/>
  <c r="K73" i="24"/>
  <c r="L73" i="24"/>
  <c r="J73" i="24"/>
  <c r="J78" i="24"/>
  <c r="J70" i="24"/>
  <c r="J79" i="24"/>
  <c r="J77" i="24"/>
  <c r="J76" i="24"/>
  <c r="J75" i="24"/>
  <c r="J74" i="24"/>
  <c r="J72" i="24"/>
  <c r="J71" i="24"/>
  <c r="N131" i="24"/>
  <c r="O131" i="24"/>
  <c r="N132" i="24"/>
  <c r="O132" i="24"/>
  <c r="N133" i="24"/>
  <c r="O133" i="24"/>
  <c r="N134" i="24"/>
  <c r="O134" i="24"/>
  <c r="N135" i="24"/>
  <c r="O135" i="24"/>
  <c r="N136" i="24"/>
  <c r="O136" i="24"/>
  <c r="M132" i="24"/>
  <c r="M133" i="24"/>
  <c r="M134" i="24"/>
  <c r="M135" i="24"/>
  <c r="M136" i="24"/>
  <c r="N151" i="24"/>
  <c r="O151" i="24"/>
  <c r="L167" i="39" l="1"/>
  <c r="L212" i="39" s="1"/>
  <c r="L253" i="39" s="1"/>
  <c r="K445" i="19" s="1"/>
  <c r="N58" i="7"/>
  <c r="N69" i="7"/>
  <c r="N103" i="7" s="1"/>
  <c r="M167" i="39"/>
  <c r="M212" i="39" s="1"/>
  <c r="M253" i="39" s="1"/>
  <c r="L445" i="19" s="1"/>
  <c r="M54" i="7"/>
  <c r="M99" i="7" s="1"/>
  <c r="N58" i="8"/>
  <c r="M45" i="7"/>
  <c r="M90" i="7" s="1"/>
  <c r="M43" i="7"/>
  <c r="M88" i="7" s="1"/>
  <c r="M44" i="7"/>
  <c r="M89" i="7" s="1"/>
  <c r="M250" i="39"/>
  <c r="L442" i="19" s="1"/>
  <c r="M33" i="39"/>
  <c r="M78" i="39" s="1"/>
  <c r="N34" i="39"/>
  <c r="N79" i="39" s="1"/>
  <c r="L33" i="39"/>
  <c r="L78" i="39" s="1"/>
  <c r="L250" i="39"/>
  <c r="K442" i="19" s="1"/>
  <c r="N78" i="39"/>
  <c r="N168" i="39" s="1"/>
  <c r="N211" i="39"/>
  <c r="E225" i="24"/>
  <c r="O174" i="24" s="1"/>
  <c r="O196" i="24"/>
  <c r="O170" i="24"/>
  <c r="O188" i="24"/>
  <c r="O198" i="24"/>
  <c r="D225" i="24"/>
  <c r="N170" i="24" s="1"/>
  <c r="O165" i="24"/>
  <c r="O178" i="24"/>
  <c r="O190" i="24"/>
  <c r="O183" i="24"/>
  <c r="N77" i="24"/>
  <c r="N57" i="24" s="1"/>
  <c r="N32" i="24" s="1"/>
  <c r="M71" i="24"/>
  <c r="M77" i="24"/>
  <c r="N78" i="24"/>
  <c r="N58" i="24" s="1"/>
  <c r="O137" i="24"/>
  <c r="M74" i="24"/>
  <c r="M79" i="24"/>
  <c r="N74" i="24"/>
  <c r="N54" i="24" s="1"/>
  <c r="N22" i="24" s="1"/>
  <c r="N71" i="24"/>
  <c r="N51" i="24" s="1"/>
  <c r="N14" i="24" s="1"/>
  <c r="M75" i="24"/>
  <c r="M78" i="24"/>
  <c r="K58" i="24" s="1"/>
  <c r="N72" i="24"/>
  <c r="N52" i="24" s="1"/>
  <c r="N17" i="24" s="1"/>
  <c r="N70" i="24"/>
  <c r="N50" i="24" s="1"/>
  <c r="N9" i="24" s="1"/>
  <c r="M73" i="24"/>
  <c r="L53" i="24" s="1"/>
  <c r="G58" i="24"/>
  <c r="N75" i="24"/>
  <c r="N55" i="24" s="1"/>
  <c r="N23" i="24" s="1"/>
  <c r="N38" i="4" s="1"/>
  <c r="N159" i="4" s="1"/>
  <c r="M76" i="24"/>
  <c r="N79" i="24"/>
  <c r="N59" i="24" s="1"/>
  <c r="N42" i="24" s="1"/>
  <c r="N73" i="24"/>
  <c r="N53" i="24" s="1"/>
  <c r="N76" i="24"/>
  <c r="N56" i="24" s="1"/>
  <c r="N27" i="24" s="1"/>
  <c r="N42" i="4" s="1"/>
  <c r="N163" i="4" s="1"/>
  <c r="N137" i="24"/>
  <c r="M70" i="24"/>
  <c r="M72" i="24"/>
  <c r="O72" i="24"/>
  <c r="O52" i="24" s="1"/>
  <c r="O17" i="24" s="1"/>
  <c r="O73" i="24"/>
  <c r="O53" i="24" s="1"/>
  <c r="O76" i="24"/>
  <c r="O56" i="24" s="1"/>
  <c r="O27" i="24" s="1"/>
  <c r="O71" i="24"/>
  <c r="O51" i="24" s="1"/>
  <c r="O14" i="24" s="1"/>
  <c r="O79" i="24"/>
  <c r="O59" i="24" s="1"/>
  <c r="O42" i="24" s="1"/>
  <c r="O74" i="24"/>
  <c r="O54" i="24" s="1"/>
  <c r="O22" i="24" s="1"/>
  <c r="O78" i="24"/>
  <c r="O58" i="24" s="1"/>
  <c r="O75" i="24"/>
  <c r="O55" i="24" s="1"/>
  <c r="O23" i="24" s="1"/>
  <c r="O70" i="24"/>
  <c r="O50" i="24" s="1"/>
  <c r="O9" i="24" s="1"/>
  <c r="O77" i="24"/>
  <c r="O57" i="24" s="1"/>
  <c r="O32" i="24" s="1"/>
  <c r="J18" i="25"/>
  <c r="P18" i="25" s="1"/>
  <c r="N50" i="5" s="1"/>
  <c r="N133" i="5" s="1"/>
  <c r="N47" i="4" l="1"/>
  <c r="N168" i="4" s="1"/>
  <c r="L168" i="39"/>
  <c r="L213" i="39" s="1"/>
  <c r="L254" i="39" s="1"/>
  <c r="K446" i="19" s="1"/>
  <c r="N28" i="4"/>
  <c r="N149" i="4" s="1"/>
  <c r="N169" i="39"/>
  <c r="N214" i="39" s="1"/>
  <c r="N255" i="39" s="1"/>
  <c r="M447" i="19" s="1"/>
  <c r="N37" i="4"/>
  <c r="N158" i="4" s="1"/>
  <c r="J58" i="24"/>
  <c r="O173" i="24"/>
  <c r="O179" i="24"/>
  <c r="M213" i="39"/>
  <c r="M254" i="39" s="1"/>
  <c r="L446" i="19" s="1"/>
  <c r="M168" i="39"/>
  <c r="N23" i="4"/>
  <c r="N32" i="4"/>
  <c r="N153" i="4" s="1"/>
  <c r="N57" i="4"/>
  <c r="N178" i="4" s="1"/>
  <c r="N66" i="4"/>
  <c r="N187" i="4" s="1"/>
  <c r="N252" i="39"/>
  <c r="M444" i="19" s="1"/>
  <c r="M34" i="39"/>
  <c r="M79" i="39" s="1"/>
  <c r="M169" i="39" s="1"/>
  <c r="M211" i="39"/>
  <c r="L34" i="39"/>
  <c r="L79" i="39" s="1"/>
  <c r="L169" i="39" s="1"/>
  <c r="L211" i="39"/>
  <c r="N35" i="39"/>
  <c r="N80" i="39" s="1"/>
  <c r="G53" i="24"/>
  <c r="N196" i="24"/>
  <c r="N179" i="24"/>
  <c r="N76" i="4" s="1"/>
  <c r="N197" i="4" s="1"/>
  <c r="N198" i="24"/>
  <c r="N95" i="4" s="1"/>
  <c r="N216" i="4" s="1"/>
  <c r="N173" i="24"/>
  <c r="N70" i="4" s="1"/>
  <c r="N191" i="4" s="1"/>
  <c r="H53" i="24"/>
  <c r="N178" i="24"/>
  <c r="N75" i="4" s="1"/>
  <c r="N196" i="4" s="1"/>
  <c r="N190" i="24"/>
  <c r="N165" i="24"/>
  <c r="N61" i="4" s="1"/>
  <c r="N174" i="24"/>
  <c r="N71" i="4" s="1"/>
  <c r="N192" i="4" s="1"/>
  <c r="N183" i="24"/>
  <c r="N80" i="4" s="1"/>
  <c r="N201" i="4" s="1"/>
  <c r="N188" i="24"/>
  <c r="N85" i="4" s="1"/>
  <c r="N206" i="4" s="1"/>
  <c r="I58" i="24"/>
  <c r="M58" i="24"/>
  <c r="L58" i="24"/>
  <c r="H58" i="24"/>
  <c r="N7" i="24"/>
  <c r="J53" i="24"/>
  <c r="I53" i="24"/>
  <c r="M53" i="24"/>
  <c r="K53" i="24"/>
  <c r="O7" i="24"/>
  <c r="E56" i="29"/>
  <c r="N182" i="4" l="1"/>
  <c r="N217" i="4" s="1"/>
  <c r="N96" i="4"/>
  <c r="N144" i="4"/>
  <c r="N179" i="4" s="1"/>
  <c r="N58" i="4"/>
  <c r="N170" i="39"/>
  <c r="N215" i="39" s="1"/>
  <c r="N256" i="39" s="1"/>
  <c r="M448" i="19" s="1"/>
  <c r="N8" i="29"/>
  <c r="O8" i="29"/>
  <c r="O38" i="29"/>
  <c r="N38" i="29"/>
  <c r="N53" i="9" s="1"/>
  <c r="N98" i="9" s="1"/>
  <c r="L252" i="39"/>
  <c r="K444" i="19" s="1"/>
  <c r="L35" i="39"/>
  <c r="L80" i="39" s="1"/>
  <c r="M35" i="39"/>
  <c r="M80" i="39" s="1"/>
  <c r="N36" i="39"/>
  <c r="N81" i="39" s="1"/>
  <c r="N213" i="39"/>
  <c r="M252" i="39"/>
  <c r="L444" i="19" s="1"/>
  <c r="C269" i="4"/>
  <c r="C289" i="4" s="1"/>
  <c r="N23" i="9" l="1"/>
  <c r="N68" i="9" s="1"/>
  <c r="N171" i="39"/>
  <c r="N216" i="39" s="1"/>
  <c r="N257" i="39" s="1"/>
  <c r="M449" i="19" s="1"/>
  <c r="M215" i="39"/>
  <c r="M256" i="39" s="1"/>
  <c r="L448" i="19" s="1"/>
  <c r="M170" i="39"/>
  <c r="L170" i="39"/>
  <c r="L215" i="39" s="1"/>
  <c r="L256" i="39" s="1"/>
  <c r="K448" i="19" s="1"/>
  <c r="N254" i="39"/>
  <c r="M446" i="19" s="1"/>
  <c r="M36" i="39"/>
  <c r="M81" i="39" s="1"/>
  <c r="M214" i="39"/>
  <c r="L36" i="39"/>
  <c r="L81" i="39" s="1"/>
  <c r="L214" i="39"/>
  <c r="N37" i="39"/>
  <c r="N82" i="39" s="1"/>
  <c r="N172" i="39" s="1"/>
  <c r="K6" i="26"/>
  <c r="J6" i="26"/>
  <c r="I6" i="26"/>
  <c r="H6" i="26"/>
  <c r="G6" i="26"/>
  <c r="F6" i="26"/>
  <c r="E6" i="26"/>
  <c r="D6" i="26"/>
  <c r="M6" i="31"/>
  <c r="L6" i="31"/>
  <c r="K6" i="31"/>
  <c r="J6" i="31"/>
  <c r="I6" i="31"/>
  <c r="H6" i="31"/>
  <c r="G6" i="31"/>
  <c r="F6" i="31"/>
  <c r="E6" i="31"/>
  <c r="D6" i="31"/>
  <c r="L33" i="26" l="1"/>
  <c r="L13" i="26"/>
  <c r="L32" i="26"/>
  <c r="L11" i="26"/>
  <c r="L42" i="26"/>
  <c r="L27" i="26"/>
  <c r="L8" i="26"/>
  <c r="L41" i="26"/>
  <c r="L26" i="26"/>
  <c r="L19" i="26"/>
  <c r="L40" i="26"/>
  <c r="L23" i="26"/>
  <c r="L37" i="26"/>
  <c r="L34" i="26"/>
  <c r="L35" i="26"/>
  <c r="L18" i="26"/>
  <c r="L17" i="26"/>
  <c r="L171" i="39"/>
  <c r="L216" i="39" s="1"/>
  <c r="L257" i="39" s="1"/>
  <c r="K449" i="19" s="1"/>
  <c r="M216" i="39"/>
  <c r="M257" i="39" s="1"/>
  <c r="L449" i="19" s="1"/>
  <c r="M171" i="39"/>
  <c r="N217" i="39"/>
  <c r="L255" i="39"/>
  <c r="K447" i="19" s="1"/>
  <c r="M255" i="39"/>
  <c r="L447" i="19" s="1"/>
  <c r="N38" i="39"/>
  <c r="N83" i="39" s="1"/>
  <c r="L37" i="39"/>
  <c r="L82" i="39" s="1"/>
  <c r="M37" i="39"/>
  <c r="M82" i="39" s="1"/>
  <c r="G367" i="24"/>
  <c r="F367" i="24"/>
  <c r="E367" i="24"/>
  <c r="D367" i="24"/>
  <c r="G368" i="24"/>
  <c r="F368" i="24"/>
  <c r="E368" i="24"/>
  <c r="D368" i="24"/>
  <c r="M172" i="39" l="1"/>
  <c r="M217" i="39" s="1"/>
  <c r="M258" i="39" s="1"/>
  <c r="L450" i="19" s="1"/>
  <c r="L172" i="39"/>
  <c r="L217" i="39" s="1"/>
  <c r="L258" i="39" s="1"/>
  <c r="K450" i="19" s="1"/>
  <c r="N173" i="39"/>
  <c r="N218" i="39" s="1"/>
  <c r="N259" i="39" s="1"/>
  <c r="M451" i="19" s="1"/>
  <c r="L38" i="39"/>
  <c r="L83" i="39" s="1"/>
  <c r="M38" i="39"/>
  <c r="M83" i="39" s="1"/>
  <c r="N39" i="39"/>
  <c r="N84" i="39" s="1"/>
  <c r="N258" i="39"/>
  <c r="M450" i="19" s="1"/>
  <c r="E136" i="24"/>
  <c r="F136" i="24"/>
  <c r="G136" i="24"/>
  <c r="H136" i="24"/>
  <c r="I136" i="24"/>
  <c r="J136" i="24"/>
  <c r="K136" i="24"/>
  <c r="L136" i="24"/>
  <c r="D136" i="24"/>
  <c r="E135" i="24"/>
  <c r="F135" i="24"/>
  <c r="G135" i="24"/>
  <c r="H135" i="24"/>
  <c r="I135" i="24"/>
  <c r="J135" i="24"/>
  <c r="K135" i="24"/>
  <c r="L135" i="24"/>
  <c r="D135" i="24"/>
  <c r="E134" i="24"/>
  <c r="F134" i="24"/>
  <c r="G134" i="24"/>
  <c r="H134" i="24"/>
  <c r="I134" i="24"/>
  <c r="J134" i="24"/>
  <c r="K134" i="24"/>
  <c r="L134" i="24"/>
  <c r="D134" i="24"/>
  <c r="E133" i="24"/>
  <c r="F133" i="24"/>
  <c r="G133" i="24"/>
  <c r="H133" i="24"/>
  <c r="I133" i="24"/>
  <c r="J133" i="24"/>
  <c r="K133" i="24"/>
  <c r="L133" i="24"/>
  <c r="D133" i="24"/>
  <c r="E132" i="24"/>
  <c r="F132" i="24"/>
  <c r="G132" i="24"/>
  <c r="H132" i="24"/>
  <c r="I132" i="24"/>
  <c r="J132" i="24"/>
  <c r="K132" i="24"/>
  <c r="L132" i="24"/>
  <c r="D132" i="24"/>
  <c r="E131" i="24"/>
  <c r="F131" i="24"/>
  <c r="G131" i="24"/>
  <c r="H131" i="24"/>
  <c r="I131" i="24"/>
  <c r="J131" i="24"/>
  <c r="K131" i="24"/>
  <c r="L131" i="24"/>
  <c r="M131" i="24"/>
  <c r="E151" i="24"/>
  <c r="F151" i="24"/>
  <c r="G151" i="24"/>
  <c r="H151" i="24"/>
  <c r="I151" i="24"/>
  <c r="J151" i="24"/>
  <c r="K151" i="24"/>
  <c r="L151" i="24"/>
  <c r="M151" i="24"/>
  <c r="D151" i="24"/>
  <c r="M173" i="39" l="1"/>
  <c r="M218" i="39" s="1"/>
  <c r="M259" i="39" s="1"/>
  <c r="L451" i="19" s="1"/>
  <c r="L173" i="39"/>
  <c r="L218" i="39" s="1"/>
  <c r="L259" i="39" s="1"/>
  <c r="K451" i="19" s="1"/>
  <c r="N174" i="39"/>
  <c r="N219" i="39" s="1"/>
  <c r="N260" i="39" s="1"/>
  <c r="M452" i="19" s="1"/>
  <c r="M39" i="39"/>
  <c r="M84" i="39" s="1"/>
  <c r="N40" i="39"/>
  <c r="N85" i="39" s="1"/>
  <c r="L39" i="39"/>
  <c r="L84" i="39" s="1"/>
  <c r="G363" i="24"/>
  <c r="F363" i="24"/>
  <c r="E363" i="24"/>
  <c r="D363" i="24"/>
  <c r="G362" i="24"/>
  <c r="F362" i="24"/>
  <c r="E362" i="24"/>
  <c r="D362" i="24"/>
  <c r="M174" i="39" l="1"/>
  <c r="M219" i="39" s="1"/>
  <c r="M260" i="39" s="1"/>
  <c r="L452" i="19" s="1"/>
  <c r="N175" i="39"/>
  <c r="N220" i="39" s="1"/>
  <c r="N261" i="39" s="1"/>
  <c r="M453" i="19" s="1"/>
  <c r="L174" i="39"/>
  <c r="L219" i="39" s="1"/>
  <c r="L260" i="39" s="1"/>
  <c r="K452" i="19" s="1"/>
  <c r="N41" i="39"/>
  <c r="N86" i="39" s="1"/>
  <c r="L40" i="39"/>
  <c r="L85" i="39" s="1"/>
  <c r="M40" i="39"/>
  <c r="M85" i="39" s="1"/>
  <c r="E370" i="24"/>
  <c r="F370" i="24"/>
  <c r="G370" i="24"/>
  <c r="E369" i="24"/>
  <c r="F369" i="24"/>
  <c r="G369" i="24"/>
  <c r="E364" i="24"/>
  <c r="F364" i="24"/>
  <c r="G364" i="24"/>
  <c r="F366" i="24"/>
  <c r="G366" i="24"/>
  <c r="F365" i="24"/>
  <c r="G365" i="24"/>
  <c r="E366" i="24"/>
  <c r="E365" i="24"/>
  <c r="D370" i="24"/>
  <c r="D369" i="24"/>
  <c r="D364" i="24"/>
  <c r="D366" i="24"/>
  <c r="D365" i="24"/>
  <c r="L175" i="39" l="1"/>
  <c r="L220" i="39" s="1"/>
  <c r="L261" i="39" s="1"/>
  <c r="K453" i="19" s="1"/>
  <c r="N176" i="39"/>
  <c r="N221" i="39" s="1"/>
  <c r="N262" i="39" s="1"/>
  <c r="M454" i="19" s="1"/>
  <c r="M175" i="39"/>
  <c r="M220" i="39" s="1"/>
  <c r="M261" i="39" s="1"/>
  <c r="L453" i="19" s="1"/>
  <c r="L41" i="39"/>
  <c r="L86" i="39" s="1"/>
  <c r="M41" i="39"/>
  <c r="M86" i="39" s="1"/>
  <c r="N42" i="39"/>
  <c r="N87" i="39" s="1"/>
  <c r="G400" i="24"/>
  <c r="F400" i="24"/>
  <c r="E400" i="24"/>
  <c r="L176" i="39" l="1"/>
  <c r="L221" i="39" s="1"/>
  <c r="L262" i="39" s="1"/>
  <c r="K454" i="19" s="1"/>
  <c r="M176" i="39"/>
  <c r="M221" i="39" s="1"/>
  <c r="M262" i="39" s="1"/>
  <c r="L454" i="19" s="1"/>
  <c r="N177" i="39"/>
  <c r="N222" i="39" s="1"/>
  <c r="N263" i="39" s="1"/>
  <c r="M455" i="19" s="1"/>
  <c r="M42" i="39"/>
  <c r="M87" i="39" s="1"/>
  <c r="N43" i="39"/>
  <c r="N88" i="39" s="1"/>
  <c r="L42" i="39"/>
  <c r="L87" i="39" s="1"/>
  <c r="F371" i="24"/>
  <c r="E371" i="24"/>
  <c r="G371" i="24"/>
  <c r="D371" i="24"/>
  <c r="D110" i="5"/>
  <c r="D7" i="25"/>
  <c r="D8" i="25"/>
  <c r="D9" i="25"/>
  <c r="D10" i="25"/>
  <c r="D11" i="25"/>
  <c r="D12" i="25"/>
  <c r="D13" i="25"/>
  <c r="D14" i="25"/>
  <c r="D15" i="25"/>
  <c r="D16" i="25"/>
  <c r="D17" i="25"/>
  <c r="D18" i="25"/>
  <c r="D19" i="25"/>
  <c r="D20" i="25"/>
  <c r="D21" i="25"/>
  <c r="N178" i="39" l="1"/>
  <c r="N223" i="39" s="1"/>
  <c r="N264" i="39" s="1"/>
  <c r="M456" i="19" s="1"/>
  <c r="M177" i="39"/>
  <c r="M222" i="39" s="1"/>
  <c r="M263" i="39" s="1"/>
  <c r="L455" i="19" s="1"/>
  <c r="L177" i="39"/>
  <c r="L222" i="39" s="1"/>
  <c r="L263" i="39" s="1"/>
  <c r="K455" i="19" s="1"/>
  <c r="N44" i="39"/>
  <c r="N89" i="39" s="1"/>
  <c r="L43" i="39"/>
  <c r="L88" i="39" s="1"/>
  <c r="M43" i="39"/>
  <c r="M88" i="39" s="1"/>
  <c r="N335" i="24"/>
  <c r="N123" i="4" s="1"/>
  <c r="N244" i="4" s="1"/>
  <c r="O330" i="24"/>
  <c r="N330" i="24"/>
  <c r="N118" i="4" s="1"/>
  <c r="N239" i="4" s="1"/>
  <c r="O335" i="24"/>
  <c r="O317" i="24"/>
  <c r="N317" i="24"/>
  <c r="N104" i="4" s="1"/>
  <c r="N225" i="4" s="1"/>
  <c r="O312" i="24"/>
  <c r="N340" i="24"/>
  <c r="N326" i="24"/>
  <c r="N114" i="4" s="1"/>
  <c r="N235" i="4" s="1"/>
  <c r="N321" i="24"/>
  <c r="N109" i="4" s="1"/>
  <c r="N230" i="4" s="1"/>
  <c r="N345" i="24"/>
  <c r="O340" i="24"/>
  <c r="N325" i="24"/>
  <c r="O345" i="24"/>
  <c r="O325" i="24"/>
  <c r="O321" i="24"/>
  <c r="N312" i="24"/>
  <c r="N99" i="4" s="1"/>
  <c r="D6" i="25"/>
  <c r="E326" i="24"/>
  <c r="F326" i="24"/>
  <c r="G340" i="24"/>
  <c r="H326" i="24"/>
  <c r="I325" i="24"/>
  <c r="J330" i="24"/>
  <c r="K335" i="24"/>
  <c r="M335" i="24"/>
  <c r="M123" i="4" s="1"/>
  <c r="M244" i="4" s="1"/>
  <c r="D340" i="24"/>
  <c r="N220" i="4" l="1"/>
  <c r="L178" i="39"/>
  <c r="L223" i="39" s="1"/>
  <c r="L264" i="39" s="1"/>
  <c r="K456" i="19" s="1"/>
  <c r="N179" i="39"/>
  <c r="N224" i="39" s="1"/>
  <c r="N265" i="39" s="1"/>
  <c r="M457" i="19" s="1"/>
  <c r="N113" i="4"/>
  <c r="N234" i="4" s="1"/>
  <c r="N133" i="4"/>
  <c r="N254" i="4" s="1"/>
  <c r="N128" i="4"/>
  <c r="N249" i="4" s="1"/>
  <c r="M178" i="39"/>
  <c r="M223" i="39" s="1"/>
  <c r="M264" i="39" s="1"/>
  <c r="L456" i="19" s="1"/>
  <c r="L44" i="39"/>
  <c r="L89" i="39" s="1"/>
  <c r="M44" i="39"/>
  <c r="M89" i="39" s="1"/>
  <c r="N45" i="39"/>
  <c r="N90" i="39" s="1"/>
  <c r="G317" i="24"/>
  <c r="K321" i="24"/>
  <c r="J335" i="24"/>
  <c r="F312" i="24"/>
  <c r="D330" i="24"/>
  <c r="D326" i="24"/>
  <c r="D345" i="24"/>
  <c r="D321" i="24"/>
  <c r="F330" i="24"/>
  <c r="F345" i="24"/>
  <c r="F321" i="24"/>
  <c r="J325" i="24"/>
  <c r="F317" i="24"/>
  <c r="D335" i="24"/>
  <c r="D317" i="24"/>
  <c r="G330" i="24"/>
  <c r="M330" i="24"/>
  <c r="M118" i="4" s="1"/>
  <c r="M239" i="4" s="1"/>
  <c r="M317" i="24"/>
  <c r="M104" i="4" s="1"/>
  <c r="M225" i="4" s="1"/>
  <c r="M345" i="24"/>
  <c r="M133" i="4" s="1"/>
  <c r="M254" i="4" s="1"/>
  <c r="E312" i="24"/>
  <c r="E317" i="24"/>
  <c r="M326" i="24"/>
  <c r="M114" i="4" s="1"/>
  <c r="M235" i="4" s="1"/>
  <c r="I312" i="24"/>
  <c r="I326" i="24"/>
  <c r="I335" i="24"/>
  <c r="M312" i="24"/>
  <c r="M99" i="4" s="1"/>
  <c r="J345" i="24"/>
  <c r="E345" i="24"/>
  <c r="E321" i="24"/>
  <c r="G321" i="24"/>
  <c r="M325" i="24"/>
  <c r="M113" i="4" s="1"/>
  <c r="M234" i="4" s="1"/>
  <c r="E325" i="24"/>
  <c r="I317" i="24"/>
  <c r="D325" i="24"/>
  <c r="J340" i="24"/>
  <c r="L340" i="24"/>
  <c r="L312" i="24"/>
  <c r="L345" i="24"/>
  <c r="L326" i="24"/>
  <c r="H345" i="24"/>
  <c r="L317" i="24"/>
  <c r="H317" i="24"/>
  <c r="K325" i="24"/>
  <c r="K312" i="24"/>
  <c r="G335" i="24"/>
  <c r="L325" i="24"/>
  <c r="H335" i="24"/>
  <c r="K326" i="24"/>
  <c r="G312" i="24"/>
  <c r="H312" i="24"/>
  <c r="H340" i="24"/>
  <c r="H325" i="24"/>
  <c r="G325" i="24"/>
  <c r="K317" i="24"/>
  <c r="G326" i="24"/>
  <c r="L330" i="24"/>
  <c r="F335" i="24"/>
  <c r="H321" i="24"/>
  <c r="K345" i="24"/>
  <c r="G345" i="24"/>
  <c r="D312" i="24"/>
  <c r="J317" i="24"/>
  <c r="H330" i="24"/>
  <c r="J326" i="24"/>
  <c r="F340" i="24"/>
  <c r="F325" i="24"/>
  <c r="M321" i="24"/>
  <c r="M109" i="4" s="1"/>
  <c r="M230" i="4" s="1"/>
  <c r="L321" i="24"/>
  <c r="I321" i="24"/>
  <c r="L335" i="24"/>
  <c r="M340" i="24"/>
  <c r="M128" i="4" s="1"/>
  <c r="M249" i="4" s="1"/>
  <c r="K330" i="24"/>
  <c r="I340" i="24"/>
  <c r="K340" i="24"/>
  <c r="I345" i="24"/>
  <c r="E340" i="24"/>
  <c r="I330" i="24"/>
  <c r="E335" i="24"/>
  <c r="E330" i="24"/>
  <c r="J312" i="24"/>
  <c r="J321" i="24"/>
  <c r="D131" i="24"/>
  <c r="F60" i="24"/>
  <c r="E60" i="24"/>
  <c r="D60" i="24"/>
  <c r="M220" i="4" l="1"/>
  <c r="M255" i="4" s="1"/>
  <c r="M134" i="4"/>
  <c r="N180" i="39"/>
  <c r="N225" i="39" s="1"/>
  <c r="N266" i="39" s="1"/>
  <c r="M458" i="19" s="1"/>
  <c r="M179" i="39"/>
  <c r="M224" i="39" s="1"/>
  <c r="M265" i="39" s="1"/>
  <c r="L457" i="19" s="1"/>
  <c r="L179" i="39"/>
  <c r="L224" i="39" s="1"/>
  <c r="L265" i="39" s="1"/>
  <c r="K457" i="19" s="1"/>
  <c r="N134" i="4"/>
  <c r="N255" i="4"/>
  <c r="M45" i="39"/>
  <c r="M90" i="39" s="1"/>
  <c r="L45" i="39"/>
  <c r="L90" i="39" s="1"/>
  <c r="N46" i="39"/>
  <c r="N91" i="39" s="1"/>
  <c r="E53" i="24"/>
  <c r="E58" i="24"/>
  <c r="F58" i="24"/>
  <c r="F53" i="24"/>
  <c r="D58" i="24"/>
  <c r="D37" i="24" s="1"/>
  <c r="D53" i="24"/>
  <c r="D18" i="24" s="1"/>
  <c r="M54" i="24"/>
  <c r="L54" i="24"/>
  <c r="K54" i="24"/>
  <c r="K22" i="24" s="1"/>
  <c r="D54" i="24"/>
  <c r="E54" i="24"/>
  <c r="M55" i="24"/>
  <c r="L55" i="24"/>
  <c r="L23" i="24" s="1"/>
  <c r="K55" i="24"/>
  <c r="K23" i="24" s="1"/>
  <c r="E55" i="24"/>
  <c r="D55" i="24"/>
  <c r="M57" i="24"/>
  <c r="M32" i="24" s="1"/>
  <c r="M47" i="4" s="1"/>
  <c r="M168" i="4" s="1"/>
  <c r="L57" i="24"/>
  <c r="L32" i="24" s="1"/>
  <c r="K57" i="24"/>
  <c r="K32" i="24" s="1"/>
  <c r="E57" i="24"/>
  <c r="D57" i="24"/>
  <c r="M51" i="24"/>
  <c r="L51" i="24"/>
  <c r="K51" i="24"/>
  <c r="K14" i="24" s="1"/>
  <c r="D51" i="24"/>
  <c r="E51" i="24"/>
  <c r="K50" i="24"/>
  <c r="M50" i="24"/>
  <c r="L50" i="24"/>
  <c r="D50" i="24"/>
  <c r="E50" i="24"/>
  <c r="M56" i="24"/>
  <c r="L56" i="24"/>
  <c r="L27" i="24" s="1"/>
  <c r="K56" i="24"/>
  <c r="K27" i="24" s="1"/>
  <c r="D56" i="24"/>
  <c r="E56" i="24"/>
  <c r="M59" i="24"/>
  <c r="M42" i="24" s="1"/>
  <c r="M57" i="4" s="1"/>
  <c r="M178" i="4" s="1"/>
  <c r="L59" i="24"/>
  <c r="L42" i="24" s="1"/>
  <c r="K59" i="24"/>
  <c r="D59" i="24"/>
  <c r="E59" i="24"/>
  <c r="M52" i="24"/>
  <c r="L52" i="24"/>
  <c r="K52" i="24"/>
  <c r="K17" i="24" s="1"/>
  <c r="D52" i="24"/>
  <c r="E52" i="24"/>
  <c r="I52" i="24"/>
  <c r="G52" i="24"/>
  <c r="F52" i="24"/>
  <c r="H52" i="24"/>
  <c r="J52" i="24"/>
  <c r="J50" i="24"/>
  <c r="F50" i="24"/>
  <c r="I50" i="24"/>
  <c r="H50" i="24"/>
  <c r="G50" i="24"/>
  <c r="J55" i="24"/>
  <c r="F55" i="24"/>
  <c r="I55" i="24"/>
  <c r="H55" i="24"/>
  <c r="G55" i="24"/>
  <c r="H54" i="24"/>
  <c r="G54" i="24"/>
  <c r="J54" i="24"/>
  <c r="F54" i="24"/>
  <c r="I54" i="24"/>
  <c r="J57" i="24"/>
  <c r="F57" i="24"/>
  <c r="I57" i="24"/>
  <c r="H57" i="24"/>
  <c r="G57" i="24"/>
  <c r="H56" i="24"/>
  <c r="G56" i="24"/>
  <c r="J56" i="24"/>
  <c r="F56" i="24"/>
  <c r="I56" i="24"/>
  <c r="H51" i="24"/>
  <c r="G51" i="24"/>
  <c r="J51" i="24"/>
  <c r="F51" i="24"/>
  <c r="I51" i="24"/>
  <c r="H59" i="24"/>
  <c r="G59" i="24"/>
  <c r="J59" i="24"/>
  <c r="F59" i="24"/>
  <c r="I59" i="24"/>
  <c r="K42" i="24"/>
  <c r="M23" i="24"/>
  <c r="M38" i="4" s="1"/>
  <c r="M159" i="4" s="1"/>
  <c r="N181" i="39" l="1"/>
  <c r="N226" i="39" s="1"/>
  <c r="N267" i="39" s="1"/>
  <c r="M459" i="19" s="1"/>
  <c r="L180" i="39"/>
  <c r="L225" i="39" s="1"/>
  <c r="L266" i="39" s="1"/>
  <c r="K458" i="19" s="1"/>
  <c r="M180" i="39"/>
  <c r="M225" i="39" s="1"/>
  <c r="M266" i="39" s="1"/>
  <c r="L458" i="19" s="1"/>
  <c r="L46" i="39"/>
  <c r="L91" i="39" s="1"/>
  <c r="N47" i="39"/>
  <c r="N92" i="39" s="1"/>
  <c r="M46" i="39"/>
  <c r="M91" i="39" s="1"/>
  <c r="M27" i="24"/>
  <c r="M42" i="4" s="1"/>
  <c r="M163" i="4" s="1"/>
  <c r="M17" i="24"/>
  <c r="M32" i="4" s="1"/>
  <c r="M153" i="4" s="1"/>
  <c r="L17" i="24"/>
  <c r="M14" i="24"/>
  <c r="M28" i="4" s="1"/>
  <c r="M149" i="4" s="1"/>
  <c r="L14" i="24"/>
  <c r="M22" i="24"/>
  <c r="M37" i="4" s="1"/>
  <c r="M158" i="4" s="1"/>
  <c r="L22" i="24"/>
  <c r="N182" i="39" l="1"/>
  <c r="N227" i="39" s="1"/>
  <c r="N268" i="39" s="1"/>
  <c r="M460" i="19" s="1"/>
  <c r="L181" i="39"/>
  <c r="L226" i="39" s="1"/>
  <c r="L267" i="39" s="1"/>
  <c r="K459" i="19" s="1"/>
  <c r="M181" i="39"/>
  <c r="M226" i="39" s="1"/>
  <c r="M267" i="39" s="1"/>
  <c r="L459" i="19" s="1"/>
  <c r="M47" i="39"/>
  <c r="M92" i="39" s="1"/>
  <c r="N48" i="39"/>
  <c r="N93" i="39" s="1"/>
  <c r="L47" i="39"/>
  <c r="L92" i="39" s="1"/>
  <c r="C222" i="24"/>
  <c r="C219" i="24"/>
  <c r="C214" i="24"/>
  <c r="C216" i="24"/>
  <c r="C217" i="24"/>
  <c r="M182" i="39" l="1"/>
  <c r="M227" i="39" s="1"/>
  <c r="M268" i="39" s="1"/>
  <c r="L460" i="19" s="1"/>
  <c r="N183" i="39"/>
  <c r="N228" i="39" s="1"/>
  <c r="N269" i="39" s="1"/>
  <c r="M461" i="19" s="1"/>
  <c r="L182" i="39"/>
  <c r="L227" i="39" s="1"/>
  <c r="L268" i="39" s="1"/>
  <c r="K460" i="19" s="1"/>
  <c r="L48" i="39"/>
  <c r="L93" i="39" s="1"/>
  <c r="N49" i="39"/>
  <c r="N94" i="39" s="1"/>
  <c r="M48" i="39"/>
  <c r="M93" i="39" s="1"/>
  <c r="C225" i="24"/>
  <c r="I174" i="24" s="1"/>
  <c r="K109" i="4"/>
  <c r="E52" i="4"/>
  <c r="F52" i="4"/>
  <c r="L109" i="4"/>
  <c r="J109" i="4"/>
  <c r="E90" i="4"/>
  <c r="E22" i="13"/>
  <c r="F22" i="13"/>
  <c r="G22" i="13"/>
  <c r="H22" i="13"/>
  <c r="I22" i="13"/>
  <c r="J22" i="13"/>
  <c r="K22" i="13"/>
  <c r="L22" i="13"/>
  <c r="J23" i="13"/>
  <c r="K23" i="13"/>
  <c r="L23" i="13"/>
  <c r="E24" i="13"/>
  <c r="F24" i="13"/>
  <c r="G24" i="13"/>
  <c r="H24" i="13"/>
  <c r="I24" i="13"/>
  <c r="J24" i="13"/>
  <c r="K24" i="13"/>
  <c r="L24" i="13"/>
  <c r="J25" i="13"/>
  <c r="K25" i="13"/>
  <c r="L25" i="13"/>
  <c r="J26" i="13"/>
  <c r="K26" i="13"/>
  <c r="L26" i="13"/>
  <c r="E27" i="13"/>
  <c r="F27" i="13"/>
  <c r="G27" i="13"/>
  <c r="H27" i="13"/>
  <c r="I27" i="13"/>
  <c r="J27" i="13"/>
  <c r="K27" i="13"/>
  <c r="L27" i="13"/>
  <c r="J28" i="13"/>
  <c r="K28" i="13"/>
  <c r="L28" i="13"/>
  <c r="E31" i="13"/>
  <c r="F31" i="13"/>
  <c r="G31" i="13"/>
  <c r="H31" i="13"/>
  <c r="I31" i="13"/>
  <c r="J31" i="13"/>
  <c r="K31" i="13"/>
  <c r="L31" i="13"/>
  <c r="E30" i="13"/>
  <c r="F30" i="13"/>
  <c r="G30" i="13"/>
  <c r="H30" i="13"/>
  <c r="I30" i="13"/>
  <c r="J30" i="13"/>
  <c r="K30" i="13"/>
  <c r="L30" i="13"/>
  <c r="E29" i="13"/>
  <c r="F29" i="13"/>
  <c r="G29" i="13"/>
  <c r="H29" i="13"/>
  <c r="I29" i="13"/>
  <c r="J29" i="13"/>
  <c r="K29" i="13"/>
  <c r="L29" i="13"/>
  <c r="E32" i="13"/>
  <c r="F32" i="13"/>
  <c r="G32" i="13"/>
  <c r="H32" i="13"/>
  <c r="I32" i="13"/>
  <c r="J32" i="13"/>
  <c r="K32" i="13"/>
  <c r="L32" i="13"/>
  <c r="J33" i="13"/>
  <c r="K33" i="13"/>
  <c r="L33" i="13"/>
  <c r="J34" i="13"/>
  <c r="K34" i="13"/>
  <c r="L34" i="13"/>
  <c r="J35" i="13"/>
  <c r="K35" i="13"/>
  <c r="L35" i="13"/>
  <c r="J36" i="13"/>
  <c r="K36" i="13"/>
  <c r="L36" i="13"/>
  <c r="E37" i="13"/>
  <c r="F37" i="13"/>
  <c r="G37" i="13"/>
  <c r="H37" i="13"/>
  <c r="I37" i="13"/>
  <c r="J37" i="13"/>
  <c r="K37" i="13"/>
  <c r="L37" i="13"/>
  <c r="J38" i="13"/>
  <c r="K38" i="13"/>
  <c r="L38" i="13"/>
  <c r="J39" i="13"/>
  <c r="K39" i="13"/>
  <c r="L39" i="13"/>
  <c r="E40" i="13"/>
  <c r="F40" i="13"/>
  <c r="G40" i="13"/>
  <c r="H40" i="13"/>
  <c r="I40" i="13"/>
  <c r="J40" i="13"/>
  <c r="K40" i="13"/>
  <c r="L40" i="13"/>
  <c r="J41" i="13"/>
  <c r="K41" i="13"/>
  <c r="L41" i="13"/>
  <c r="J42" i="13"/>
  <c r="K42" i="13"/>
  <c r="L42" i="13"/>
  <c r="E43" i="13"/>
  <c r="F43" i="13"/>
  <c r="G43" i="13"/>
  <c r="H43" i="13"/>
  <c r="I43" i="13"/>
  <c r="J43" i="13"/>
  <c r="K43" i="13"/>
  <c r="L43" i="13"/>
  <c r="E44" i="13"/>
  <c r="F44" i="13"/>
  <c r="G44" i="13"/>
  <c r="H44" i="13"/>
  <c r="I44" i="13"/>
  <c r="J44" i="13"/>
  <c r="K44" i="13"/>
  <c r="L44" i="13"/>
  <c r="E45" i="13"/>
  <c r="F45" i="13"/>
  <c r="G45" i="13"/>
  <c r="H45" i="13"/>
  <c r="I45" i="13"/>
  <c r="J45" i="13"/>
  <c r="K45" i="13"/>
  <c r="L45" i="13"/>
  <c r="E46" i="13"/>
  <c r="F46" i="13"/>
  <c r="G46" i="13"/>
  <c r="H46" i="13"/>
  <c r="I46" i="13"/>
  <c r="J46" i="13"/>
  <c r="K46" i="13"/>
  <c r="L46" i="13"/>
  <c r="J47" i="13"/>
  <c r="K47" i="13"/>
  <c r="L47" i="13"/>
  <c r="E48" i="13"/>
  <c r="F48" i="13"/>
  <c r="G48" i="13"/>
  <c r="H48" i="13"/>
  <c r="I48" i="13"/>
  <c r="J48" i="13"/>
  <c r="K48" i="13"/>
  <c r="L48" i="13"/>
  <c r="J49" i="13"/>
  <c r="K49" i="13"/>
  <c r="L49" i="13"/>
  <c r="J50" i="13"/>
  <c r="K50" i="13"/>
  <c r="L50" i="13"/>
  <c r="E51" i="13"/>
  <c r="F51" i="13"/>
  <c r="G51" i="13"/>
  <c r="H51" i="13"/>
  <c r="I51" i="13"/>
  <c r="J51" i="13"/>
  <c r="K51" i="13"/>
  <c r="L51" i="13"/>
  <c r="J52" i="13"/>
  <c r="K52" i="13"/>
  <c r="L52" i="13"/>
  <c r="E53" i="13"/>
  <c r="F53" i="13"/>
  <c r="G53" i="13"/>
  <c r="H53" i="13"/>
  <c r="I53" i="13"/>
  <c r="J53" i="13"/>
  <c r="K53" i="13"/>
  <c r="L53" i="13"/>
  <c r="E54" i="13"/>
  <c r="F54" i="13"/>
  <c r="G54" i="13"/>
  <c r="H54" i="13"/>
  <c r="I54" i="13"/>
  <c r="J54" i="13"/>
  <c r="K54" i="13"/>
  <c r="L54" i="13"/>
  <c r="J55" i="13"/>
  <c r="K55" i="13"/>
  <c r="L55" i="13"/>
  <c r="J56" i="13"/>
  <c r="K56" i="13"/>
  <c r="L56" i="13"/>
  <c r="J57" i="13"/>
  <c r="K57" i="13"/>
  <c r="L57" i="13"/>
  <c r="D22" i="13"/>
  <c r="N184" i="39" l="1"/>
  <c r="N229" i="39" s="1"/>
  <c r="N270" i="39" s="1"/>
  <c r="M462" i="19" s="1"/>
  <c r="L183" i="39"/>
  <c r="L228" i="39" s="1"/>
  <c r="L269" i="39" s="1"/>
  <c r="K461" i="19" s="1"/>
  <c r="M183" i="39"/>
  <c r="M228" i="39" s="1"/>
  <c r="M269" i="39" s="1"/>
  <c r="L461" i="19" s="1"/>
  <c r="N50" i="39"/>
  <c r="N95" i="39" s="1"/>
  <c r="M49" i="39"/>
  <c r="M94" i="39" s="1"/>
  <c r="L49" i="39"/>
  <c r="L94" i="39" s="1"/>
  <c r="I198" i="24"/>
  <c r="L179" i="24"/>
  <c r="K165" i="24"/>
  <c r="M198" i="24"/>
  <c r="M95" i="4" s="1"/>
  <c r="M216" i="4" s="1"/>
  <c r="M179" i="24"/>
  <c r="M76" i="4" s="1"/>
  <c r="M197" i="4" s="1"/>
  <c r="L198" i="24"/>
  <c r="H165" i="24"/>
  <c r="G198" i="24"/>
  <c r="E179" i="24"/>
  <c r="J198" i="24"/>
  <c r="M190" i="24"/>
  <c r="F179" i="24"/>
  <c r="D198" i="24"/>
  <c r="E198" i="24"/>
  <c r="F198" i="24"/>
  <c r="J165" i="24"/>
  <c r="I173" i="24"/>
  <c r="F190" i="24"/>
  <c r="H198" i="24"/>
  <c r="K198" i="24"/>
  <c r="J179" i="24"/>
  <c r="K179" i="24"/>
  <c r="I165" i="24"/>
  <c r="G173" i="24"/>
  <c r="G174" i="24"/>
  <c r="E165" i="24"/>
  <c r="J173" i="24"/>
  <c r="K174" i="24"/>
  <c r="M173" i="24"/>
  <c r="M70" i="4" s="1"/>
  <c r="M191" i="4" s="1"/>
  <c r="F173" i="24"/>
  <c r="I190" i="24"/>
  <c r="L190" i="24"/>
  <c r="J174" i="24"/>
  <c r="M174" i="24"/>
  <c r="M71" i="4" s="1"/>
  <c r="M192" i="4" s="1"/>
  <c r="H179" i="24"/>
  <c r="I179" i="24"/>
  <c r="G179" i="24"/>
  <c r="F165" i="24"/>
  <c r="G165" i="24"/>
  <c r="H173" i="24"/>
  <c r="E173" i="24"/>
  <c r="K190" i="24"/>
  <c r="E190" i="24"/>
  <c r="H190" i="24"/>
  <c r="F174" i="24"/>
  <c r="H183" i="24"/>
  <c r="G188" i="24"/>
  <c r="K178" i="24"/>
  <c r="I183" i="24"/>
  <c r="H188" i="24"/>
  <c r="F188" i="24"/>
  <c r="J188" i="24"/>
  <c r="L183" i="24"/>
  <c r="K188" i="24"/>
  <c r="G178" i="24"/>
  <c r="E183" i="24"/>
  <c r="M183" i="24"/>
  <c r="M80" i="4" s="1"/>
  <c r="M201" i="4" s="1"/>
  <c r="L188" i="24"/>
  <c r="E188" i="24"/>
  <c r="H178" i="24"/>
  <c r="J170" i="24"/>
  <c r="F178" i="24"/>
  <c r="K183" i="24"/>
  <c r="E178" i="24"/>
  <c r="F170" i="24"/>
  <c r="E196" i="24"/>
  <c r="D196" i="24"/>
  <c r="J183" i="24"/>
  <c r="G170" i="24"/>
  <c r="F183" i="24"/>
  <c r="I170" i="24"/>
  <c r="G183" i="24"/>
  <c r="L170" i="24"/>
  <c r="J178" i="24"/>
  <c r="K196" i="24"/>
  <c r="L178" i="24"/>
  <c r="J196" i="24"/>
  <c r="I196" i="24"/>
  <c r="H196" i="24"/>
  <c r="I178" i="24"/>
  <c r="F196" i="24"/>
  <c r="M196" i="24"/>
  <c r="I188" i="24"/>
  <c r="G196" i="24"/>
  <c r="L196" i="24"/>
  <c r="M178" i="24"/>
  <c r="M75" i="4" s="1"/>
  <c r="M196" i="4" s="1"/>
  <c r="H170" i="24"/>
  <c r="M170" i="24"/>
  <c r="M66" i="4" s="1"/>
  <c r="M187" i="4" s="1"/>
  <c r="M188" i="24"/>
  <c r="M85" i="4" s="1"/>
  <c r="M206" i="4" s="1"/>
  <c r="K170" i="24"/>
  <c r="E170" i="24"/>
  <c r="M165" i="24"/>
  <c r="M61" i="4" s="1"/>
  <c r="L165" i="24"/>
  <c r="K173" i="24"/>
  <c r="L173" i="24"/>
  <c r="J190" i="24"/>
  <c r="G190" i="24"/>
  <c r="H174" i="24"/>
  <c r="L174" i="24"/>
  <c r="E174" i="24"/>
  <c r="D183" i="24"/>
  <c r="D179" i="24"/>
  <c r="D165" i="24"/>
  <c r="D188" i="24"/>
  <c r="D173" i="24"/>
  <c r="D178" i="24"/>
  <c r="D190" i="24"/>
  <c r="D170" i="24"/>
  <c r="D174" i="24"/>
  <c r="J128" i="4"/>
  <c r="K133" i="4"/>
  <c r="J133" i="4"/>
  <c r="L128" i="4"/>
  <c r="L133" i="4"/>
  <c r="K128" i="4"/>
  <c r="F90" i="4"/>
  <c r="L114" i="4"/>
  <c r="L99" i="4"/>
  <c r="K99" i="4"/>
  <c r="D90" i="4"/>
  <c r="K114" i="4"/>
  <c r="L113" i="4"/>
  <c r="J114" i="4"/>
  <c r="E70" i="4"/>
  <c r="J99" i="4"/>
  <c r="K113" i="4"/>
  <c r="D52" i="4"/>
  <c r="D71" i="33"/>
  <c r="F71" i="33"/>
  <c r="H71" i="33"/>
  <c r="J71" i="33"/>
  <c r="I6" i="33"/>
  <c r="H6" i="33" s="1"/>
  <c r="G6" i="33" s="1"/>
  <c r="F6" i="33" s="1"/>
  <c r="E6" i="33" s="1"/>
  <c r="D6" i="33" s="1"/>
  <c r="E52" i="7"/>
  <c r="F52" i="7"/>
  <c r="G52" i="7"/>
  <c r="H52" i="7"/>
  <c r="I52" i="7"/>
  <c r="J52" i="7"/>
  <c r="K52" i="7"/>
  <c r="L52" i="7"/>
  <c r="D52" i="7"/>
  <c r="E39" i="7"/>
  <c r="F39" i="7"/>
  <c r="G39" i="7"/>
  <c r="H39" i="7"/>
  <c r="I39" i="7"/>
  <c r="J39" i="7"/>
  <c r="K39" i="7"/>
  <c r="L39" i="7"/>
  <c r="D39" i="7"/>
  <c r="E38" i="7"/>
  <c r="F38" i="7"/>
  <c r="G38" i="7"/>
  <c r="H38" i="7"/>
  <c r="I38" i="7"/>
  <c r="J38" i="7"/>
  <c r="K38" i="7"/>
  <c r="L38" i="7"/>
  <c r="D38" i="7"/>
  <c r="M184" i="39" l="1"/>
  <c r="M229" i="39" s="1"/>
  <c r="M270" i="39" s="1"/>
  <c r="L462" i="19" s="1"/>
  <c r="N185" i="39"/>
  <c r="N230" i="39" s="1"/>
  <c r="N271" i="39" s="1"/>
  <c r="M463" i="19" s="1"/>
  <c r="M182" i="4"/>
  <c r="M217" i="4" s="1"/>
  <c r="M96" i="4"/>
  <c r="F70" i="4"/>
  <c r="L229" i="39"/>
  <c r="L270" i="39" s="1"/>
  <c r="K462" i="19" s="1"/>
  <c r="L184" i="39"/>
  <c r="M50" i="39"/>
  <c r="M95" i="39" s="1"/>
  <c r="N51" i="39"/>
  <c r="N96" i="39" s="1"/>
  <c r="L50" i="39"/>
  <c r="L95" i="39" s="1"/>
  <c r="E71" i="4"/>
  <c r="D66" i="4"/>
  <c r="F75" i="4"/>
  <c r="D80" i="4"/>
  <c r="D61" i="4"/>
  <c r="F85" i="4"/>
  <c r="E85" i="4"/>
  <c r="F80" i="4"/>
  <c r="D76" i="4"/>
  <c r="E61" i="4"/>
  <c r="E75" i="4"/>
  <c r="D85" i="4"/>
  <c r="D95" i="4"/>
  <c r="F71" i="4"/>
  <c r="F95" i="4"/>
  <c r="D75" i="4"/>
  <c r="E95" i="4"/>
  <c r="D70" i="4"/>
  <c r="E80" i="4"/>
  <c r="F61" i="4"/>
  <c r="E66" i="4"/>
  <c r="F66" i="4"/>
  <c r="F76" i="4"/>
  <c r="E76" i="4"/>
  <c r="D71" i="4"/>
  <c r="D39" i="33"/>
  <c r="D54" i="13" s="1"/>
  <c r="D31" i="33"/>
  <c r="D46" i="13" s="1"/>
  <c r="D15" i="33"/>
  <c r="D30" i="13" s="1"/>
  <c r="D30" i="33"/>
  <c r="D45" i="13" s="1"/>
  <c r="D14" i="33"/>
  <c r="D29" i="13" s="1"/>
  <c r="D40" i="33"/>
  <c r="D53" i="13" s="1"/>
  <c r="D32" i="33"/>
  <c r="D28" i="33"/>
  <c r="D43" i="13" s="1"/>
  <c r="D16" i="33"/>
  <c r="D31" i="13" s="1"/>
  <c r="D9" i="33"/>
  <c r="D24" i="13" s="1"/>
  <c r="D25" i="33"/>
  <c r="D40" i="13" s="1"/>
  <c r="D37" i="33"/>
  <c r="D51" i="13" s="1"/>
  <c r="D22" i="33"/>
  <c r="D37" i="13" s="1"/>
  <c r="D29" i="33"/>
  <c r="D44" i="13" s="1"/>
  <c r="D17" i="33"/>
  <c r="D32" i="13" s="1"/>
  <c r="D33" i="33"/>
  <c r="D48" i="13" s="1"/>
  <c r="D12" i="33"/>
  <c r="D27" i="13" s="1"/>
  <c r="J113" i="4"/>
  <c r="I109" i="4"/>
  <c r="K118" i="4"/>
  <c r="L118" i="4"/>
  <c r="G52" i="4"/>
  <c r="E6" i="27"/>
  <c r="F6" i="27"/>
  <c r="G6" i="27"/>
  <c r="H6" i="27"/>
  <c r="I6" i="27"/>
  <c r="J6" i="27"/>
  <c r="K6" i="27"/>
  <c r="L6" i="27"/>
  <c r="M6" i="27"/>
  <c r="D6" i="27"/>
  <c r="E18" i="27"/>
  <c r="E45" i="7" s="1"/>
  <c r="F18" i="27"/>
  <c r="G18" i="27"/>
  <c r="H18" i="27"/>
  <c r="I18" i="27"/>
  <c r="J18" i="27"/>
  <c r="K18" i="27"/>
  <c r="L18" i="27"/>
  <c r="E19" i="27"/>
  <c r="F19" i="27"/>
  <c r="G19" i="27"/>
  <c r="H19" i="27"/>
  <c r="I19" i="27"/>
  <c r="J19" i="27"/>
  <c r="K19" i="27"/>
  <c r="L19" i="27"/>
  <c r="L46" i="7" s="1"/>
  <c r="E20" i="27"/>
  <c r="F20" i="27"/>
  <c r="G20" i="27"/>
  <c r="G54" i="7" s="1"/>
  <c r="H20" i="27"/>
  <c r="I20" i="27"/>
  <c r="J20" i="27"/>
  <c r="K20" i="27"/>
  <c r="K54" i="7" s="1"/>
  <c r="L20" i="27"/>
  <c r="D20" i="27"/>
  <c r="D19" i="27"/>
  <c r="D18" i="27"/>
  <c r="E17" i="27"/>
  <c r="F17" i="27"/>
  <c r="G17" i="27"/>
  <c r="H17" i="27"/>
  <c r="I17" i="27"/>
  <c r="J17" i="27"/>
  <c r="K17" i="27"/>
  <c r="L17" i="27"/>
  <c r="D17" i="27"/>
  <c r="E14" i="27"/>
  <c r="F14" i="27"/>
  <c r="G14" i="27"/>
  <c r="H14" i="27"/>
  <c r="I14" i="27"/>
  <c r="I24" i="7" s="1"/>
  <c r="J14" i="27"/>
  <c r="K14" i="27"/>
  <c r="L14" i="27"/>
  <c r="M14" i="27"/>
  <c r="M24" i="7" s="1"/>
  <c r="M69" i="7" s="1"/>
  <c r="D14" i="27"/>
  <c r="E16" i="27"/>
  <c r="F16" i="27"/>
  <c r="G16" i="27"/>
  <c r="G44" i="7" s="1"/>
  <c r="H16" i="27"/>
  <c r="I16" i="27"/>
  <c r="J16" i="27"/>
  <c r="K16" i="27"/>
  <c r="L16" i="27"/>
  <c r="D16" i="27"/>
  <c r="E15" i="27"/>
  <c r="F15" i="27"/>
  <c r="G15" i="27"/>
  <c r="H15" i="27"/>
  <c r="I15" i="27"/>
  <c r="J15" i="27"/>
  <c r="K15" i="27"/>
  <c r="L15" i="27"/>
  <c r="D15" i="27"/>
  <c r="E12" i="27"/>
  <c r="F12" i="27"/>
  <c r="G12" i="27"/>
  <c r="G47" i="7" s="1"/>
  <c r="H12" i="27"/>
  <c r="I12" i="27"/>
  <c r="J12" i="27"/>
  <c r="K12" i="27"/>
  <c r="K47" i="7" s="1"/>
  <c r="L12" i="27"/>
  <c r="M12" i="27"/>
  <c r="M47" i="7" s="1"/>
  <c r="M92" i="7" s="1"/>
  <c r="D12" i="27"/>
  <c r="E11" i="27"/>
  <c r="E23" i="7" s="1"/>
  <c r="F11" i="27"/>
  <c r="G11" i="27"/>
  <c r="H11" i="27"/>
  <c r="I11" i="27"/>
  <c r="I23" i="7" s="1"/>
  <c r="J11" i="27"/>
  <c r="K11" i="27"/>
  <c r="L11" i="27"/>
  <c r="M11" i="27"/>
  <c r="M23" i="7" s="1"/>
  <c r="D11" i="27"/>
  <c r="K43" i="7" l="1"/>
  <c r="D46" i="7"/>
  <c r="E25" i="7"/>
  <c r="L185" i="39"/>
  <c r="L230" i="39" s="1"/>
  <c r="L271" i="39" s="1"/>
  <c r="K463" i="19" s="1"/>
  <c r="M68" i="7"/>
  <c r="M103" i="7" s="1"/>
  <c r="M58" i="7"/>
  <c r="G43" i="7"/>
  <c r="N186" i="39"/>
  <c r="N231" i="39" s="1"/>
  <c r="N272" i="39" s="1"/>
  <c r="M464" i="19" s="1"/>
  <c r="E24" i="7"/>
  <c r="I45" i="7"/>
  <c r="M185" i="39"/>
  <c r="M230" i="39" s="1"/>
  <c r="M271" i="39" s="1"/>
  <c r="L463" i="19" s="1"/>
  <c r="K44" i="7"/>
  <c r="I25" i="7"/>
  <c r="H46" i="7"/>
  <c r="N52" i="39"/>
  <c r="N97" i="39" s="1"/>
  <c r="L51" i="39"/>
  <c r="L96" i="39" s="1"/>
  <c r="M51" i="39"/>
  <c r="M96" i="39" s="1"/>
  <c r="D96" i="4"/>
  <c r="F96" i="4"/>
  <c r="E96" i="4"/>
  <c r="I128" i="4"/>
  <c r="I114" i="4"/>
  <c r="I133" i="4"/>
  <c r="J52" i="4"/>
  <c r="H109" i="4"/>
  <c r="G109" i="4"/>
  <c r="F109" i="4"/>
  <c r="J118" i="4"/>
  <c r="E109" i="4"/>
  <c r="D109" i="4"/>
  <c r="K57" i="4"/>
  <c r="H52" i="4"/>
  <c r="I52" i="4"/>
  <c r="I113" i="4"/>
  <c r="L123" i="4"/>
  <c r="I118" i="4"/>
  <c r="G104" i="4"/>
  <c r="K52" i="4"/>
  <c r="L57" i="4"/>
  <c r="D47" i="7"/>
  <c r="L23" i="7"/>
  <c r="J47" i="7"/>
  <c r="F47" i="7"/>
  <c r="L25" i="7"/>
  <c r="H25" i="7"/>
  <c r="D44" i="7"/>
  <c r="J44" i="7"/>
  <c r="F44" i="7"/>
  <c r="L24" i="7"/>
  <c r="H24" i="7"/>
  <c r="D43" i="7"/>
  <c r="J43" i="7"/>
  <c r="F43" i="7"/>
  <c r="D54" i="7"/>
  <c r="J54" i="7"/>
  <c r="F54" i="7"/>
  <c r="K46" i="7"/>
  <c r="G46" i="7"/>
  <c r="L45" i="7"/>
  <c r="H45" i="7"/>
  <c r="H23" i="7"/>
  <c r="D45" i="7"/>
  <c r="K23" i="7"/>
  <c r="K25" i="7"/>
  <c r="G23" i="7"/>
  <c r="I47" i="7"/>
  <c r="E47" i="7"/>
  <c r="G25" i="7"/>
  <c r="I44" i="7"/>
  <c r="E44" i="7"/>
  <c r="K24" i="7"/>
  <c r="G24" i="7"/>
  <c r="I43" i="7"/>
  <c r="E43" i="7"/>
  <c r="I54" i="7"/>
  <c r="E54" i="7"/>
  <c r="J46" i="7"/>
  <c r="F46" i="7"/>
  <c r="K45" i="7"/>
  <c r="G45" i="7"/>
  <c r="D23" i="7"/>
  <c r="J23" i="7"/>
  <c r="F23" i="7"/>
  <c r="L47" i="7"/>
  <c r="H47" i="7"/>
  <c r="D25" i="7"/>
  <c r="J25" i="7"/>
  <c r="F25" i="7"/>
  <c r="L44" i="7"/>
  <c r="H44" i="7"/>
  <c r="D24" i="7"/>
  <c r="J24" i="7"/>
  <c r="F24" i="7"/>
  <c r="L43" i="7"/>
  <c r="H43" i="7"/>
  <c r="L54" i="7"/>
  <c r="H54" i="7"/>
  <c r="I46" i="7"/>
  <c r="E46" i="7"/>
  <c r="J45" i="7"/>
  <c r="F45" i="7"/>
  <c r="K69" i="33"/>
  <c r="D42" i="33" s="1"/>
  <c r="I68" i="33"/>
  <c r="G55" i="33"/>
  <c r="E70" i="33"/>
  <c r="I65" i="33"/>
  <c r="I57" i="33"/>
  <c r="E54" i="33"/>
  <c r="I53" i="33"/>
  <c r="E52" i="33"/>
  <c r="N40" i="25"/>
  <c r="M95" i="5" s="1"/>
  <c r="M178" i="5" s="1"/>
  <c r="M40" i="25"/>
  <c r="L40" i="25"/>
  <c r="K40" i="25"/>
  <c r="J40" i="25"/>
  <c r="P40" i="25" s="1"/>
  <c r="N95" i="5" s="1"/>
  <c r="N178" i="5" s="1"/>
  <c r="I40" i="25"/>
  <c r="H40" i="25"/>
  <c r="G40" i="25"/>
  <c r="F40" i="25"/>
  <c r="D40" i="25"/>
  <c r="E40" i="25" s="1"/>
  <c r="N39" i="25"/>
  <c r="M90" i="5" s="1"/>
  <c r="M173" i="5" s="1"/>
  <c r="M39" i="25"/>
  <c r="L39" i="25"/>
  <c r="K39" i="25"/>
  <c r="J39" i="25"/>
  <c r="P39" i="25" s="1"/>
  <c r="N90" i="5" s="1"/>
  <c r="N173" i="5" s="1"/>
  <c r="I39" i="25"/>
  <c r="H39" i="25"/>
  <c r="G39" i="25"/>
  <c r="F39" i="25"/>
  <c r="E39" i="25"/>
  <c r="D39" i="25"/>
  <c r="N38" i="25"/>
  <c r="M85" i="5" s="1"/>
  <c r="M168" i="5" s="1"/>
  <c r="M38" i="25"/>
  <c r="L38" i="25"/>
  <c r="K38" i="25"/>
  <c r="J38" i="25"/>
  <c r="P38" i="25" s="1"/>
  <c r="N85" i="5" s="1"/>
  <c r="N168" i="5" s="1"/>
  <c r="I38" i="25"/>
  <c r="H38" i="25"/>
  <c r="G38" i="25"/>
  <c r="F38" i="25"/>
  <c r="D38" i="25"/>
  <c r="E38" i="25" s="1"/>
  <c r="N37" i="25"/>
  <c r="M80" i="5" s="1"/>
  <c r="M163" i="5" s="1"/>
  <c r="M37" i="25"/>
  <c r="L37" i="25"/>
  <c r="K37" i="25"/>
  <c r="J37" i="25"/>
  <c r="P37" i="25" s="1"/>
  <c r="N80" i="5" s="1"/>
  <c r="N163" i="5" s="1"/>
  <c r="I37" i="25"/>
  <c r="H37" i="25"/>
  <c r="G37" i="25"/>
  <c r="F37" i="25"/>
  <c r="E37" i="25"/>
  <c r="D37" i="25"/>
  <c r="N36" i="25"/>
  <c r="M77" i="5" s="1"/>
  <c r="M160" i="5" s="1"/>
  <c r="M36" i="25"/>
  <c r="L36" i="25"/>
  <c r="K36" i="25"/>
  <c r="J36" i="25"/>
  <c r="P36" i="25" s="1"/>
  <c r="N77" i="5" s="1"/>
  <c r="N160" i="5" s="1"/>
  <c r="I36" i="25"/>
  <c r="H36" i="25"/>
  <c r="G36" i="25"/>
  <c r="F36" i="25"/>
  <c r="E36" i="25"/>
  <c r="D36" i="25"/>
  <c r="N35" i="25"/>
  <c r="M76" i="5" s="1"/>
  <c r="M159" i="5" s="1"/>
  <c r="M35" i="25"/>
  <c r="L35" i="25"/>
  <c r="K35" i="25"/>
  <c r="J35" i="25"/>
  <c r="P35" i="25" s="1"/>
  <c r="N76" i="5" s="1"/>
  <c r="N159" i="5" s="1"/>
  <c r="I35" i="25"/>
  <c r="H35" i="25"/>
  <c r="G35" i="25"/>
  <c r="F35" i="25"/>
  <c r="E35" i="25"/>
  <c r="D35" i="25"/>
  <c r="N34" i="25"/>
  <c r="M71" i="5" s="1"/>
  <c r="M154" i="5" s="1"/>
  <c r="M34" i="25"/>
  <c r="L34" i="25"/>
  <c r="K34" i="25"/>
  <c r="J34" i="25"/>
  <c r="P34" i="25" s="1"/>
  <c r="N71" i="5" s="1"/>
  <c r="N154" i="5" s="1"/>
  <c r="I34" i="25"/>
  <c r="H34" i="25"/>
  <c r="G34" i="25"/>
  <c r="F34" i="25"/>
  <c r="E34" i="25"/>
  <c r="D34" i="25"/>
  <c r="N33" i="25"/>
  <c r="M70" i="5" s="1"/>
  <c r="M153" i="5" s="1"/>
  <c r="M33" i="25"/>
  <c r="L33" i="25"/>
  <c r="K33" i="25"/>
  <c r="J33" i="25"/>
  <c r="P33" i="25" s="1"/>
  <c r="N70" i="5" s="1"/>
  <c r="N153" i="5" s="1"/>
  <c r="I33" i="25"/>
  <c r="H33" i="25"/>
  <c r="G33" i="25"/>
  <c r="F33" i="25"/>
  <c r="E33" i="25"/>
  <c r="D33" i="25"/>
  <c r="N32" i="25"/>
  <c r="M61" i="5" s="1"/>
  <c r="M32" i="25"/>
  <c r="L32" i="25"/>
  <c r="K32" i="25"/>
  <c r="J32" i="25"/>
  <c r="P32" i="25" s="1"/>
  <c r="I32" i="25"/>
  <c r="H32" i="25"/>
  <c r="G32" i="25"/>
  <c r="F32" i="25"/>
  <c r="E32" i="25"/>
  <c r="D32" i="25"/>
  <c r="N21" i="25"/>
  <c r="M57" i="5" s="1"/>
  <c r="M140" i="5" s="1"/>
  <c r="M21" i="25"/>
  <c r="L21" i="25"/>
  <c r="K21" i="25"/>
  <c r="J21" i="25"/>
  <c r="P21" i="25" s="1"/>
  <c r="N57" i="5" s="1"/>
  <c r="N140" i="5" s="1"/>
  <c r="I21" i="25"/>
  <c r="H21" i="25"/>
  <c r="G21" i="25"/>
  <c r="F21" i="25"/>
  <c r="E21" i="25"/>
  <c r="N20" i="25"/>
  <c r="M55" i="5" s="1"/>
  <c r="M138" i="5" s="1"/>
  <c r="M20" i="25"/>
  <c r="L20" i="25"/>
  <c r="K20" i="25"/>
  <c r="J20" i="25"/>
  <c r="P20" i="25" s="1"/>
  <c r="N55" i="5" s="1"/>
  <c r="N138" i="5" s="1"/>
  <c r="I20" i="25"/>
  <c r="H20" i="25"/>
  <c r="G20" i="25"/>
  <c r="F20" i="25"/>
  <c r="E20" i="25"/>
  <c r="N19" i="25"/>
  <c r="M52" i="5" s="1"/>
  <c r="M135" i="5" s="1"/>
  <c r="M19" i="25"/>
  <c r="L19" i="25"/>
  <c r="K19" i="25"/>
  <c r="J19" i="25"/>
  <c r="P19" i="25" s="1"/>
  <c r="N52" i="5" s="1"/>
  <c r="N135" i="5" s="1"/>
  <c r="I19" i="25"/>
  <c r="H19" i="25"/>
  <c r="G19" i="25"/>
  <c r="F19" i="25"/>
  <c r="E19" i="25"/>
  <c r="N18" i="25"/>
  <c r="M50" i="5" s="1"/>
  <c r="M133" i="5" s="1"/>
  <c r="M18" i="25"/>
  <c r="L18" i="25"/>
  <c r="K18" i="25"/>
  <c r="I18" i="25"/>
  <c r="H18" i="25"/>
  <c r="G18" i="25"/>
  <c r="F18" i="25"/>
  <c r="E18" i="25"/>
  <c r="N17" i="25"/>
  <c r="M49" i="5" s="1"/>
  <c r="M132" i="5" s="1"/>
  <c r="M17" i="25"/>
  <c r="L17" i="25"/>
  <c r="K17" i="25"/>
  <c r="J17" i="25"/>
  <c r="P17" i="25" s="1"/>
  <c r="N49" i="5" s="1"/>
  <c r="N132" i="5" s="1"/>
  <c r="I17" i="25"/>
  <c r="H17" i="25"/>
  <c r="G17" i="25"/>
  <c r="F17" i="25"/>
  <c r="E17" i="25"/>
  <c r="N16" i="25"/>
  <c r="M47" i="5" s="1"/>
  <c r="M130" i="5" s="1"/>
  <c r="M16" i="25"/>
  <c r="L16" i="25"/>
  <c r="K16" i="25"/>
  <c r="J16" i="25"/>
  <c r="P16" i="25" s="1"/>
  <c r="N47" i="5" s="1"/>
  <c r="N130" i="5" s="1"/>
  <c r="I16" i="25"/>
  <c r="H16" i="25"/>
  <c r="G16" i="25"/>
  <c r="F16" i="25"/>
  <c r="E16" i="25"/>
  <c r="N15" i="25"/>
  <c r="M41" i="5" s="1"/>
  <c r="M124" i="5" s="1"/>
  <c r="M15" i="25"/>
  <c r="L15" i="25"/>
  <c r="K15" i="25"/>
  <c r="J15" i="25"/>
  <c r="P15" i="25" s="1"/>
  <c r="N41" i="5" s="1"/>
  <c r="N124" i="5" s="1"/>
  <c r="I15" i="25"/>
  <c r="H15" i="25"/>
  <c r="G15" i="25"/>
  <c r="F15" i="25"/>
  <c r="E15" i="25"/>
  <c r="N14" i="25"/>
  <c r="M42" i="5" s="1"/>
  <c r="M125" i="5" s="1"/>
  <c r="M14" i="25"/>
  <c r="L14" i="25"/>
  <c r="K14" i="25"/>
  <c r="J14" i="25"/>
  <c r="P14" i="25" s="1"/>
  <c r="N42" i="5" s="1"/>
  <c r="N125" i="5" s="1"/>
  <c r="I14" i="25"/>
  <c r="H14" i="25"/>
  <c r="G14" i="25"/>
  <c r="F14" i="25"/>
  <c r="E14" i="25"/>
  <c r="N13" i="25"/>
  <c r="M39" i="5" s="1"/>
  <c r="M122" i="5" s="1"/>
  <c r="M13" i="25"/>
  <c r="L13" i="25"/>
  <c r="K13" i="25"/>
  <c r="J13" i="25"/>
  <c r="P13" i="25" s="1"/>
  <c r="N39" i="5" s="1"/>
  <c r="N122" i="5" s="1"/>
  <c r="I13" i="25"/>
  <c r="H13" i="25"/>
  <c r="G13" i="25"/>
  <c r="F13" i="25"/>
  <c r="E13" i="25"/>
  <c r="N12" i="25"/>
  <c r="M38" i="5" s="1"/>
  <c r="M121" i="5" s="1"/>
  <c r="M12" i="25"/>
  <c r="L12" i="25"/>
  <c r="K12" i="25"/>
  <c r="J12" i="25"/>
  <c r="P12" i="25" s="1"/>
  <c r="N38" i="5" s="1"/>
  <c r="N121" i="5" s="1"/>
  <c r="I12" i="25"/>
  <c r="H12" i="25"/>
  <c r="G12" i="25"/>
  <c r="F12" i="25"/>
  <c r="E12" i="25"/>
  <c r="N11" i="25"/>
  <c r="M34" i="5" s="1"/>
  <c r="M117" i="5" s="1"/>
  <c r="M11" i="25"/>
  <c r="L11" i="25"/>
  <c r="K11" i="25"/>
  <c r="J11" i="25"/>
  <c r="P11" i="25" s="1"/>
  <c r="N34" i="5" s="1"/>
  <c r="N117" i="5" s="1"/>
  <c r="I11" i="25"/>
  <c r="H11" i="25"/>
  <c r="G11" i="25"/>
  <c r="F11" i="25"/>
  <c r="E11" i="25"/>
  <c r="N10" i="25"/>
  <c r="M33" i="5" s="1"/>
  <c r="M116" i="5" s="1"/>
  <c r="M10" i="25"/>
  <c r="L10" i="25"/>
  <c r="K10" i="25"/>
  <c r="J10" i="25"/>
  <c r="P10" i="25" s="1"/>
  <c r="N33" i="5" s="1"/>
  <c r="N116" i="5" s="1"/>
  <c r="I10" i="25"/>
  <c r="H10" i="25"/>
  <c r="G10" i="25"/>
  <c r="F10" i="25"/>
  <c r="E10" i="25"/>
  <c r="N9" i="25"/>
  <c r="M32" i="5" s="1"/>
  <c r="M115" i="5" s="1"/>
  <c r="M9" i="25"/>
  <c r="L9" i="25"/>
  <c r="K9" i="25"/>
  <c r="J9" i="25"/>
  <c r="P9" i="25" s="1"/>
  <c r="N32" i="5" s="1"/>
  <c r="N115" i="5" s="1"/>
  <c r="I9" i="25"/>
  <c r="H9" i="25"/>
  <c r="G9" i="25"/>
  <c r="F9" i="25"/>
  <c r="E9" i="25"/>
  <c r="N8" i="25"/>
  <c r="M25" i="5" s="1"/>
  <c r="M108" i="5" s="1"/>
  <c r="M8" i="25"/>
  <c r="L8" i="25"/>
  <c r="K8" i="25"/>
  <c r="J8" i="25"/>
  <c r="P8" i="25" s="1"/>
  <c r="N25" i="5" s="1"/>
  <c r="N108" i="5" s="1"/>
  <c r="I8" i="25"/>
  <c r="H8" i="25"/>
  <c r="G8" i="25"/>
  <c r="F8" i="25"/>
  <c r="E8" i="25"/>
  <c r="N7" i="25"/>
  <c r="M23" i="5" s="1"/>
  <c r="M7" i="25"/>
  <c r="L7" i="25"/>
  <c r="K7" i="25"/>
  <c r="J7" i="25"/>
  <c r="P7" i="25" s="1"/>
  <c r="I7" i="25"/>
  <c r="H7" i="25"/>
  <c r="G7" i="25"/>
  <c r="F7" i="25"/>
  <c r="M186" i="39" l="1"/>
  <c r="M231" i="39" s="1"/>
  <c r="M272" i="39" s="1"/>
  <c r="L464" i="19" s="1"/>
  <c r="L186" i="39"/>
  <c r="L231" i="39" s="1"/>
  <c r="L272" i="39" s="1"/>
  <c r="K464" i="19" s="1"/>
  <c r="N187" i="39"/>
  <c r="N232" i="39" s="1"/>
  <c r="N273" i="39" s="1"/>
  <c r="M465" i="19" s="1"/>
  <c r="L52" i="39"/>
  <c r="L97" i="39" s="1"/>
  <c r="M52" i="39"/>
  <c r="M97" i="39" s="1"/>
  <c r="N53" i="39"/>
  <c r="N98" i="39" s="1"/>
  <c r="P31" i="25"/>
  <c r="N61" i="5"/>
  <c r="M144" i="5"/>
  <c r="M96" i="5"/>
  <c r="P6" i="25"/>
  <c r="N23" i="5"/>
  <c r="M106" i="5"/>
  <c r="M58" i="5"/>
  <c r="D95" i="5"/>
  <c r="H95" i="5"/>
  <c r="L95" i="5"/>
  <c r="I31" i="25"/>
  <c r="M31" i="25"/>
  <c r="I99" i="4"/>
  <c r="F123" i="4"/>
  <c r="L104" i="4"/>
  <c r="L134" i="4" s="1"/>
  <c r="G133" i="4"/>
  <c r="H128" i="4"/>
  <c r="E128" i="4"/>
  <c r="F133" i="4"/>
  <c r="F118" i="4"/>
  <c r="D128" i="4"/>
  <c r="G128" i="4"/>
  <c r="F128" i="4"/>
  <c r="D114" i="4"/>
  <c r="D113" i="4"/>
  <c r="D123" i="4"/>
  <c r="D104" i="4"/>
  <c r="I123" i="4"/>
  <c r="E114" i="4"/>
  <c r="L28" i="4"/>
  <c r="F104" i="4"/>
  <c r="G123" i="4"/>
  <c r="D118" i="4"/>
  <c r="G118" i="4"/>
  <c r="E99" i="4"/>
  <c r="I104" i="4"/>
  <c r="H99" i="4"/>
  <c r="F113" i="4"/>
  <c r="H133" i="4"/>
  <c r="K32" i="4"/>
  <c r="G99" i="4"/>
  <c r="E118" i="4"/>
  <c r="H114" i="4"/>
  <c r="F99" i="4"/>
  <c r="H104" i="4"/>
  <c r="H123" i="4"/>
  <c r="K123" i="4"/>
  <c r="G114" i="4"/>
  <c r="E133" i="4"/>
  <c r="D133" i="4"/>
  <c r="E113" i="4"/>
  <c r="D99" i="4"/>
  <c r="E123" i="4"/>
  <c r="H118" i="4"/>
  <c r="F114" i="4"/>
  <c r="E104" i="4"/>
  <c r="J123" i="4"/>
  <c r="H113" i="4"/>
  <c r="G113" i="4"/>
  <c r="L32" i="4"/>
  <c r="L37" i="4"/>
  <c r="K28" i="4"/>
  <c r="K37" i="4"/>
  <c r="L52" i="4"/>
  <c r="K42" i="4"/>
  <c r="K38" i="4"/>
  <c r="I60" i="33"/>
  <c r="I70" i="33"/>
  <c r="I56" i="33"/>
  <c r="I61" i="33"/>
  <c r="I52" i="33"/>
  <c r="E57" i="33"/>
  <c r="I64" i="33"/>
  <c r="E62" i="33"/>
  <c r="E55" i="33"/>
  <c r="E59" i="33"/>
  <c r="E67" i="33"/>
  <c r="E53" i="33"/>
  <c r="E60" i="33"/>
  <c r="E63" i="33"/>
  <c r="E68" i="33"/>
  <c r="E65" i="33"/>
  <c r="E69" i="33"/>
  <c r="K53" i="33"/>
  <c r="D10" i="33" s="1"/>
  <c r="E56" i="33"/>
  <c r="E58" i="33"/>
  <c r="E61" i="33"/>
  <c r="E64" i="33"/>
  <c r="E66" i="33"/>
  <c r="K52" i="33"/>
  <c r="D8" i="33" s="1"/>
  <c r="K57" i="33"/>
  <c r="D19" i="33" s="1"/>
  <c r="K66" i="33"/>
  <c r="D36" i="33" s="1"/>
  <c r="K64" i="33"/>
  <c r="D34" i="33" s="1"/>
  <c r="K68" i="33"/>
  <c r="D41" i="33" s="1"/>
  <c r="K54" i="33"/>
  <c r="D11" i="33" s="1"/>
  <c r="K56" i="33"/>
  <c r="D18" i="33" s="1"/>
  <c r="K61" i="33"/>
  <c r="D24" i="33" s="1"/>
  <c r="K62" i="33"/>
  <c r="D26" i="33" s="1"/>
  <c r="K70" i="33"/>
  <c r="D43" i="33" s="1"/>
  <c r="K58" i="33"/>
  <c r="D20" i="33" s="1"/>
  <c r="K60" i="33"/>
  <c r="D23" i="33" s="1"/>
  <c r="K65" i="33"/>
  <c r="D35" i="33" s="1"/>
  <c r="I55" i="33"/>
  <c r="I59" i="33"/>
  <c r="I63" i="33"/>
  <c r="I67" i="33"/>
  <c r="I54" i="33"/>
  <c r="K55" i="33"/>
  <c r="D13" i="33" s="1"/>
  <c r="I58" i="33"/>
  <c r="K59" i="33"/>
  <c r="D21" i="33" s="1"/>
  <c r="I62" i="33"/>
  <c r="K63" i="33"/>
  <c r="D27" i="33" s="1"/>
  <c r="I66" i="33"/>
  <c r="K67" i="33"/>
  <c r="D38" i="33" s="1"/>
  <c r="I69" i="33"/>
  <c r="E31" i="25"/>
  <c r="F31" i="25"/>
  <c r="J31" i="25"/>
  <c r="N31" i="25"/>
  <c r="G31" i="25"/>
  <c r="K31" i="25"/>
  <c r="D31" i="25"/>
  <c r="H31" i="25"/>
  <c r="L31" i="25"/>
  <c r="F85" i="5"/>
  <c r="J85" i="5"/>
  <c r="G90" i="5"/>
  <c r="K90" i="5"/>
  <c r="E25" i="5"/>
  <c r="I25" i="5"/>
  <c r="G32" i="5"/>
  <c r="K32" i="5"/>
  <c r="D33" i="5"/>
  <c r="H33" i="5"/>
  <c r="L33" i="5"/>
  <c r="E34" i="5"/>
  <c r="I34" i="5"/>
  <c r="G38" i="5"/>
  <c r="K38" i="5"/>
  <c r="D39" i="5"/>
  <c r="H39" i="5"/>
  <c r="L39" i="5"/>
  <c r="E42" i="5"/>
  <c r="I42" i="5"/>
  <c r="F41" i="5"/>
  <c r="J41" i="5"/>
  <c r="E52" i="5"/>
  <c r="I52" i="5"/>
  <c r="F55" i="5"/>
  <c r="J55" i="5"/>
  <c r="D57" i="5"/>
  <c r="H6" i="25"/>
  <c r="L6" i="25"/>
  <c r="F32" i="5"/>
  <c r="J32" i="5"/>
  <c r="G33" i="5"/>
  <c r="K33" i="5"/>
  <c r="D34" i="5"/>
  <c r="H34" i="5"/>
  <c r="L34" i="5"/>
  <c r="F38" i="5"/>
  <c r="J38" i="5"/>
  <c r="G39" i="5"/>
  <c r="K39" i="5"/>
  <c r="D42" i="5"/>
  <c r="H42" i="5"/>
  <c r="L42" i="5"/>
  <c r="E41" i="5"/>
  <c r="I41" i="5"/>
  <c r="G47" i="5"/>
  <c r="K47" i="5"/>
  <c r="D49" i="5"/>
  <c r="H49" i="5"/>
  <c r="L49" i="5"/>
  <c r="G57" i="5"/>
  <c r="K57" i="5"/>
  <c r="D61" i="5"/>
  <c r="H61" i="5"/>
  <c r="L61" i="5"/>
  <c r="E70" i="5"/>
  <c r="I70" i="5"/>
  <c r="F71" i="5"/>
  <c r="J71" i="5"/>
  <c r="G76" i="5"/>
  <c r="K76" i="5"/>
  <c r="D77" i="5"/>
  <c r="H77" i="5"/>
  <c r="L77" i="5"/>
  <c r="E80" i="5"/>
  <c r="I80" i="5"/>
  <c r="F25" i="5"/>
  <c r="J25" i="5"/>
  <c r="D32" i="5"/>
  <c r="H32" i="5"/>
  <c r="L32" i="5"/>
  <c r="E33" i="5"/>
  <c r="I33" i="5"/>
  <c r="F34" i="5"/>
  <c r="J34" i="5"/>
  <c r="E47" i="5"/>
  <c r="D50" i="5"/>
  <c r="E7" i="25"/>
  <c r="H23" i="5"/>
  <c r="I6" i="25"/>
  <c r="L23" i="5"/>
  <c r="M6" i="25"/>
  <c r="E23" i="5"/>
  <c r="F6" i="25"/>
  <c r="I23" i="5"/>
  <c r="J6" i="25"/>
  <c r="N6" i="25"/>
  <c r="F23" i="5"/>
  <c r="G6" i="25"/>
  <c r="J23" i="5"/>
  <c r="K6" i="25"/>
  <c r="G25" i="5"/>
  <c r="K25" i="5"/>
  <c r="E50" i="5"/>
  <c r="I50" i="5"/>
  <c r="E38" i="5"/>
  <c r="I38" i="5"/>
  <c r="F39" i="5"/>
  <c r="J39" i="5"/>
  <c r="G42" i="5"/>
  <c r="K42" i="5"/>
  <c r="D41" i="5"/>
  <c r="H41" i="5"/>
  <c r="L41" i="5"/>
  <c r="F47" i="5"/>
  <c r="J47" i="5"/>
  <c r="G49" i="5"/>
  <c r="K49" i="5"/>
  <c r="H50" i="5"/>
  <c r="L50" i="5"/>
  <c r="F52" i="5"/>
  <c r="J52" i="5"/>
  <c r="G55" i="5"/>
  <c r="K55" i="5"/>
  <c r="H57" i="5"/>
  <c r="L57" i="5"/>
  <c r="E61" i="5"/>
  <c r="I61" i="5"/>
  <c r="F70" i="5"/>
  <c r="J70" i="5"/>
  <c r="G71" i="5"/>
  <c r="K71" i="5"/>
  <c r="D76" i="5"/>
  <c r="E58" i="7"/>
  <c r="K58" i="7"/>
  <c r="L58" i="7"/>
  <c r="D58" i="7"/>
  <c r="J58" i="7"/>
  <c r="I58" i="7"/>
  <c r="G58" i="7"/>
  <c r="F58" i="7"/>
  <c r="H58" i="7"/>
  <c r="I47" i="5"/>
  <c r="F49" i="5"/>
  <c r="J49" i="5"/>
  <c r="G50" i="5"/>
  <c r="K50" i="5"/>
  <c r="D52" i="5"/>
  <c r="H52" i="5"/>
  <c r="L52" i="5"/>
  <c r="E55" i="5"/>
  <c r="I55" i="5"/>
  <c r="F57" i="5"/>
  <c r="J57" i="5"/>
  <c r="G61" i="5"/>
  <c r="K61" i="5"/>
  <c r="D70" i="5"/>
  <c r="H70" i="5"/>
  <c r="L70" i="5"/>
  <c r="E71" i="5"/>
  <c r="I71" i="5"/>
  <c r="F76" i="5"/>
  <c r="G69" i="33"/>
  <c r="G63" i="33"/>
  <c r="G59" i="33"/>
  <c r="G67" i="33"/>
  <c r="J76" i="5"/>
  <c r="G77" i="5"/>
  <c r="K77" i="5"/>
  <c r="D80" i="5"/>
  <c r="H80" i="5"/>
  <c r="L80" i="5"/>
  <c r="E85" i="5"/>
  <c r="I85" i="5"/>
  <c r="F90" i="5"/>
  <c r="J90" i="5"/>
  <c r="G95" i="5"/>
  <c r="K95" i="5"/>
  <c r="H76" i="5"/>
  <c r="L76" i="5"/>
  <c r="E77" i="5"/>
  <c r="I77" i="5"/>
  <c r="F80" i="5"/>
  <c r="J80" i="5"/>
  <c r="G85" i="5"/>
  <c r="K85" i="5"/>
  <c r="D90" i="5"/>
  <c r="H90" i="5"/>
  <c r="L90" i="5"/>
  <c r="E95" i="5"/>
  <c r="I95" i="5"/>
  <c r="G23" i="5"/>
  <c r="K23" i="5"/>
  <c r="D25" i="5"/>
  <c r="H25" i="5"/>
  <c r="L25" i="5"/>
  <c r="E32" i="5"/>
  <c r="I32" i="5"/>
  <c r="F33" i="5"/>
  <c r="J33" i="5"/>
  <c r="G34" i="5"/>
  <c r="K34" i="5"/>
  <c r="D38" i="5"/>
  <c r="H38" i="5"/>
  <c r="L38" i="5"/>
  <c r="E39" i="5"/>
  <c r="I39" i="5"/>
  <c r="F42" i="5"/>
  <c r="J42" i="5"/>
  <c r="G41" i="5"/>
  <c r="K41" i="5"/>
  <c r="D47" i="5"/>
  <c r="H47" i="5"/>
  <c r="L47" i="5"/>
  <c r="E49" i="5"/>
  <c r="I49" i="5"/>
  <c r="F50" i="5"/>
  <c r="J50" i="5"/>
  <c r="G52" i="5"/>
  <c r="K52" i="5"/>
  <c r="D55" i="5"/>
  <c r="H55" i="5"/>
  <c r="L55" i="5"/>
  <c r="E57" i="5"/>
  <c r="I57" i="5"/>
  <c r="F61" i="5"/>
  <c r="J61" i="5"/>
  <c r="G70" i="5"/>
  <c r="K70" i="5"/>
  <c r="D71" i="5"/>
  <c r="H71" i="5"/>
  <c r="L71" i="5"/>
  <c r="E76" i="5"/>
  <c r="I76" i="5"/>
  <c r="F77" i="5"/>
  <c r="J77" i="5"/>
  <c r="G80" i="5"/>
  <c r="K80" i="5"/>
  <c r="D85" i="5"/>
  <c r="H85" i="5"/>
  <c r="L85" i="5"/>
  <c r="E90" i="5"/>
  <c r="I90" i="5"/>
  <c r="F95" i="5"/>
  <c r="J95" i="5"/>
  <c r="G54" i="33"/>
  <c r="G58" i="33"/>
  <c r="G62" i="33"/>
  <c r="G66" i="33"/>
  <c r="G70" i="33"/>
  <c r="G52" i="33"/>
  <c r="G56" i="33"/>
  <c r="G60" i="33"/>
  <c r="G64" i="33"/>
  <c r="G68" i="33"/>
  <c r="G53" i="33"/>
  <c r="G57" i="33"/>
  <c r="G61" i="33"/>
  <c r="G65" i="33"/>
  <c r="M187" i="39" l="1"/>
  <c r="M232" i="39" s="1"/>
  <c r="M273" i="39" s="1"/>
  <c r="L465" i="19" s="1"/>
  <c r="L187" i="39"/>
  <c r="L232" i="39" s="1"/>
  <c r="L273" i="39" s="1"/>
  <c r="K465" i="19" s="1"/>
  <c r="N188" i="39"/>
  <c r="N233" i="39" s="1"/>
  <c r="N274" i="39" s="1"/>
  <c r="M466" i="19" s="1"/>
  <c r="M53" i="39"/>
  <c r="M98" i="39" s="1"/>
  <c r="N54" i="39"/>
  <c r="N99" i="39" s="1"/>
  <c r="L53" i="39"/>
  <c r="L98" i="39" s="1"/>
  <c r="M141" i="5"/>
  <c r="M179" i="5"/>
  <c r="N58" i="5"/>
  <c r="N106" i="5"/>
  <c r="N144" i="5"/>
  <c r="N96" i="5"/>
  <c r="J96" i="5"/>
  <c r="G96" i="5"/>
  <c r="E96" i="5"/>
  <c r="I58" i="5"/>
  <c r="L58" i="5"/>
  <c r="D96" i="5"/>
  <c r="F96" i="5"/>
  <c r="F58" i="5"/>
  <c r="K58" i="5"/>
  <c r="E58" i="5"/>
  <c r="H58" i="5"/>
  <c r="L96" i="5"/>
  <c r="G58" i="5"/>
  <c r="K96" i="5"/>
  <c r="I96" i="5"/>
  <c r="J58" i="5"/>
  <c r="H96" i="5"/>
  <c r="I134" i="4"/>
  <c r="E134" i="4"/>
  <c r="G134" i="4"/>
  <c r="H134" i="4"/>
  <c r="D134" i="4"/>
  <c r="F134" i="4"/>
  <c r="L65" i="33"/>
  <c r="H35" i="33" s="1"/>
  <c r="L52" i="33"/>
  <c r="F8" i="33" s="1"/>
  <c r="K104" i="4"/>
  <c r="K134" i="4" s="1"/>
  <c r="J104" i="4"/>
  <c r="J134" i="4" s="1"/>
  <c r="L38" i="4"/>
  <c r="L42" i="4"/>
  <c r="L47" i="4"/>
  <c r="K47" i="4"/>
  <c r="L69" i="33"/>
  <c r="G42" i="33" s="1"/>
  <c r="L57" i="33"/>
  <c r="I19" i="33" s="1"/>
  <c r="I34" i="13" s="1"/>
  <c r="L53" i="33"/>
  <c r="F10" i="33" s="1"/>
  <c r="L68" i="33"/>
  <c r="E41" i="33" s="1"/>
  <c r="L70" i="33"/>
  <c r="L54" i="33"/>
  <c r="L67" i="33"/>
  <c r="L55" i="33"/>
  <c r="L56" i="33"/>
  <c r="L58" i="33"/>
  <c r="L59" i="33"/>
  <c r="L61" i="33"/>
  <c r="L64" i="33"/>
  <c r="L63" i="33"/>
  <c r="L60" i="33"/>
  <c r="L66" i="33"/>
  <c r="L62" i="33"/>
  <c r="E6" i="25"/>
  <c r="D23" i="5"/>
  <c r="D58" i="5" s="1"/>
  <c r="N234" i="39" l="1"/>
  <c r="N275" i="39" s="1"/>
  <c r="M467" i="19" s="1"/>
  <c r="N189" i="39"/>
  <c r="M188" i="39"/>
  <c r="M233" i="39" s="1"/>
  <c r="M274" i="39" s="1"/>
  <c r="L466" i="19" s="1"/>
  <c r="E8" i="33"/>
  <c r="E23" i="13" s="1"/>
  <c r="G8" i="33"/>
  <c r="I8" i="33"/>
  <c r="I23" i="13" s="1"/>
  <c r="H8" i="33"/>
  <c r="L233" i="39"/>
  <c r="L274" i="39" s="1"/>
  <c r="K466" i="19" s="1"/>
  <c r="L188" i="39"/>
  <c r="N56" i="39"/>
  <c r="N55" i="39"/>
  <c r="N100" i="39" s="1"/>
  <c r="M54" i="39"/>
  <c r="M99" i="39" s="1"/>
  <c r="L54" i="39"/>
  <c r="L99" i="39" s="1"/>
  <c r="N179" i="5"/>
  <c r="N141" i="5"/>
  <c r="I35" i="33"/>
  <c r="I49" i="13" s="1"/>
  <c r="E35" i="33"/>
  <c r="G35" i="33"/>
  <c r="F42" i="33"/>
  <c r="F56" i="13" s="1"/>
  <c r="F35" i="33"/>
  <c r="E49" i="13" s="1"/>
  <c r="F23" i="13"/>
  <c r="I42" i="33"/>
  <c r="I56" i="13" s="1"/>
  <c r="H23" i="13"/>
  <c r="E42" i="33"/>
  <c r="D49" i="13"/>
  <c r="G23" i="13"/>
  <c r="G49" i="13"/>
  <c r="D23" i="13"/>
  <c r="H42" i="33"/>
  <c r="D55" i="13"/>
  <c r="D137" i="24"/>
  <c r="M137" i="24"/>
  <c r="I10" i="33"/>
  <c r="I25" i="13" s="1"/>
  <c r="F19" i="33"/>
  <c r="G10" i="33"/>
  <c r="H10" i="33"/>
  <c r="E10" i="33"/>
  <c r="H19" i="33"/>
  <c r="H34" i="13" s="1"/>
  <c r="E19" i="33"/>
  <c r="G19" i="33"/>
  <c r="H26" i="33"/>
  <c r="F26" i="33"/>
  <c r="I26" i="33"/>
  <c r="I41" i="13" s="1"/>
  <c r="G26" i="33"/>
  <c r="F23" i="33"/>
  <c r="I23" i="33"/>
  <c r="I38" i="13" s="1"/>
  <c r="G23" i="33"/>
  <c r="H23" i="33"/>
  <c r="I21" i="33"/>
  <c r="I36" i="13" s="1"/>
  <c r="G21" i="33"/>
  <c r="H21" i="33"/>
  <c r="F21" i="33"/>
  <c r="I13" i="33"/>
  <c r="I28" i="13" s="1"/>
  <c r="G13" i="33"/>
  <c r="H13" i="33"/>
  <c r="F13" i="33"/>
  <c r="I27" i="33"/>
  <c r="I42" i="13" s="1"/>
  <c r="H27" i="33"/>
  <c r="F27" i="33"/>
  <c r="G27" i="33"/>
  <c r="H20" i="33"/>
  <c r="F20" i="33"/>
  <c r="I20" i="33"/>
  <c r="I35" i="13" s="1"/>
  <c r="G20" i="33"/>
  <c r="I38" i="33"/>
  <c r="I52" i="13" s="1"/>
  <c r="H38" i="33"/>
  <c r="F38" i="33"/>
  <c r="G38" i="33"/>
  <c r="F34" i="33"/>
  <c r="I34" i="33"/>
  <c r="I47" i="13" s="1"/>
  <c r="G34" i="33"/>
  <c r="H34" i="33"/>
  <c r="H11" i="33"/>
  <c r="I11" i="33"/>
  <c r="I26" i="13" s="1"/>
  <c r="G11" i="33"/>
  <c r="F11" i="33"/>
  <c r="H36" i="33"/>
  <c r="G36" i="33"/>
  <c r="F36" i="33"/>
  <c r="I36" i="33"/>
  <c r="I50" i="13" s="1"/>
  <c r="G24" i="33"/>
  <c r="H24" i="33"/>
  <c r="F24" i="33"/>
  <c r="I24" i="33"/>
  <c r="I39" i="13" s="1"/>
  <c r="F18" i="33"/>
  <c r="H18" i="33"/>
  <c r="I18" i="33"/>
  <c r="I33" i="13" s="1"/>
  <c r="G18" i="33"/>
  <c r="H43" i="33"/>
  <c r="I43" i="33"/>
  <c r="I57" i="13" s="1"/>
  <c r="G43" i="33"/>
  <c r="F43" i="33"/>
  <c r="F41" i="33"/>
  <c r="H41" i="33"/>
  <c r="I41" i="33"/>
  <c r="I55" i="13" s="1"/>
  <c r="G41" i="33"/>
  <c r="E27" i="33"/>
  <c r="E20" i="33"/>
  <c r="E38" i="33"/>
  <c r="E26" i="33"/>
  <c r="E34" i="33"/>
  <c r="E11" i="33"/>
  <c r="E36" i="33"/>
  <c r="E24" i="33"/>
  <c r="E18" i="33"/>
  <c r="E43" i="33"/>
  <c r="E23" i="33"/>
  <c r="E21" i="33"/>
  <c r="E13" i="33"/>
  <c r="L189" i="39" l="1"/>
  <c r="L234" i="39" s="1"/>
  <c r="L275" i="39" s="1"/>
  <c r="K467" i="19" s="1"/>
  <c r="M189" i="39"/>
  <c r="M234" i="39" s="1"/>
  <c r="M275" i="39" s="1"/>
  <c r="L467" i="19" s="1"/>
  <c r="H49" i="13"/>
  <c r="N235" i="39"/>
  <c r="N276" i="39" s="1"/>
  <c r="M468" i="19" s="1"/>
  <c r="N190" i="39"/>
  <c r="M56" i="39"/>
  <c r="M55" i="39"/>
  <c r="M100" i="39" s="1"/>
  <c r="L55" i="39"/>
  <c r="L100" i="39" s="1"/>
  <c r="L56" i="39"/>
  <c r="N101" i="39"/>
  <c r="N191" i="39" s="1"/>
  <c r="N57" i="39"/>
  <c r="E56" i="13"/>
  <c r="F49" i="13"/>
  <c r="D56" i="13"/>
  <c r="F57" i="13"/>
  <c r="F26" i="13"/>
  <c r="H56" i="13"/>
  <c r="H55" i="13"/>
  <c r="H33" i="13"/>
  <c r="G28" i="13"/>
  <c r="G36" i="13"/>
  <c r="F55" i="13"/>
  <c r="F33" i="13"/>
  <c r="H50" i="13"/>
  <c r="F47" i="13"/>
  <c r="H35" i="13"/>
  <c r="F38" i="13"/>
  <c r="H41" i="13"/>
  <c r="H39" i="13"/>
  <c r="G50" i="13"/>
  <c r="H52" i="13"/>
  <c r="F35" i="13"/>
  <c r="H42" i="13"/>
  <c r="F41" i="13"/>
  <c r="F34" i="13"/>
  <c r="G56" i="13"/>
  <c r="E26" i="13"/>
  <c r="D26" i="13"/>
  <c r="E35" i="13"/>
  <c r="D35" i="13"/>
  <c r="E33" i="13"/>
  <c r="D33" i="13"/>
  <c r="E47" i="13"/>
  <c r="D47" i="13"/>
  <c r="E42" i="13"/>
  <c r="D42" i="13"/>
  <c r="H57" i="13"/>
  <c r="G39" i="13"/>
  <c r="H26" i="13"/>
  <c r="E55" i="13"/>
  <c r="E39" i="13"/>
  <c r="D39" i="13"/>
  <c r="E41" i="13"/>
  <c r="D41" i="13"/>
  <c r="E38" i="13"/>
  <c r="D38" i="13"/>
  <c r="E50" i="13"/>
  <c r="D50" i="13"/>
  <c r="E52" i="13"/>
  <c r="D52" i="13"/>
  <c r="G57" i="13"/>
  <c r="F39" i="13"/>
  <c r="F50" i="13"/>
  <c r="G26" i="13"/>
  <c r="G47" i="13"/>
  <c r="F52" i="13"/>
  <c r="F42" i="13"/>
  <c r="H28" i="13"/>
  <c r="H36" i="13"/>
  <c r="G38" i="13"/>
  <c r="E34" i="13"/>
  <c r="D34" i="13"/>
  <c r="G25" i="13"/>
  <c r="E57" i="13"/>
  <c r="D57" i="13"/>
  <c r="E28" i="13"/>
  <c r="D28" i="13"/>
  <c r="E25" i="13"/>
  <c r="D25" i="13"/>
  <c r="E36" i="13"/>
  <c r="D36" i="13"/>
  <c r="G55" i="13"/>
  <c r="G33" i="13"/>
  <c r="H47" i="13"/>
  <c r="G52" i="13"/>
  <c r="G35" i="13"/>
  <c r="G42" i="13"/>
  <c r="F28" i="13"/>
  <c r="F36" i="13"/>
  <c r="H38" i="13"/>
  <c r="G41" i="13"/>
  <c r="G34" i="13"/>
  <c r="H25" i="13"/>
  <c r="F25" i="13"/>
  <c r="L137" i="24"/>
  <c r="L57" i="11"/>
  <c r="K57" i="11"/>
  <c r="J57" i="11"/>
  <c r="I57" i="11"/>
  <c r="H57" i="11"/>
  <c r="G57" i="11"/>
  <c r="F57" i="11"/>
  <c r="E57" i="11"/>
  <c r="D57" i="11"/>
  <c r="L56" i="11"/>
  <c r="K56" i="11"/>
  <c r="J56" i="11"/>
  <c r="I56" i="11"/>
  <c r="H56" i="11"/>
  <c r="G56" i="11"/>
  <c r="F56" i="11"/>
  <c r="E56" i="11"/>
  <c r="D56" i="11"/>
  <c r="L55" i="11"/>
  <c r="K55" i="11"/>
  <c r="J55" i="11"/>
  <c r="I55" i="11"/>
  <c r="H55" i="11"/>
  <c r="G55" i="11"/>
  <c r="F55" i="11"/>
  <c r="E55" i="11"/>
  <c r="D55" i="11"/>
  <c r="L54" i="11"/>
  <c r="K54" i="11"/>
  <c r="J54" i="11"/>
  <c r="I54" i="11"/>
  <c r="H54" i="11"/>
  <c r="G54" i="11"/>
  <c r="F54" i="11"/>
  <c r="E54" i="11"/>
  <c r="D54" i="11"/>
  <c r="L53" i="11"/>
  <c r="K53" i="11"/>
  <c r="J53" i="11"/>
  <c r="I53" i="11"/>
  <c r="H53" i="11"/>
  <c r="G53" i="11"/>
  <c r="F53" i="11"/>
  <c r="E53" i="11"/>
  <c r="D53" i="11"/>
  <c r="L52" i="11"/>
  <c r="K52" i="11"/>
  <c r="J52" i="11"/>
  <c r="I52" i="11"/>
  <c r="H52" i="11"/>
  <c r="G52" i="11"/>
  <c r="F52" i="11"/>
  <c r="E52" i="11"/>
  <c r="D52" i="11"/>
  <c r="L51" i="11"/>
  <c r="K51" i="11"/>
  <c r="J51" i="11"/>
  <c r="I51" i="11"/>
  <c r="H51" i="11"/>
  <c r="G51" i="11"/>
  <c r="F51" i="11"/>
  <c r="E51" i="11"/>
  <c r="D51" i="11"/>
  <c r="L50" i="11"/>
  <c r="K50" i="11"/>
  <c r="J50" i="11"/>
  <c r="I50" i="11"/>
  <c r="H50" i="11"/>
  <c r="G50" i="11"/>
  <c r="F50" i="11"/>
  <c r="E50" i="11"/>
  <c r="D50" i="11"/>
  <c r="L49" i="11"/>
  <c r="K49" i="11"/>
  <c r="J49" i="11"/>
  <c r="I49" i="11"/>
  <c r="H49" i="11"/>
  <c r="G49" i="11"/>
  <c r="F49" i="11"/>
  <c r="E49" i="11"/>
  <c r="D49" i="11"/>
  <c r="L48" i="11"/>
  <c r="K48" i="11"/>
  <c r="J48" i="11"/>
  <c r="I48" i="11"/>
  <c r="H48" i="11"/>
  <c r="G48" i="11"/>
  <c r="F48" i="11"/>
  <c r="E48" i="11"/>
  <c r="D48" i="11"/>
  <c r="L47" i="11"/>
  <c r="K47" i="11"/>
  <c r="J47" i="11"/>
  <c r="I47" i="11"/>
  <c r="H47" i="11"/>
  <c r="G47" i="11"/>
  <c r="F47" i="11"/>
  <c r="E47" i="11"/>
  <c r="D47" i="11"/>
  <c r="L46" i="11"/>
  <c r="K46" i="11"/>
  <c r="J46" i="11"/>
  <c r="I46" i="11"/>
  <c r="H46" i="11"/>
  <c r="G46" i="11"/>
  <c r="F46" i="11"/>
  <c r="E46" i="11"/>
  <c r="D46" i="11"/>
  <c r="L45" i="11"/>
  <c r="K45" i="11"/>
  <c r="J45" i="11"/>
  <c r="I45" i="11"/>
  <c r="H45" i="11"/>
  <c r="G45" i="11"/>
  <c r="F45" i="11"/>
  <c r="E45" i="11"/>
  <c r="D45" i="11"/>
  <c r="L44" i="11"/>
  <c r="K44" i="11"/>
  <c r="J44" i="11"/>
  <c r="I44" i="11"/>
  <c r="H44" i="11"/>
  <c r="G44" i="11"/>
  <c r="F44" i="11"/>
  <c r="E44" i="11"/>
  <c r="D44" i="11"/>
  <c r="L43" i="11"/>
  <c r="K43" i="11"/>
  <c r="J43" i="11"/>
  <c r="I43" i="11"/>
  <c r="H43" i="11"/>
  <c r="G43" i="11"/>
  <c r="F43" i="11"/>
  <c r="E43" i="11"/>
  <c r="D43" i="11"/>
  <c r="L42" i="11"/>
  <c r="K42" i="11"/>
  <c r="J42" i="11"/>
  <c r="I42" i="11"/>
  <c r="H42" i="11"/>
  <c r="G42" i="11"/>
  <c r="F42" i="11"/>
  <c r="E42" i="11"/>
  <c r="D42" i="11"/>
  <c r="L41" i="11"/>
  <c r="K41" i="11"/>
  <c r="J41" i="11"/>
  <c r="I41" i="11"/>
  <c r="H41" i="11"/>
  <c r="G41" i="11"/>
  <c r="F41" i="11"/>
  <c r="E41" i="11"/>
  <c r="D41" i="11"/>
  <c r="L40" i="11"/>
  <c r="K40" i="11"/>
  <c r="J40" i="11"/>
  <c r="I40" i="11"/>
  <c r="H40" i="11"/>
  <c r="G40" i="11"/>
  <c r="F40" i="11"/>
  <c r="E40" i="11"/>
  <c r="D40" i="11"/>
  <c r="L39" i="11"/>
  <c r="K39" i="11"/>
  <c r="J39" i="11"/>
  <c r="I39" i="11"/>
  <c r="H39" i="11"/>
  <c r="G39" i="11"/>
  <c r="F39" i="11"/>
  <c r="E39" i="11"/>
  <c r="D39" i="11"/>
  <c r="L38" i="11"/>
  <c r="K38" i="11"/>
  <c r="J38" i="11"/>
  <c r="I38" i="11"/>
  <c r="H38" i="11"/>
  <c r="G38" i="11"/>
  <c r="F38" i="11"/>
  <c r="E38" i="11"/>
  <c r="D38" i="11"/>
  <c r="L37" i="11"/>
  <c r="K37" i="11"/>
  <c r="J37" i="11"/>
  <c r="I37" i="11"/>
  <c r="H37" i="11"/>
  <c r="G37" i="11"/>
  <c r="F37" i="11"/>
  <c r="E37" i="11"/>
  <c r="D37" i="11"/>
  <c r="L36" i="11"/>
  <c r="K36" i="11"/>
  <c r="J36" i="11"/>
  <c r="I36" i="11"/>
  <c r="H36" i="11"/>
  <c r="G36" i="11"/>
  <c r="F36" i="11"/>
  <c r="E36" i="11"/>
  <c r="D36" i="11"/>
  <c r="L35" i="11"/>
  <c r="K35" i="11"/>
  <c r="J35" i="11"/>
  <c r="I35" i="11"/>
  <c r="H35" i="11"/>
  <c r="G35" i="11"/>
  <c r="F35" i="11"/>
  <c r="E35" i="11"/>
  <c r="D35" i="11"/>
  <c r="L34" i="11"/>
  <c r="K34" i="11"/>
  <c r="J34" i="11"/>
  <c r="I34" i="11"/>
  <c r="H34" i="11"/>
  <c r="G34" i="11"/>
  <c r="F34" i="11"/>
  <c r="E34" i="11"/>
  <c r="D34" i="11"/>
  <c r="L33" i="11"/>
  <c r="K33" i="11"/>
  <c r="J33" i="11"/>
  <c r="I33" i="11"/>
  <c r="H33" i="11"/>
  <c r="G33" i="11"/>
  <c r="F33" i="11"/>
  <c r="E33" i="11"/>
  <c r="D33" i="11"/>
  <c r="L32" i="11"/>
  <c r="K32" i="11"/>
  <c r="J32" i="11"/>
  <c r="I32" i="11"/>
  <c r="H32" i="11"/>
  <c r="G32" i="11"/>
  <c r="F32" i="11"/>
  <c r="E32" i="11"/>
  <c r="D32" i="11"/>
  <c r="L31" i="11"/>
  <c r="K31" i="11"/>
  <c r="J31" i="11"/>
  <c r="I31" i="11"/>
  <c r="H31" i="11"/>
  <c r="G31" i="11"/>
  <c r="F31" i="11"/>
  <c r="E31" i="11"/>
  <c r="D31" i="11"/>
  <c r="L30" i="11"/>
  <c r="K30" i="11"/>
  <c r="J30" i="11"/>
  <c r="I30" i="11"/>
  <c r="H30" i="11"/>
  <c r="G30" i="11"/>
  <c r="F30" i="11"/>
  <c r="E30" i="11"/>
  <c r="D30" i="11"/>
  <c r="L29" i="11"/>
  <c r="K29" i="11"/>
  <c r="J29" i="11"/>
  <c r="I29" i="11"/>
  <c r="H29" i="11"/>
  <c r="G29" i="11"/>
  <c r="F29" i="11"/>
  <c r="E29" i="11"/>
  <c r="D29" i="11"/>
  <c r="L28" i="11"/>
  <c r="K28" i="11"/>
  <c r="J28" i="11"/>
  <c r="I28" i="11"/>
  <c r="H28" i="11"/>
  <c r="G28" i="11"/>
  <c r="F28" i="11"/>
  <c r="E28" i="11"/>
  <c r="D28" i="11"/>
  <c r="L27" i="11"/>
  <c r="K27" i="11"/>
  <c r="J27" i="11"/>
  <c r="I27" i="11"/>
  <c r="H27" i="11"/>
  <c r="G27" i="11"/>
  <c r="F27" i="11"/>
  <c r="E27" i="11"/>
  <c r="D27" i="11"/>
  <c r="L26" i="11"/>
  <c r="K26" i="11"/>
  <c r="J26" i="11"/>
  <c r="I26" i="11"/>
  <c r="H26" i="11"/>
  <c r="G26" i="11"/>
  <c r="F26" i="11"/>
  <c r="E26" i="11"/>
  <c r="D26" i="11"/>
  <c r="L25" i="11"/>
  <c r="K25" i="11"/>
  <c r="J25" i="11"/>
  <c r="I25" i="11"/>
  <c r="H25" i="11"/>
  <c r="G25" i="11"/>
  <c r="F25" i="11"/>
  <c r="E25" i="11"/>
  <c r="D25" i="11"/>
  <c r="L24" i="11"/>
  <c r="K24" i="11"/>
  <c r="J24" i="11"/>
  <c r="I24" i="11"/>
  <c r="H24" i="11"/>
  <c r="G24" i="11"/>
  <c r="F24" i="11"/>
  <c r="E24" i="11"/>
  <c r="D24" i="11"/>
  <c r="L23" i="11"/>
  <c r="K23" i="11"/>
  <c r="J23" i="11"/>
  <c r="I23" i="11"/>
  <c r="H23" i="11"/>
  <c r="G23" i="11"/>
  <c r="F23" i="11"/>
  <c r="E23" i="11"/>
  <c r="D23" i="11"/>
  <c r="L22" i="11"/>
  <c r="K22" i="11"/>
  <c r="J22" i="11"/>
  <c r="I22" i="11"/>
  <c r="H22" i="11"/>
  <c r="G22" i="11"/>
  <c r="F22" i="11"/>
  <c r="E22" i="11"/>
  <c r="D22" i="11"/>
  <c r="D24" i="6"/>
  <c r="D69" i="6" s="1"/>
  <c r="E24" i="6"/>
  <c r="E69" i="6" s="1"/>
  <c r="F24" i="6"/>
  <c r="F69" i="6" s="1"/>
  <c r="G24" i="6"/>
  <c r="G69" i="6" s="1"/>
  <c r="H24" i="6"/>
  <c r="H69" i="6" s="1"/>
  <c r="I24" i="6"/>
  <c r="I69" i="6" s="1"/>
  <c r="J24" i="6"/>
  <c r="J69" i="6" s="1"/>
  <c r="D25" i="6"/>
  <c r="D70" i="6" s="1"/>
  <c r="E25" i="6"/>
  <c r="E70" i="6" s="1"/>
  <c r="F25" i="6"/>
  <c r="F70" i="6" s="1"/>
  <c r="G25" i="6"/>
  <c r="G70" i="6" s="1"/>
  <c r="H25" i="6"/>
  <c r="H70" i="6" s="1"/>
  <c r="I25" i="6"/>
  <c r="I70" i="6" s="1"/>
  <c r="J25" i="6"/>
  <c r="J70" i="6" s="1"/>
  <c r="D26" i="6"/>
  <c r="D71" i="6" s="1"/>
  <c r="E26" i="6"/>
  <c r="E71" i="6" s="1"/>
  <c r="F26" i="6"/>
  <c r="F71" i="6" s="1"/>
  <c r="G26" i="6"/>
  <c r="G71" i="6" s="1"/>
  <c r="H26" i="6"/>
  <c r="H71" i="6" s="1"/>
  <c r="I26" i="6"/>
  <c r="I71" i="6" s="1"/>
  <c r="J26" i="6"/>
  <c r="J71" i="6" s="1"/>
  <c r="D27" i="6"/>
  <c r="D72" i="6" s="1"/>
  <c r="E27" i="6"/>
  <c r="E72" i="6" s="1"/>
  <c r="F27" i="6"/>
  <c r="F72" i="6" s="1"/>
  <c r="G27" i="6"/>
  <c r="G72" i="6" s="1"/>
  <c r="H27" i="6"/>
  <c r="H72" i="6" s="1"/>
  <c r="I27" i="6"/>
  <c r="I72" i="6" s="1"/>
  <c r="J27" i="6"/>
  <c r="J72" i="6" s="1"/>
  <c r="D28" i="6"/>
  <c r="D73" i="6" s="1"/>
  <c r="E28" i="6"/>
  <c r="E73" i="6" s="1"/>
  <c r="F28" i="6"/>
  <c r="F73" i="6" s="1"/>
  <c r="G28" i="6"/>
  <c r="G73" i="6" s="1"/>
  <c r="H28" i="6"/>
  <c r="H73" i="6" s="1"/>
  <c r="I28" i="6"/>
  <c r="I73" i="6" s="1"/>
  <c r="J28" i="6"/>
  <c r="J73" i="6" s="1"/>
  <c r="D29" i="6"/>
  <c r="D74" i="6" s="1"/>
  <c r="E29" i="6"/>
  <c r="E74" i="6" s="1"/>
  <c r="F29" i="6"/>
  <c r="F74" i="6" s="1"/>
  <c r="G29" i="6"/>
  <c r="G74" i="6" s="1"/>
  <c r="H29" i="6"/>
  <c r="H74" i="6" s="1"/>
  <c r="I29" i="6"/>
  <c r="I74" i="6" s="1"/>
  <c r="J29" i="6"/>
  <c r="J74" i="6" s="1"/>
  <c r="D30" i="6"/>
  <c r="D75" i="6" s="1"/>
  <c r="E30" i="6"/>
  <c r="E75" i="6" s="1"/>
  <c r="F30" i="6"/>
  <c r="F75" i="6" s="1"/>
  <c r="G30" i="6"/>
  <c r="G75" i="6" s="1"/>
  <c r="H30" i="6"/>
  <c r="H75" i="6" s="1"/>
  <c r="I30" i="6"/>
  <c r="I75" i="6" s="1"/>
  <c r="J30" i="6"/>
  <c r="J75" i="6" s="1"/>
  <c r="D31" i="6"/>
  <c r="D76" i="6" s="1"/>
  <c r="E31" i="6"/>
  <c r="E76" i="6" s="1"/>
  <c r="F31" i="6"/>
  <c r="F76" i="6" s="1"/>
  <c r="G31" i="6"/>
  <c r="G76" i="6" s="1"/>
  <c r="H31" i="6"/>
  <c r="H76" i="6" s="1"/>
  <c r="I31" i="6"/>
  <c r="I76" i="6" s="1"/>
  <c r="J31" i="6"/>
  <c r="J76" i="6" s="1"/>
  <c r="D32" i="6"/>
  <c r="D77" i="6" s="1"/>
  <c r="E32" i="6"/>
  <c r="E77" i="6" s="1"/>
  <c r="F32" i="6"/>
  <c r="F77" i="6" s="1"/>
  <c r="G32" i="6"/>
  <c r="G77" i="6" s="1"/>
  <c r="H32" i="6"/>
  <c r="H77" i="6" s="1"/>
  <c r="I32" i="6"/>
  <c r="I77" i="6" s="1"/>
  <c r="J32" i="6"/>
  <c r="J77" i="6" s="1"/>
  <c r="D33" i="6"/>
  <c r="D78" i="6" s="1"/>
  <c r="E33" i="6"/>
  <c r="E78" i="6" s="1"/>
  <c r="F33" i="6"/>
  <c r="F78" i="6" s="1"/>
  <c r="G33" i="6"/>
  <c r="G78" i="6" s="1"/>
  <c r="H33" i="6"/>
  <c r="H78" i="6" s="1"/>
  <c r="I33" i="6"/>
  <c r="I78" i="6" s="1"/>
  <c r="J33" i="6"/>
  <c r="J78" i="6" s="1"/>
  <c r="D34" i="6"/>
  <c r="D79" i="6" s="1"/>
  <c r="E34" i="6"/>
  <c r="E79" i="6" s="1"/>
  <c r="F34" i="6"/>
  <c r="F79" i="6" s="1"/>
  <c r="G34" i="6"/>
  <c r="G79" i="6" s="1"/>
  <c r="H34" i="6"/>
  <c r="H79" i="6" s="1"/>
  <c r="I34" i="6"/>
  <c r="I79" i="6" s="1"/>
  <c r="J34" i="6"/>
  <c r="J79" i="6" s="1"/>
  <c r="D35" i="6"/>
  <c r="D80" i="6" s="1"/>
  <c r="E35" i="6"/>
  <c r="E80" i="6" s="1"/>
  <c r="F35" i="6"/>
  <c r="F80" i="6" s="1"/>
  <c r="G35" i="6"/>
  <c r="G80" i="6" s="1"/>
  <c r="H35" i="6"/>
  <c r="H80" i="6" s="1"/>
  <c r="I35" i="6"/>
  <c r="I80" i="6" s="1"/>
  <c r="J35" i="6"/>
  <c r="J80" i="6" s="1"/>
  <c r="D36" i="6"/>
  <c r="D81" i="6" s="1"/>
  <c r="E36" i="6"/>
  <c r="E81" i="6" s="1"/>
  <c r="F36" i="6"/>
  <c r="F81" i="6" s="1"/>
  <c r="G36" i="6"/>
  <c r="G81" i="6" s="1"/>
  <c r="H36" i="6"/>
  <c r="H81" i="6" s="1"/>
  <c r="I36" i="6"/>
  <c r="I81" i="6" s="1"/>
  <c r="J36" i="6"/>
  <c r="J81" i="6" s="1"/>
  <c r="D37" i="6"/>
  <c r="D82" i="6" s="1"/>
  <c r="E37" i="6"/>
  <c r="E82" i="6" s="1"/>
  <c r="F37" i="6"/>
  <c r="F82" i="6" s="1"/>
  <c r="G37" i="6"/>
  <c r="G82" i="6" s="1"/>
  <c r="H37" i="6"/>
  <c r="H82" i="6" s="1"/>
  <c r="I37" i="6"/>
  <c r="I82" i="6" s="1"/>
  <c r="J37" i="6"/>
  <c r="J82" i="6" s="1"/>
  <c r="D38" i="6"/>
  <c r="D83" i="6" s="1"/>
  <c r="E38" i="6"/>
  <c r="E83" i="6" s="1"/>
  <c r="F38" i="6"/>
  <c r="F83" i="6" s="1"/>
  <c r="G38" i="6"/>
  <c r="G83" i="6" s="1"/>
  <c r="H38" i="6"/>
  <c r="H83" i="6" s="1"/>
  <c r="I38" i="6"/>
  <c r="I83" i="6" s="1"/>
  <c r="J38" i="6"/>
  <c r="J83" i="6" s="1"/>
  <c r="D39" i="6"/>
  <c r="D84" i="6" s="1"/>
  <c r="E39" i="6"/>
  <c r="E84" i="6" s="1"/>
  <c r="F39" i="6"/>
  <c r="F84" i="6" s="1"/>
  <c r="G39" i="6"/>
  <c r="G84" i="6" s="1"/>
  <c r="H39" i="6"/>
  <c r="H84" i="6" s="1"/>
  <c r="I39" i="6"/>
  <c r="I84" i="6" s="1"/>
  <c r="J39" i="6"/>
  <c r="J84" i="6" s="1"/>
  <c r="D40" i="6"/>
  <c r="D85" i="6" s="1"/>
  <c r="E40" i="6"/>
  <c r="E85" i="6" s="1"/>
  <c r="F40" i="6"/>
  <c r="F85" i="6" s="1"/>
  <c r="G40" i="6"/>
  <c r="G85" i="6" s="1"/>
  <c r="H40" i="6"/>
  <c r="H85" i="6" s="1"/>
  <c r="I40" i="6"/>
  <c r="I85" i="6" s="1"/>
  <c r="J40" i="6"/>
  <c r="J85" i="6" s="1"/>
  <c r="D41" i="6"/>
  <c r="D86" i="6" s="1"/>
  <c r="E41" i="6"/>
  <c r="E86" i="6" s="1"/>
  <c r="F41" i="6"/>
  <c r="F86" i="6" s="1"/>
  <c r="G41" i="6"/>
  <c r="G86" i="6" s="1"/>
  <c r="H41" i="6"/>
  <c r="H86" i="6" s="1"/>
  <c r="I41" i="6"/>
  <c r="I86" i="6" s="1"/>
  <c r="J41" i="6"/>
  <c r="J86" i="6" s="1"/>
  <c r="D42" i="6"/>
  <c r="D87" i="6" s="1"/>
  <c r="E42" i="6"/>
  <c r="E87" i="6" s="1"/>
  <c r="F42" i="6"/>
  <c r="F87" i="6" s="1"/>
  <c r="G42" i="6"/>
  <c r="G87" i="6" s="1"/>
  <c r="H42" i="6"/>
  <c r="H87" i="6" s="1"/>
  <c r="I42" i="6"/>
  <c r="I87" i="6" s="1"/>
  <c r="J42" i="6"/>
  <c r="J87" i="6" s="1"/>
  <c r="D43" i="6"/>
  <c r="D88" i="6" s="1"/>
  <c r="E43" i="6"/>
  <c r="E88" i="6" s="1"/>
  <c r="F43" i="6"/>
  <c r="F88" i="6" s="1"/>
  <c r="G43" i="6"/>
  <c r="G88" i="6" s="1"/>
  <c r="H43" i="6"/>
  <c r="H88" i="6" s="1"/>
  <c r="I43" i="6"/>
  <c r="I88" i="6" s="1"/>
  <c r="J43" i="6"/>
  <c r="J88" i="6" s="1"/>
  <c r="D44" i="6"/>
  <c r="D89" i="6" s="1"/>
  <c r="E44" i="6"/>
  <c r="E89" i="6" s="1"/>
  <c r="F44" i="6"/>
  <c r="F89" i="6" s="1"/>
  <c r="G44" i="6"/>
  <c r="G89" i="6" s="1"/>
  <c r="H44" i="6"/>
  <c r="H89" i="6" s="1"/>
  <c r="I44" i="6"/>
  <c r="I89" i="6" s="1"/>
  <c r="J44" i="6"/>
  <c r="J89" i="6" s="1"/>
  <c r="D45" i="6"/>
  <c r="D90" i="6" s="1"/>
  <c r="E45" i="6"/>
  <c r="E90" i="6" s="1"/>
  <c r="F45" i="6"/>
  <c r="F90" i="6" s="1"/>
  <c r="G45" i="6"/>
  <c r="G90" i="6" s="1"/>
  <c r="H45" i="6"/>
  <c r="H90" i="6" s="1"/>
  <c r="I45" i="6"/>
  <c r="I90" i="6" s="1"/>
  <c r="J45" i="6"/>
  <c r="J90" i="6" s="1"/>
  <c r="D46" i="6"/>
  <c r="D91" i="6" s="1"/>
  <c r="E46" i="6"/>
  <c r="E91" i="6" s="1"/>
  <c r="F46" i="6"/>
  <c r="F91" i="6" s="1"/>
  <c r="G46" i="6"/>
  <c r="G91" i="6" s="1"/>
  <c r="H46" i="6"/>
  <c r="H91" i="6" s="1"/>
  <c r="I46" i="6"/>
  <c r="I91" i="6" s="1"/>
  <c r="J46" i="6"/>
  <c r="J91" i="6" s="1"/>
  <c r="D47" i="6"/>
  <c r="D92" i="6" s="1"/>
  <c r="E47" i="6"/>
  <c r="E92" i="6" s="1"/>
  <c r="F47" i="6"/>
  <c r="F92" i="6" s="1"/>
  <c r="G47" i="6"/>
  <c r="G92" i="6" s="1"/>
  <c r="H47" i="6"/>
  <c r="H92" i="6" s="1"/>
  <c r="I47" i="6"/>
  <c r="I92" i="6" s="1"/>
  <c r="J47" i="6"/>
  <c r="J92" i="6" s="1"/>
  <c r="D48" i="6"/>
  <c r="D93" i="6" s="1"/>
  <c r="E48" i="6"/>
  <c r="E93" i="6" s="1"/>
  <c r="F48" i="6"/>
  <c r="F93" i="6" s="1"/>
  <c r="G48" i="6"/>
  <c r="G93" i="6" s="1"/>
  <c r="H48" i="6"/>
  <c r="H93" i="6" s="1"/>
  <c r="I48" i="6"/>
  <c r="I93" i="6" s="1"/>
  <c r="J48" i="6"/>
  <c r="J93" i="6" s="1"/>
  <c r="D49" i="6"/>
  <c r="D94" i="6" s="1"/>
  <c r="E49" i="6"/>
  <c r="E94" i="6" s="1"/>
  <c r="F49" i="6"/>
  <c r="F94" i="6" s="1"/>
  <c r="G49" i="6"/>
  <c r="G94" i="6" s="1"/>
  <c r="H49" i="6"/>
  <c r="H94" i="6" s="1"/>
  <c r="I49" i="6"/>
  <c r="I94" i="6" s="1"/>
  <c r="J49" i="6"/>
  <c r="J94" i="6" s="1"/>
  <c r="D50" i="6"/>
  <c r="D95" i="6" s="1"/>
  <c r="E50" i="6"/>
  <c r="E95" i="6" s="1"/>
  <c r="F50" i="6"/>
  <c r="F95" i="6" s="1"/>
  <c r="G50" i="6"/>
  <c r="G95" i="6" s="1"/>
  <c r="H50" i="6"/>
  <c r="H95" i="6" s="1"/>
  <c r="I50" i="6"/>
  <c r="I95" i="6" s="1"/>
  <c r="J50" i="6"/>
  <c r="J95" i="6" s="1"/>
  <c r="D51" i="6"/>
  <c r="D96" i="6" s="1"/>
  <c r="E51" i="6"/>
  <c r="E96" i="6" s="1"/>
  <c r="F51" i="6"/>
  <c r="F96" i="6" s="1"/>
  <c r="G51" i="6"/>
  <c r="G96" i="6" s="1"/>
  <c r="H51" i="6"/>
  <c r="H96" i="6" s="1"/>
  <c r="I51" i="6"/>
  <c r="I96" i="6" s="1"/>
  <c r="J51" i="6"/>
  <c r="J96" i="6" s="1"/>
  <c r="D52" i="6"/>
  <c r="D97" i="6" s="1"/>
  <c r="E52" i="6"/>
  <c r="E97" i="6" s="1"/>
  <c r="F52" i="6"/>
  <c r="F97" i="6" s="1"/>
  <c r="G52" i="6"/>
  <c r="G97" i="6" s="1"/>
  <c r="H52" i="6"/>
  <c r="H97" i="6" s="1"/>
  <c r="I52" i="6"/>
  <c r="I97" i="6" s="1"/>
  <c r="J52" i="6"/>
  <c r="J97" i="6" s="1"/>
  <c r="D53" i="6"/>
  <c r="D98" i="6" s="1"/>
  <c r="E53" i="6"/>
  <c r="E98" i="6" s="1"/>
  <c r="F53" i="6"/>
  <c r="F98" i="6" s="1"/>
  <c r="G53" i="6"/>
  <c r="G98" i="6" s="1"/>
  <c r="H53" i="6"/>
  <c r="H98" i="6" s="1"/>
  <c r="I53" i="6"/>
  <c r="I98" i="6" s="1"/>
  <c r="J53" i="6"/>
  <c r="J98" i="6" s="1"/>
  <c r="D54" i="6"/>
  <c r="D99" i="6" s="1"/>
  <c r="E54" i="6"/>
  <c r="E99" i="6" s="1"/>
  <c r="F54" i="6"/>
  <c r="F99" i="6" s="1"/>
  <c r="G54" i="6"/>
  <c r="G99" i="6" s="1"/>
  <c r="H54" i="6"/>
  <c r="H99" i="6" s="1"/>
  <c r="I54" i="6"/>
  <c r="I99" i="6" s="1"/>
  <c r="J54" i="6"/>
  <c r="J99" i="6" s="1"/>
  <c r="D55" i="6"/>
  <c r="D100" i="6" s="1"/>
  <c r="E55" i="6"/>
  <c r="E100" i="6" s="1"/>
  <c r="F55" i="6"/>
  <c r="F100" i="6" s="1"/>
  <c r="G55" i="6"/>
  <c r="G100" i="6" s="1"/>
  <c r="H55" i="6"/>
  <c r="H100" i="6" s="1"/>
  <c r="I55" i="6"/>
  <c r="I100" i="6" s="1"/>
  <c r="J55" i="6"/>
  <c r="J100" i="6" s="1"/>
  <c r="D56" i="6"/>
  <c r="D101" i="6" s="1"/>
  <c r="E56" i="6"/>
  <c r="E101" i="6" s="1"/>
  <c r="F56" i="6"/>
  <c r="F101" i="6" s="1"/>
  <c r="G56" i="6"/>
  <c r="G101" i="6" s="1"/>
  <c r="H56" i="6"/>
  <c r="H101" i="6" s="1"/>
  <c r="I56" i="6"/>
  <c r="I101" i="6" s="1"/>
  <c r="J56" i="6"/>
  <c r="J101" i="6" s="1"/>
  <c r="D57" i="6"/>
  <c r="D102" i="6" s="1"/>
  <c r="E57" i="6"/>
  <c r="E102" i="6" s="1"/>
  <c r="F57" i="6"/>
  <c r="F102" i="6" s="1"/>
  <c r="G57" i="6"/>
  <c r="G102" i="6" s="1"/>
  <c r="H57" i="6"/>
  <c r="H102" i="6" s="1"/>
  <c r="I57" i="6"/>
  <c r="I102" i="6" s="1"/>
  <c r="J57" i="6"/>
  <c r="J102" i="6" s="1"/>
  <c r="D58" i="6"/>
  <c r="D103" i="6" s="1"/>
  <c r="E58" i="6"/>
  <c r="E103" i="6" s="1"/>
  <c r="F58" i="6"/>
  <c r="F103" i="6" s="1"/>
  <c r="G58" i="6"/>
  <c r="G103" i="6" s="1"/>
  <c r="H58" i="6"/>
  <c r="H103" i="6" s="1"/>
  <c r="I58" i="6"/>
  <c r="I103" i="6" s="1"/>
  <c r="J58" i="6"/>
  <c r="J103" i="6" s="1"/>
  <c r="J23" i="6"/>
  <c r="I23" i="6"/>
  <c r="H23" i="6"/>
  <c r="G23" i="6"/>
  <c r="F23" i="6"/>
  <c r="E23" i="6"/>
  <c r="D23" i="6"/>
  <c r="E57" i="29"/>
  <c r="E58" i="29"/>
  <c r="E59" i="29"/>
  <c r="E60" i="29"/>
  <c r="E61" i="29"/>
  <c r="E62" i="29"/>
  <c r="E63" i="29"/>
  <c r="E64" i="29"/>
  <c r="E65" i="29"/>
  <c r="E66" i="29"/>
  <c r="E67" i="29"/>
  <c r="E68" i="29"/>
  <c r="E69" i="29"/>
  <c r="E70" i="29"/>
  <c r="E71" i="29"/>
  <c r="E72" i="29"/>
  <c r="E73" i="29"/>
  <c r="E74" i="29"/>
  <c r="E75" i="29"/>
  <c r="E76" i="29"/>
  <c r="E77" i="29"/>
  <c r="E78" i="29"/>
  <c r="E79" i="29"/>
  <c r="E80" i="29"/>
  <c r="E81" i="29"/>
  <c r="E82" i="29"/>
  <c r="E83" i="29"/>
  <c r="E84" i="29"/>
  <c r="E85" i="29"/>
  <c r="E86" i="29"/>
  <c r="E87" i="29"/>
  <c r="E88" i="29"/>
  <c r="E89" i="29"/>
  <c r="E90" i="29"/>
  <c r="E91" i="29"/>
  <c r="E55" i="29"/>
  <c r="G23" i="29" l="1"/>
  <c r="O23" i="29"/>
  <c r="N23" i="29"/>
  <c r="N38" i="9" s="1"/>
  <c r="N83" i="9" s="1"/>
  <c r="G37" i="29"/>
  <c r="N37" i="29"/>
  <c r="O37" i="29"/>
  <c r="E21" i="29"/>
  <c r="N21" i="29"/>
  <c r="N36" i="9" s="1"/>
  <c r="N81" i="9" s="1"/>
  <c r="O21" i="29"/>
  <c r="G39" i="29"/>
  <c r="O39" i="29"/>
  <c r="N39" i="29"/>
  <c r="N54" i="9" s="1"/>
  <c r="N99" i="9" s="1"/>
  <c r="L19" i="29"/>
  <c r="O19" i="29"/>
  <c r="N19" i="29"/>
  <c r="N34" i="9" s="1"/>
  <c r="N79" i="9" s="1"/>
  <c r="H20" i="29"/>
  <c r="N20" i="29"/>
  <c r="O20" i="29"/>
  <c r="G35" i="29"/>
  <c r="O35" i="29"/>
  <c r="N35" i="29"/>
  <c r="N50" i="9" s="1"/>
  <c r="N95" i="9" s="1"/>
  <c r="G27" i="29"/>
  <c r="O27" i="29"/>
  <c r="N27" i="29"/>
  <c r="N42" i="9" s="1"/>
  <c r="N87" i="9" s="1"/>
  <c r="H11" i="29"/>
  <c r="O11" i="29"/>
  <c r="N11" i="29"/>
  <c r="N26" i="9" s="1"/>
  <c r="N71" i="9" s="1"/>
  <c r="E42" i="29"/>
  <c r="O42" i="29"/>
  <c r="N42" i="29"/>
  <c r="N57" i="9" s="1"/>
  <c r="N102" i="9" s="1"/>
  <c r="E34" i="29"/>
  <c r="O34" i="29"/>
  <c r="N34" i="29"/>
  <c r="E26" i="29"/>
  <c r="O26" i="29"/>
  <c r="N26" i="29"/>
  <c r="N41" i="9" s="1"/>
  <c r="N86" i="9" s="1"/>
  <c r="D18" i="29"/>
  <c r="N18" i="29"/>
  <c r="N33" i="9" s="1"/>
  <c r="N78" i="9" s="1"/>
  <c r="O18" i="29"/>
  <c r="L13" i="29"/>
  <c r="N13" i="29"/>
  <c r="N28" i="9" s="1"/>
  <c r="N73" i="9" s="1"/>
  <c r="O13" i="29"/>
  <c r="E36" i="29"/>
  <c r="O36" i="29"/>
  <c r="N36" i="29"/>
  <c r="N51" i="9" s="1"/>
  <c r="N96" i="9" s="1"/>
  <c r="G33" i="29"/>
  <c r="N33" i="29"/>
  <c r="O33" i="29"/>
  <c r="D17" i="29"/>
  <c r="O17" i="29"/>
  <c r="N17" i="29"/>
  <c r="N32" i="9" s="1"/>
  <c r="N77" i="9" s="1"/>
  <c r="L190" i="39"/>
  <c r="L235" i="39" s="1"/>
  <c r="L276" i="39" s="1"/>
  <c r="K468" i="19" s="1"/>
  <c r="E40" i="29"/>
  <c r="O40" i="29"/>
  <c r="N40" i="29"/>
  <c r="N55" i="9" s="1"/>
  <c r="N100" i="9" s="1"/>
  <c r="E32" i="29"/>
  <c r="O32" i="29"/>
  <c r="N32" i="29"/>
  <c r="N47" i="9" s="1"/>
  <c r="N92" i="9" s="1"/>
  <c r="E24" i="29"/>
  <c r="N24" i="29"/>
  <c r="N39" i="9" s="1"/>
  <c r="N84" i="9" s="1"/>
  <c r="O24" i="29"/>
  <c r="O16" i="29"/>
  <c r="N16" i="29"/>
  <c r="N31" i="9" s="1"/>
  <c r="N76" i="9" s="1"/>
  <c r="M235" i="39"/>
  <c r="M276" i="39" s="1"/>
  <c r="L468" i="19" s="1"/>
  <c r="M190" i="39"/>
  <c r="L101" i="39"/>
  <c r="L191" i="39" s="1"/>
  <c r="L57" i="39"/>
  <c r="N102" i="39"/>
  <c r="M101" i="39"/>
  <c r="M191" i="39" s="1"/>
  <c r="M57" i="39"/>
  <c r="H7" i="29"/>
  <c r="O7" i="29"/>
  <c r="N7" i="29"/>
  <c r="E28" i="29"/>
  <c r="O28" i="29"/>
  <c r="N28" i="29"/>
  <c r="N43" i="9" s="1"/>
  <c r="N88" i="9" s="1"/>
  <c r="F12" i="29"/>
  <c r="O12" i="29"/>
  <c r="N12" i="29"/>
  <c r="N27" i="9" s="1"/>
  <c r="N72" i="9" s="1"/>
  <c r="G31" i="29"/>
  <c r="O31" i="29"/>
  <c r="N31" i="29"/>
  <c r="N46" i="9" s="1"/>
  <c r="N91" i="9" s="1"/>
  <c r="O15" i="29"/>
  <c r="N15" i="29"/>
  <c r="N30" i="9" s="1"/>
  <c r="N75" i="9" s="1"/>
  <c r="E38" i="29"/>
  <c r="E30" i="29"/>
  <c r="O30" i="29"/>
  <c r="N30" i="29"/>
  <c r="E22" i="29"/>
  <c r="O22" i="29"/>
  <c r="N22" i="29"/>
  <c r="N37" i="9" s="1"/>
  <c r="N82" i="9" s="1"/>
  <c r="F14" i="29"/>
  <c r="O14" i="29"/>
  <c r="N14" i="29"/>
  <c r="O10" i="29"/>
  <c r="N10" i="29"/>
  <c r="G41" i="29"/>
  <c r="N41" i="29"/>
  <c r="O41" i="29"/>
  <c r="G29" i="29"/>
  <c r="N29" i="29"/>
  <c r="N44" i="9" s="1"/>
  <c r="N89" i="9" s="1"/>
  <c r="O29" i="29"/>
  <c r="G25" i="29"/>
  <c r="O25" i="29"/>
  <c r="N25" i="29"/>
  <c r="D9" i="29"/>
  <c r="O9" i="29"/>
  <c r="N9" i="29"/>
  <c r="N24" i="9" s="1"/>
  <c r="N69" i="9" s="1"/>
  <c r="H68" i="6"/>
  <c r="H104" i="6" s="1"/>
  <c r="H59" i="6"/>
  <c r="I68" i="6"/>
  <c r="I104" i="6" s="1"/>
  <c r="I59" i="6"/>
  <c r="D68" i="6"/>
  <c r="D104" i="6" s="1"/>
  <c r="D59" i="6"/>
  <c r="E68" i="6"/>
  <c r="E104" i="6" s="1"/>
  <c r="E59" i="6"/>
  <c r="F68" i="6"/>
  <c r="F104" i="6" s="1"/>
  <c r="F59" i="6"/>
  <c r="J68" i="6"/>
  <c r="J104" i="6" s="1"/>
  <c r="J59" i="6"/>
  <c r="G68" i="6"/>
  <c r="G59" i="6"/>
  <c r="G104" i="6"/>
  <c r="F35" i="29"/>
  <c r="F50" i="9" s="1"/>
  <c r="D19" i="29"/>
  <c r="J33" i="29"/>
  <c r="D13" i="29"/>
  <c r="F29" i="29"/>
  <c r="J39" i="29"/>
  <c r="J23" i="29"/>
  <c r="H42" i="29"/>
  <c r="D22" i="29"/>
  <c r="D37" i="9" s="1"/>
  <c r="L42" i="29"/>
  <c r="F41" i="29"/>
  <c r="H38" i="29"/>
  <c r="J35" i="29"/>
  <c r="D34" i="29"/>
  <c r="D49" i="9" s="1"/>
  <c r="F31" i="29"/>
  <c r="J29" i="29"/>
  <c r="L26" i="29"/>
  <c r="F25" i="29"/>
  <c r="H22" i="29"/>
  <c r="J14" i="29"/>
  <c r="D38" i="29"/>
  <c r="L30" i="29"/>
  <c r="H26" i="29"/>
  <c r="D42" i="29"/>
  <c r="D57" i="9" s="1"/>
  <c r="F39" i="29"/>
  <c r="F54" i="9" s="1"/>
  <c r="J37" i="29"/>
  <c r="L34" i="29"/>
  <c r="F33" i="29"/>
  <c r="F48" i="9" s="1"/>
  <c r="H30" i="29"/>
  <c r="J27" i="29"/>
  <c r="D26" i="29"/>
  <c r="F23" i="29"/>
  <c r="J21" i="29"/>
  <c r="F18" i="29"/>
  <c r="J41" i="29"/>
  <c r="L38" i="29"/>
  <c r="F37" i="29"/>
  <c r="F52" i="9" s="1"/>
  <c r="H34" i="29"/>
  <c r="J31" i="29"/>
  <c r="D30" i="29"/>
  <c r="D45" i="9" s="1"/>
  <c r="F27" i="29"/>
  <c r="F42" i="9" s="1"/>
  <c r="J25" i="29"/>
  <c r="L22" i="29"/>
  <c r="F21" i="29"/>
  <c r="E36" i="9" s="1"/>
  <c r="H17" i="29"/>
  <c r="L9" i="29"/>
  <c r="E19" i="29"/>
  <c r="I19" i="29"/>
  <c r="M19" i="29"/>
  <c r="G19" i="29"/>
  <c r="K19" i="29"/>
  <c r="K34" i="9" s="1"/>
  <c r="E15" i="29"/>
  <c r="I15" i="29"/>
  <c r="M15" i="29"/>
  <c r="F15" i="29"/>
  <c r="J15" i="29"/>
  <c r="G15" i="29"/>
  <c r="K15" i="29"/>
  <c r="E11" i="29"/>
  <c r="I11" i="29"/>
  <c r="H26" i="9" s="1"/>
  <c r="M11" i="29"/>
  <c r="M26" i="9" s="1"/>
  <c r="M71" i="9" s="1"/>
  <c r="F11" i="29"/>
  <c r="J11" i="29"/>
  <c r="G11" i="29"/>
  <c r="G26" i="9" s="1"/>
  <c r="K11" i="29"/>
  <c r="D7" i="29"/>
  <c r="J7" i="29"/>
  <c r="F7" i="29"/>
  <c r="K42" i="29"/>
  <c r="G42" i="29"/>
  <c r="M41" i="29"/>
  <c r="M56" i="9" s="1"/>
  <c r="M101" i="9" s="1"/>
  <c r="I41" i="29"/>
  <c r="I56" i="9" s="1"/>
  <c r="E41" i="29"/>
  <c r="E56" i="9" s="1"/>
  <c r="K40" i="29"/>
  <c r="G40" i="29"/>
  <c r="M39" i="29"/>
  <c r="M54" i="9" s="1"/>
  <c r="M99" i="9" s="1"/>
  <c r="I39" i="29"/>
  <c r="I54" i="9" s="1"/>
  <c r="E39" i="29"/>
  <c r="K38" i="29"/>
  <c r="G38" i="29"/>
  <c r="M37" i="29"/>
  <c r="M52" i="9" s="1"/>
  <c r="M97" i="9" s="1"/>
  <c r="I37" i="29"/>
  <c r="E37" i="29"/>
  <c r="K36" i="29"/>
  <c r="G36" i="29"/>
  <c r="M35" i="29"/>
  <c r="M50" i="9" s="1"/>
  <c r="M95" i="9" s="1"/>
  <c r="I35" i="29"/>
  <c r="E35" i="29"/>
  <c r="E50" i="9" s="1"/>
  <c r="K34" i="29"/>
  <c r="K49" i="9" s="1"/>
  <c r="G34" i="29"/>
  <c r="M33" i="29"/>
  <c r="M48" i="9" s="1"/>
  <c r="M93" i="9" s="1"/>
  <c r="I33" i="29"/>
  <c r="I48" i="9" s="1"/>
  <c r="E33" i="29"/>
  <c r="K32" i="29"/>
  <c r="G32" i="29"/>
  <c r="M31" i="29"/>
  <c r="M46" i="9" s="1"/>
  <c r="M91" i="9" s="1"/>
  <c r="I31" i="29"/>
  <c r="I46" i="9" s="1"/>
  <c r="E31" i="29"/>
  <c r="E46" i="9" s="1"/>
  <c r="K30" i="29"/>
  <c r="G30" i="29"/>
  <c r="G45" i="9" s="1"/>
  <c r="M29" i="29"/>
  <c r="M44" i="9" s="1"/>
  <c r="M89" i="9" s="1"/>
  <c r="I29" i="29"/>
  <c r="E29" i="29"/>
  <c r="K28" i="29"/>
  <c r="G28" i="29"/>
  <c r="M27" i="29"/>
  <c r="I27" i="29"/>
  <c r="E27" i="29"/>
  <c r="E42" i="9" s="1"/>
  <c r="K26" i="29"/>
  <c r="G26" i="29"/>
  <c r="M25" i="29"/>
  <c r="M40" i="9" s="1"/>
  <c r="M85" i="9" s="1"/>
  <c r="I25" i="29"/>
  <c r="E25" i="29"/>
  <c r="E40" i="9" s="1"/>
  <c r="K24" i="29"/>
  <c r="G24" i="29"/>
  <c r="M23" i="29"/>
  <c r="M38" i="9" s="1"/>
  <c r="M83" i="9" s="1"/>
  <c r="I23" i="29"/>
  <c r="I38" i="9" s="1"/>
  <c r="E23" i="29"/>
  <c r="K22" i="29"/>
  <c r="K37" i="9" s="1"/>
  <c r="G22" i="29"/>
  <c r="G37" i="9" s="1"/>
  <c r="M21" i="29"/>
  <c r="I21" i="29"/>
  <c r="D21" i="29"/>
  <c r="D36" i="9" s="1"/>
  <c r="J19" i="29"/>
  <c r="J34" i="9" s="1"/>
  <c r="L18" i="29"/>
  <c r="F17" i="29"/>
  <c r="L15" i="29"/>
  <c r="L30" i="9" s="1"/>
  <c r="J12" i="29"/>
  <c r="D11" i="29"/>
  <c r="H9" i="29"/>
  <c r="G20" i="29"/>
  <c r="K20" i="29"/>
  <c r="E20" i="29"/>
  <c r="I20" i="29"/>
  <c r="G8" i="29"/>
  <c r="K8" i="29"/>
  <c r="D8" i="29"/>
  <c r="H8" i="29"/>
  <c r="L8" i="29"/>
  <c r="E8" i="29"/>
  <c r="I8" i="29"/>
  <c r="M8" i="29"/>
  <c r="M23" i="9" s="1"/>
  <c r="M68" i="9" s="1"/>
  <c r="G7" i="29"/>
  <c r="F56" i="9"/>
  <c r="H40" i="29"/>
  <c r="D40" i="29"/>
  <c r="D55" i="9" s="1"/>
  <c r="L36" i="29"/>
  <c r="H36" i="29"/>
  <c r="D36" i="29"/>
  <c r="D51" i="9" s="1"/>
  <c r="L32" i="29"/>
  <c r="H28" i="29"/>
  <c r="D28" i="29"/>
  <c r="D43" i="9" s="1"/>
  <c r="L24" i="29"/>
  <c r="J20" i="29"/>
  <c r="F8" i="29"/>
  <c r="G18" i="29"/>
  <c r="K18" i="29"/>
  <c r="E18" i="29"/>
  <c r="I18" i="29"/>
  <c r="M18" i="29"/>
  <c r="M33" i="9" s="1"/>
  <c r="M78" i="9" s="1"/>
  <c r="G14" i="29"/>
  <c r="K14" i="29"/>
  <c r="D14" i="29"/>
  <c r="H14" i="29"/>
  <c r="L14" i="29"/>
  <c r="E14" i="29"/>
  <c r="E29" i="9" s="1"/>
  <c r="I14" i="29"/>
  <c r="M14" i="29"/>
  <c r="M29" i="9" s="1"/>
  <c r="M74" i="9" s="1"/>
  <c r="G10" i="29"/>
  <c r="K10" i="29"/>
  <c r="D10" i="29"/>
  <c r="H10" i="29"/>
  <c r="L10" i="29"/>
  <c r="E10" i="29"/>
  <c r="I10" i="29"/>
  <c r="M10" i="29"/>
  <c r="M25" i="9" s="1"/>
  <c r="M70" i="9" s="1"/>
  <c r="M7" i="29"/>
  <c r="M22" i="9" s="1"/>
  <c r="I7" i="29"/>
  <c r="E7" i="29"/>
  <c r="J42" i="29"/>
  <c r="J57" i="9" s="1"/>
  <c r="F42" i="29"/>
  <c r="F57" i="9" s="1"/>
  <c r="L41" i="29"/>
  <c r="H41" i="29"/>
  <c r="D41" i="29"/>
  <c r="D56" i="9" s="1"/>
  <c r="J40" i="29"/>
  <c r="J55" i="9" s="1"/>
  <c r="F40" i="29"/>
  <c r="L39" i="29"/>
  <c r="H39" i="29"/>
  <c r="H54" i="9" s="1"/>
  <c r="D39" i="29"/>
  <c r="D54" i="9" s="1"/>
  <c r="J38" i="29"/>
  <c r="F38" i="29"/>
  <c r="L37" i="29"/>
  <c r="L52" i="9" s="1"/>
  <c r="H37" i="29"/>
  <c r="H52" i="9" s="1"/>
  <c r="D37" i="29"/>
  <c r="J36" i="29"/>
  <c r="F36" i="29"/>
  <c r="F51" i="9" s="1"/>
  <c r="L35" i="29"/>
  <c r="L50" i="9" s="1"/>
  <c r="H35" i="29"/>
  <c r="D35" i="29"/>
  <c r="J34" i="29"/>
  <c r="J49" i="9" s="1"/>
  <c r="F34" i="29"/>
  <c r="F49" i="9" s="1"/>
  <c r="L33" i="29"/>
  <c r="H33" i="29"/>
  <c r="D33" i="29"/>
  <c r="D48" i="9" s="1"/>
  <c r="J32" i="29"/>
  <c r="J47" i="9" s="1"/>
  <c r="F32" i="29"/>
  <c r="L31" i="29"/>
  <c r="H31" i="29"/>
  <c r="H46" i="9" s="1"/>
  <c r="D31" i="29"/>
  <c r="D46" i="9" s="1"/>
  <c r="J30" i="29"/>
  <c r="F30" i="29"/>
  <c r="L29" i="29"/>
  <c r="L44" i="9" s="1"/>
  <c r="H29" i="29"/>
  <c r="H44" i="9" s="1"/>
  <c r="D29" i="29"/>
  <c r="J28" i="29"/>
  <c r="F28" i="29"/>
  <c r="F43" i="9" s="1"/>
  <c r="L27" i="29"/>
  <c r="L42" i="9" s="1"/>
  <c r="H27" i="29"/>
  <c r="D27" i="29"/>
  <c r="J26" i="29"/>
  <c r="J41" i="9" s="1"/>
  <c r="F26" i="29"/>
  <c r="F41" i="9" s="1"/>
  <c r="L25" i="29"/>
  <c r="H25" i="29"/>
  <c r="D25" i="29"/>
  <c r="D40" i="9" s="1"/>
  <c r="J24" i="29"/>
  <c r="J39" i="9" s="1"/>
  <c r="F24" i="29"/>
  <c r="L23" i="29"/>
  <c r="H23" i="29"/>
  <c r="H38" i="9" s="1"/>
  <c r="D23" i="29"/>
  <c r="D38" i="9" s="1"/>
  <c r="J22" i="29"/>
  <c r="F22" i="29"/>
  <c r="L21" i="29"/>
  <c r="L36" i="9" s="1"/>
  <c r="H21" i="29"/>
  <c r="H36" i="9" s="1"/>
  <c r="M20" i="29"/>
  <c r="M35" i="9" s="1"/>
  <c r="M80" i="9" s="1"/>
  <c r="F20" i="29"/>
  <c r="H19" i="29"/>
  <c r="J18" i="29"/>
  <c r="J33" i="9" s="1"/>
  <c r="L17" i="29"/>
  <c r="H15" i="29"/>
  <c r="J10" i="29"/>
  <c r="J25" i="9" s="1"/>
  <c r="G16" i="29"/>
  <c r="K16" i="29"/>
  <c r="D16" i="29"/>
  <c r="H16" i="29"/>
  <c r="L16" i="29"/>
  <c r="E16" i="29"/>
  <c r="I16" i="29"/>
  <c r="M16" i="29"/>
  <c r="G12" i="29"/>
  <c r="K12" i="29"/>
  <c r="D12" i="29"/>
  <c r="H12" i="29"/>
  <c r="L12" i="29"/>
  <c r="E12" i="29"/>
  <c r="E27" i="9" s="1"/>
  <c r="I12" i="29"/>
  <c r="M12" i="29"/>
  <c r="K7" i="29"/>
  <c r="L40" i="29"/>
  <c r="H32" i="29"/>
  <c r="D32" i="29"/>
  <c r="D47" i="9" s="1"/>
  <c r="F46" i="9"/>
  <c r="L28" i="29"/>
  <c r="D41" i="9"/>
  <c r="H24" i="29"/>
  <c r="D24" i="29"/>
  <c r="D39" i="9" s="1"/>
  <c r="F38" i="9"/>
  <c r="F16" i="29"/>
  <c r="E17" i="29"/>
  <c r="E32" i="9" s="1"/>
  <c r="I17" i="29"/>
  <c r="M17" i="29"/>
  <c r="M32" i="9" s="1"/>
  <c r="M77" i="9" s="1"/>
  <c r="G17" i="29"/>
  <c r="K17" i="29"/>
  <c r="K32" i="9" s="1"/>
  <c r="E13" i="29"/>
  <c r="I13" i="29"/>
  <c r="M13" i="29"/>
  <c r="F13" i="29"/>
  <c r="F28" i="9" s="1"/>
  <c r="J13" i="29"/>
  <c r="G13" i="29"/>
  <c r="K13" i="29"/>
  <c r="K28" i="9" s="1"/>
  <c r="E9" i="29"/>
  <c r="I9" i="29"/>
  <c r="M9" i="29"/>
  <c r="M24" i="9" s="1"/>
  <c r="M69" i="9" s="1"/>
  <c r="F9" i="29"/>
  <c r="J9" i="29"/>
  <c r="J24" i="9" s="1"/>
  <c r="G9" i="29"/>
  <c r="G24" i="9" s="1"/>
  <c r="K9" i="29"/>
  <c r="L7" i="29"/>
  <c r="M42" i="29"/>
  <c r="M57" i="9" s="1"/>
  <c r="M102" i="9" s="1"/>
  <c r="I42" i="29"/>
  <c r="K41" i="29"/>
  <c r="K56" i="9" s="1"/>
  <c r="M40" i="29"/>
  <c r="M55" i="9" s="1"/>
  <c r="M100" i="9" s="1"/>
  <c r="I40" i="29"/>
  <c r="K39" i="29"/>
  <c r="M38" i="29"/>
  <c r="M53" i="9" s="1"/>
  <c r="M98" i="9" s="1"/>
  <c r="I38" i="29"/>
  <c r="I53" i="9" s="1"/>
  <c r="K37" i="29"/>
  <c r="M36" i="29"/>
  <c r="M51" i="9" s="1"/>
  <c r="M96" i="9" s="1"/>
  <c r="I36" i="29"/>
  <c r="K35" i="29"/>
  <c r="M34" i="29"/>
  <c r="I34" i="29"/>
  <c r="K33" i="29"/>
  <c r="K48" i="9" s="1"/>
  <c r="M32" i="29"/>
  <c r="M47" i="9" s="1"/>
  <c r="M92" i="9" s="1"/>
  <c r="I32" i="29"/>
  <c r="K31" i="29"/>
  <c r="M30" i="29"/>
  <c r="M45" i="9" s="1"/>
  <c r="M90" i="9" s="1"/>
  <c r="I30" i="29"/>
  <c r="I45" i="9" s="1"/>
  <c r="K29" i="29"/>
  <c r="M28" i="29"/>
  <c r="M43" i="9" s="1"/>
  <c r="M88" i="9" s="1"/>
  <c r="I28" i="29"/>
  <c r="K27" i="29"/>
  <c r="M26" i="29"/>
  <c r="M41" i="9" s="1"/>
  <c r="M86" i="9" s="1"/>
  <c r="I26" i="29"/>
  <c r="K25" i="29"/>
  <c r="K40" i="9" s="1"/>
  <c r="M24" i="29"/>
  <c r="M39" i="9" s="1"/>
  <c r="M84" i="9" s="1"/>
  <c r="I24" i="29"/>
  <c r="K23" i="29"/>
  <c r="M22" i="29"/>
  <c r="I22" i="29"/>
  <c r="I37" i="9" s="1"/>
  <c r="K21" i="29"/>
  <c r="G21" i="29"/>
  <c r="L20" i="29"/>
  <c r="L35" i="9" s="1"/>
  <c r="D20" i="29"/>
  <c r="D35" i="9" s="1"/>
  <c r="F19" i="29"/>
  <c r="F34" i="9" s="1"/>
  <c r="H18" i="29"/>
  <c r="J17" i="29"/>
  <c r="J16" i="29"/>
  <c r="J31" i="9" s="1"/>
  <c r="D15" i="29"/>
  <c r="H13" i="29"/>
  <c r="H28" i="9" s="1"/>
  <c r="L11" i="29"/>
  <c r="F10" i="29"/>
  <c r="J8" i="29"/>
  <c r="D96" i="35"/>
  <c r="E60" i="35" s="1"/>
  <c r="C96" i="35"/>
  <c r="G35" i="9" l="1"/>
  <c r="N29" i="9"/>
  <c r="N74" i="9" s="1"/>
  <c r="N48" i="9"/>
  <c r="N93" i="9" s="1"/>
  <c r="M42" i="9"/>
  <c r="M87" i="9" s="1"/>
  <c r="F40" i="9"/>
  <c r="M67" i="9"/>
  <c r="M36" i="9"/>
  <c r="M81" i="9" s="1"/>
  <c r="L34" i="9"/>
  <c r="M34" i="9"/>
  <c r="M79" i="9" s="1"/>
  <c r="N52" i="9"/>
  <c r="N97" i="9" s="1"/>
  <c r="M27" i="9"/>
  <c r="M72" i="9" s="1"/>
  <c r="G53" i="9"/>
  <c r="L28" i="9"/>
  <c r="M28" i="9"/>
  <c r="M73" i="9" s="1"/>
  <c r="M31" i="9"/>
  <c r="M76" i="9" s="1"/>
  <c r="L37" i="9"/>
  <c r="M37" i="9"/>
  <c r="M82" i="9" s="1"/>
  <c r="G22" i="9"/>
  <c r="N56" i="9"/>
  <c r="N101" i="9" s="1"/>
  <c r="H35" i="9"/>
  <c r="G41" i="9"/>
  <c r="M30" i="9"/>
  <c r="M75" i="9" s="1"/>
  <c r="N40" i="9"/>
  <c r="N85" i="9" s="1"/>
  <c r="N22" i="9"/>
  <c r="L49" i="9"/>
  <c r="M49" i="9"/>
  <c r="M94" i="9" s="1"/>
  <c r="K57" i="9"/>
  <c r="D53" i="9"/>
  <c r="F44" i="9"/>
  <c r="N25" i="9"/>
  <c r="N70" i="9" s="1"/>
  <c r="N45" i="9"/>
  <c r="N90" i="9" s="1"/>
  <c r="N49" i="9"/>
  <c r="N94" i="9" s="1"/>
  <c r="N35" i="9"/>
  <c r="N80" i="9" s="1"/>
  <c r="N236" i="39"/>
  <c r="N192" i="39"/>
  <c r="M102" i="39"/>
  <c r="L102" i="39"/>
  <c r="E11" i="35"/>
  <c r="E22" i="16" s="1"/>
  <c r="E67" i="16" s="1"/>
  <c r="M11" i="35"/>
  <c r="M22" i="16" s="1"/>
  <c r="N11" i="35"/>
  <c r="N22" i="16" s="1"/>
  <c r="K53" i="9"/>
  <c r="H32" i="9"/>
  <c r="J35" i="9"/>
  <c r="G36" i="9"/>
  <c r="L23" i="9"/>
  <c r="G23" i="9"/>
  <c r="E26" i="9"/>
  <c r="D34" i="9"/>
  <c r="J23" i="9"/>
  <c r="L41" i="9"/>
  <c r="I47" i="9"/>
  <c r="I55" i="9"/>
  <c r="E44" i="9"/>
  <c r="F25" i="9"/>
  <c r="K42" i="9"/>
  <c r="K50" i="9"/>
  <c r="L22" i="9"/>
  <c r="F24" i="9"/>
  <c r="G32" i="9"/>
  <c r="I27" i="9"/>
  <c r="F35" i="9"/>
  <c r="F37" i="9"/>
  <c r="L38" i="9"/>
  <c r="H40" i="9"/>
  <c r="D42" i="9"/>
  <c r="J43" i="9"/>
  <c r="F45" i="9"/>
  <c r="L46" i="9"/>
  <c r="H48" i="9"/>
  <c r="D50" i="9"/>
  <c r="J51" i="9"/>
  <c r="F53" i="9"/>
  <c r="L54" i="9"/>
  <c r="H56" i="9"/>
  <c r="E22" i="9"/>
  <c r="I29" i="9"/>
  <c r="E38" i="9"/>
  <c r="I44" i="9"/>
  <c r="G57" i="9"/>
  <c r="L11" i="35"/>
  <c r="L22" i="16" s="1"/>
  <c r="L67" i="16" s="1"/>
  <c r="D30" i="9"/>
  <c r="I39" i="9"/>
  <c r="H34" i="9"/>
  <c r="I50" i="9"/>
  <c r="L53" i="9"/>
  <c r="F31" i="9"/>
  <c r="L40" i="9"/>
  <c r="H42" i="9"/>
  <c r="D44" i="9"/>
  <c r="J45" i="9"/>
  <c r="F47" i="9"/>
  <c r="L48" i="9"/>
  <c r="H50" i="9"/>
  <c r="D52" i="9"/>
  <c r="J53" i="9"/>
  <c r="F55" i="9"/>
  <c r="L56" i="9"/>
  <c r="I22" i="9"/>
  <c r="J29" i="9"/>
  <c r="D26" i="9"/>
  <c r="K41" i="9"/>
  <c r="E48" i="9"/>
  <c r="E52" i="9"/>
  <c r="J32" i="9"/>
  <c r="I43" i="9"/>
  <c r="I51" i="9"/>
  <c r="J37" i="9"/>
  <c r="F39" i="9"/>
  <c r="I36" i="9"/>
  <c r="E54" i="9"/>
  <c r="H33" i="9"/>
  <c r="K38" i="9"/>
  <c r="K46" i="9"/>
  <c r="K54" i="9"/>
  <c r="F33" i="9"/>
  <c r="H27" i="9"/>
  <c r="H31" i="9"/>
  <c r="H25" i="9"/>
  <c r="H29" i="9"/>
  <c r="K137" i="24"/>
  <c r="E86" i="35"/>
  <c r="E65" i="35"/>
  <c r="E89" i="35"/>
  <c r="F40" i="35" s="1"/>
  <c r="F51" i="16" s="1"/>
  <c r="F96" i="16" s="1"/>
  <c r="E83" i="35"/>
  <c r="E73" i="35"/>
  <c r="E62" i="35"/>
  <c r="E93" i="35"/>
  <c r="G44" i="35" s="1"/>
  <c r="G55" i="16" s="1"/>
  <c r="G100" i="16" s="1"/>
  <c r="E87" i="35"/>
  <c r="E82" i="35"/>
  <c r="E77" i="35"/>
  <c r="E71" i="35"/>
  <c r="E66" i="35"/>
  <c r="E61" i="35"/>
  <c r="K36" i="9"/>
  <c r="K44" i="9"/>
  <c r="K52" i="9"/>
  <c r="L57" i="9"/>
  <c r="L27" i="9"/>
  <c r="G27" i="9"/>
  <c r="L31" i="9"/>
  <c r="G31" i="9"/>
  <c r="L25" i="9"/>
  <c r="G25" i="9"/>
  <c r="L29" i="9"/>
  <c r="G29" i="9"/>
  <c r="K33" i="9"/>
  <c r="H23" i="9"/>
  <c r="G49" i="9"/>
  <c r="I52" i="9"/>
  <c r="E91" i="35"/>
  <c r="J42" i="35" s="1"/>
  <c r="J53" i="16" s="1"/>
  <c r="J98" i="16" s="1"/>
  <c r="E81" i="35"/>
  <c r="E32" i="35" s="1"/>
  <c r="E43" i="16" s="1"/>
  <c r="E88" i="16" s="1"/>
  <c r="E70" i="35"/>
  <c r="E95" i="35"/>
  <c r="E90" i="35"/>
  <c r="E85" i="35"/>
  <c r="E79" i="35"/>
  <c r="E74" i="35"/>
  <c r="E69" i="35"/>
  <c r="E63" i="35"/>
  <c r="L14" i="35" s="1"/>
  <c r="L25" i="16" s="1"/>
  <c r="L70" i="16" s="1"/>
  <c r="H11" i="35"/>
  <c r="H22" i="16" s="1"/>
  <c r="H67" i="16" s="1"/>
  <c r="L26" i="9"/>
  <c r="L45" i="9"/>
  <c r="K24" i="9"/>
  <c r="L24" i="9"/>
  <c r="I28" i="9"/>
  <c r="J54" i="9"/>
  <c r="H30" i="9"/>
  <c r="F23" i="9"/>
  <c r="I40" i="9"/>
  <c r="E75" i="35"/>
  <c r="H26" i="35" s="1"/>
  <c r="H37" i="16" s="1"/>
  <c r="H82" i="16" s="1"/>
  <c r="E94" i="35"/>
  <c r="I45" i="35" s="1"/>
  <c r="I56" i="16" s="1"/>
  <c r="I101" i="16" s="1"/>
  <c r="E78" i="35"/>
  <c r="E67" i="35"/>
  <c r="I41" i="9"/>
  <c r="I49" i="9"/>
  <c r="I57" i="9"/>
  <c r="E33" i="9"/>
  <c r="I42" i="9"/>
  <c r="K45" i="9"/>
  <c r="J26" i="9"/>
  <c r="F30" i="9"/>
  <c r="D11" i="35"/>
  <c r="D22" i="16" s="1"/>
  <c r="D67" i="16" s="1"/>
  <c r="I11" i="35"/>
  <c r="I22" i="16" s="1"/>
  <c r="I67" i="16" s="1"/>
  <c r="I42" i="35"/>
  <c r="I53" i="16" s="1"/>
  <c r="I98" i="16" s="1"/>
  <c r="E38" i="35"/>
  <c r="E49" i="16" s="1"/>
  <c r="E94" i="16" s="1"/>
  <c r="E30" i="35"/>
  <c r="E41" i="16" s="1"/>
  <c r="E86" i="16" s="1"/>
  <c r="K28" i="35"/>
  <c r="K39" i="16" s="1"/>
  <c r="K84" i="16" s="1"/>
  <c r="I22" i="35"/>
  <c r="I33" i="16" s="1"/>
  <c r="I78" i="16" s="1"/>
  <c r="I14" i="35"/>
  <c r="I25" i="16" s="1"/>
  <c r="I70" i="16" s="1"/>
  <c r="E24" i="9"/>
  <c r="H37" i="9"/>
  <c r="L43" i="9"/>
  <c r="K27" i="9"/>
  <c r="E31" i="9"/>
  <c r="K31" i="9"/>
  <c r="L32" i="9"/>
  <c r="E25" i="9"/>
  <c r="K25" i="9"/>
  <c r="K29" i="9"/>
  <c r="J38" i="9"/>
  <c r="J48" i="9"/>
  <c r="H51" i="9"/>
  <c r="H57" i="9"/>
  <c r="E23" i="9"/>
  <c r="K23" i="9"/>
  <c r="K35" i="9"/>
  <c r="J27" i="9"/>
  <c r="K43" i="9"/>
  <c r="K51" i="9"/>
  <c r="F22" i="9"/>
  <c r="I26" i="9"/>
  <c r="J30" i="9"/>
  <c r="E30" i="9"/>
  <c r="I34" i="9"/>
  <c r="E55" i="9"/>
  <c r="D32" i="9"/>
  <c r="G52" i="9"/>
  <c r="E37" i="9"/>
  <c r="E53" i="9"/>
  <c r="G50" i="9"/>
  <c r="H42" i="35"/>
  <c r="H53" i="16" s="1"/>
  <c r="H98" i="16" s="1"/>
  <c r="L38" i="35"/>
  <c r="L49" i="16" s="1"/>
  <c r="L94" i="16" s="1"/>
  <c r="J28" i="35"/>
  <c r="J39" i="16" s="1"/>
  <c r="J84" i="16" s="1"/>
  <c r="D26" i="35"/>
  <c r="D37" i="16" s="1"/>
  <c r="D82" i="16" s="1"/>
  <c r="D22" i="35"/>
  <c r="D33" i="16" s="1"/>
  <c r="D78" i="16" s="1"/>
  <c r="F16" i="35"/>
  <c r="F27" i="16" s="1"/>
  <c r="F72" i="16" s="1"/>
  <c r="J44" i="9"/>
  <c r="H47" i="9"/>
  <c r="J50" i="9"/>
  <c r="K22" i="9"/>
  <c r="J36" i="9"/>
  <c r="L39" i="9"/>
  <c r="H49" i="9"/>
  <c r="L51" i="9"/>
  <c r="G39" i="9"/>
  <c r="G47" i="9"/>
  <c r="G55" i="9"/>
  <c r="J22" i="9"/>
  <c r="E34" i="9"/>
  <c r="E39" i="9"/>
  <c r="G56" i="9"/>
  <c r="G40" i="9"/>
  <c r="E57" i="9"/>
  <c r="E41" i="9"/>
  <c r="G38" i="9"/>
  <c r="G54" i="9"/>
  <c r="K11" i="35"/>
  <c r="K22" i="16" s="1"/>
  <c r="K67" i="16" s="1"/>
  <c r="G11" i="35"/>
  <c r="G22" i="16" s="1"/>
  <c r="G67" i="16" s="1"/>
  <c r="D45" i="35"/>
  <c r="D56" i="16" s="1"/>
  <c r="D101" i="16" s="1"/>
  <c r="K42" i="35"/>
  <c r="K53" i="16" s="1"/>
  <c r="K98" i="16" s="1"/>
  <c r="G38" i="35"/>
  <c r="G49" i="16" s="1"/>
  <c r="G94" i="16" s="1"/>
  <c r="L37" i="35"/>
  <c r="L48" i="16" s="1"/>
  <c r="L93" i="16" s="1"/>
  <c r="G34" i="35"/>
  <c r="G45" i="16" s="1"/>
  <c r="G90" i="16" s="1"/>
  <c r="K30" i="35"/>
  <c r="K41" i="16" s="1"/>
  <c r="K86" i="16" s="1"/>
  <c r="K26" i="35"/>
  <c r="K37" i="16" s="1"/>
  <c r="K82" i="16" s="1"/>
  <c r="G26" i="35"/>
  <c r="G37" i="16" s="1"/>
  <c r="G82" i="16" s="1"/>
  <c r="H25" i="35"/>
  <c r="H36" i="16" s="1"/>
  <c r="H81" i="16" s="1"/>
  <c r="G22" i="35"/>
  <c r="G33" i="16" s="1"/>
  <c r="G78" i="16" s="1"/>
  <c r="D21" i="35"/>
  <c r="D32" i="16" s="1"/>
  <c r="D77" i="16" s="1"/>
  <c r="I20" i="35"/>
  <c r="I31" i="16" s="1"/>
  <c r="I76" i="16" s="1"/>
  <c r="L17" i="35"/>
  <c r="L28" i="16" s="1"/>
  <c r="L73" i="16" s="1"/>
  <c r="E16" i="35"/>
  <c r="E27" i="16" s="1"/>
  <c r="E72" i="16" s="1"/>
  <c r="D13" i="35"/>
  <c r="D24" i="16" s="1"/>
  <c r="D69" i="16" s="1"/>
  <c r="G28" i="9"/>
  <c r="H45" i="9"/>
  <c r="L55" i="9"/>
  <c r="G33" i="9"/>
  <c r="J40" i="9"/>
  <c r="H43" i="9"/>
  <c r="J46" i="9"/>
  <c r="J52" i="9"/>
  <c r="H55" i="9"/>
  <c r="I35" i="9"/>
  <c r="H24" i="9"/>
  <c r="F32" i="9"/>
  <c r="K39" i="9"/>
  <c r="K47" i="9"/>
  <c r="K55" i="9"/>
  <c r="D22" i="9"/>
  <c r="F26" i="9"/>
  <c r="K30" i="9"/>
  <c r="G34" i="9"/>
  <c r="E43" i="9"/>
  <c r="D24" i="9"/>
  <c r="G44" i="9"/>
  <c r="F29" i="9"/>
  <c r="E45" i="9"/>
  <c r="G42" i="9"/>
  <c r="E51" i="9"/>
  <c r="E92" i="35"/>
  <c r="E43" i="35" s="1"/>
  <c r="E54" i="16" s="1"/>
  <c r="E99" i="16" s="1"/>
  <c r="E88" i="35"/>
  <c r="E84" i="35"/>
  <c r="I35" i="35" s="1"/>
  <c r="I46" i="16" s="1"/>
  <c r="I91" i="16" s="1"/>
  <c r="E80" i="35"/>
  <c r="E76" i="35"/>
  <c r="I27" i="35" s="1"/>
  <c r="I38" i="16" s="1"/>
  <c r="I83" i="16" s="1"/>
  <c r="E72" i="35"/>
  <c r="E68" i="35"/>
  <c r="E64" i="35"/>
  <c r="E96" i="35"/>
  <c r="J11" i="35"/>
  <c r="J22" i="16" s="1"/>
  <c r="J67" i="16" s="1"/>
  <c r="F11" i="35"/>
  <c r="F22" i="16" s="1"/>
  <c r="F67" i="16" s="1"/>
  <c r="J46" i="35"/>
  <c r="J57" i="16" s="1"/>
  <c r="J102" i="16" s="1"/>
  <c r="F46" i="35"/>
  <c r="F57" i="16" s="1"/>
  <c r="F102" i="16" s="1"/>
  <c r="G45" i="35"/>
  <c r="G56" i="16" s="1"/>
  <c r="G101" i="16" s="1"/>
  <c r="H40" i="35"/>
  <c r="H51" i="16" s="1"/>
  <c r="H96" i="16" s="1"/>
  <c r="D40" i="35"/>
  <c r="D51" i="16" s="1"/>
  <c r="D96" i="16" s="1"/>
  <c r="G37" i="35"/>
  <c r="G48" i="16" s="1"/>
  <c r="G93" i="16" s="1"/>
  <c r="K33" i="35"/>
  <c r="K44" i="16" s="1"/>
  <c r="K89" i="16" s="1"/>
  <c r="J30" i="35"/>
  <c r="J41" i="16" s="1"/>
  <c r="J86" i="16" s="1"/>
  <c r="D28" i="35"/>
  <c r="D39" i="16" s="1"/>
  <c r="D84" i="16" s="1"/>
  <c r="E27" i="35"/>
  <c r="E38" i="16" s="1"/>
  <c r="E83" i="16" s="1"/>
  <c r="J26" i="35"/>
  <c r="J37" i="16" s="1"/>
  <c r="J82" i="16" s="1"/>
  <c r="F26" i="35"/>
  <c r="F37" i="16" s="1"/>
  <c r="F82" i="16" s="1"/>
  <c r="K25" i="35"/>
  <c r="K36" i="16" s="1"/>
  <c r="K81" i="16" s="1"/>
  <c r="G25" i="35"/>
  <c r="G36" i="16" s="1"/>
  <c r="G81" i="16" s="1"/>
  <c r="D24" i="35"/>
  <c r="D35" i="16" s="1"/>
  <c r="D80" i="16" s="1"/>
  <c r="E23" i="35"/>
  <c r="E34" i="16" s="1"/>
  <c r="E79" i="16" s="1"/>
  <c r="J22" i="35"/>
  <c r="J33" i="16" s="1"/>
  <c r="J78" i="16" s="1"/>
  <c r="L20" i="35"/>
  <c r="L31" i="16" s="1"/>
  <c r="L76" i="16" s="1"/>
  <c r="F18" i="35"/>
  <c r="F29" i="16" s="1"/>
  <c r="F74" i="16" s="1"/>
  <c r="G17" i="35"/>
  <c r="G28" i="16" s="1"/>
  <c r="G73" i="16" s="1"/>
  <c r="I24" i="9"/>
  <c r="J28" i="9"/>
  <c r="E28" i="9"/>
  <c r="I32" i="9"/>
  <c r="D28" i="9"/>
  <c r="F36" i="9"/>
  <c r="H39" i="9"/>
  <c r="J42" i="9"/>
  <c r="J56" i="9"/>
  <c r="D27" i="9"/>
  <c r="I31" i="9"/>
  <c r="D31" i="9"/>
  <c r="I25" i="9"/>
  <c r="D25" i="9"/>
  <c r="D29" i="9"/>
  <c r="I33" i="9"/>
  <c r="H41" i="9"/>
  <c r="L47" i="9"/>
  <c r="H53" i="9"/>
  <c r="I23" i="9"/>
  <c r="D23" i="9"/>
  <c r="E35" i="9"/>
  <c r="L33" i="9"/>
  <c r="G43" i="9"/>
  <c r="G51" i="9"/>
  <c r="K26" i="9"/>
  <c r="G30" i="9"/>
  <c r="I30" i="9"/>
  <c r="F27" i="9"/>
  <c r="E47" i="9"/>
  <c r="G48" i="9"/>
  <c r="D33" i="9"/>
  <c r="E49" i="9"/>
  <c r="G46" i="9"/>
  <c r="H22" i="9"/>
  <c r="C176" i="34"/>
  <c r="D176" i="34" s="1"/>
  <c r="K151" i="34"/>
  <c r="J151" i="34"/>
  <c r="I151" i="34"/>
  <c r="H151" i="34"/>
  <c r="G151" i="34"/>
  <c r="F151" i="34"/>
  <c r="E151" i="34"/>
  <c r="D151" i="34"/>
  <c r="M91" i="34"/>
  <c r="L91" i="34"/>
  <c r="K91" i="34"/>
  <c r="J91" i="34"/>
  <c r="I91" i="34"/>
  <c r="H91" i="34"/>
  <c r="G91" i="34"/>
  <c r="F91" i="34"/>
  <c r="E91" i="34"/>
  <c r="D91" i="34"/>
  <c r="E91" i="28"/>
  <c r="E9" i="28" s="1"/>
  <c r="F91" i="28"/>
  <c r="F7" i="28" s="1"/>
  <c r="G91" i="28"/>
  <c r="G8" i="28" s="1"/>
  <c r="H91" i="28"/>
  <c r="H8" i="28" s="1"/>
  <c r="I91" i="28"/>
  <c r="I9" i="28" s="1"/>
  <c r="J91" i="28"/>
  <c r="J7" i="28" s="1"/>
  <c r="K91" i="28"/>
  <c r="K8" i="28" s="1"/>
  <c r="L91" i="28"/>
  <c r="L8" i="28" s="1"/>
  <c r="M91" i="28"/>
  <c r="M9" i="28" s="1"/>
  <c r="M24" i="8" s="1"/>
  <c r="M69" i="8" s="1"/>
  <c r="D91" i="28"/>
  <c r="D7" i="28" s="1"/>
  <c r="F44" i="35" l="1"/>
  <c r="F55" i="16" s="1"/>
  <c r="F100" i="16" s="1"/>
  <c r="M58" i="9"/>
  <c r="D44" i="35"/>
  <c r="D55" i="16" s="1"/>
  <c r="D100" i="16" s="1"/>
  <c r="I44" i="35"/>
  <c r="I55" i="16" s="1"/>
  <c r="I100" i="16" s="1"/>
  <c r="M103" i="9"/>
  <c r="D32" i="35"/>
  <c r="D43" i="16" s="1"/>
  <c r="D88" i="16" s="1"/>
  <c r="G14" i="35"/>
  <c r="G25" i="16" s="1"/>
  <c r="G70" i="16" s="1"/>
  <c r="M67" i="16"/>
  <c r="J32" i="35"/>
  <c r="J43" i="16" s="1"/>
  <c r="J88" i="16" s="1"/>
  <c r="N67" i="16"/>
  <c r="N67" i="9"/>
  <c r="N103" i="9" s="1"/>
  <c r="N58" i="9"/>
  <c r="M236" i="39"/>
  <c r="M192" i="39"/>
  <c r="L236" i="39"/>
  <c r="L192" i="39"/>
  <c r="N277" i="39"/>
  <c r="N237" i="39"/>
  <c r="H19" i="35"/>
  <c r="H30" i="16" s="1"/>
  <c r="H75" i="16" s="1"/>
  <c r="M19" i="35"/>
  <c r="M30" i="16" s="1"/>
  <c r="M75" i="16" s="1"/>
  <c r="N19" i="35"/>
  <c r="N30" i="16" s="1"/>
  <c r="N75" i="16" s="1"/>
  <c r="I18" i="35"/>
  <c r="I29" i="16" s="1"/>
  <c r="I74" i="16" s="1"/>
  <c r="M18" i="35"/>
  <c r="M29" i="16" s="1"/>
  <c r="M74" i="16" s="1"/>
  <c r="N18" i="35"/>
  <c r="N29" i="16" s="1"/>
  <c r="N74" i="16" s="1"/>
  <c r="M25" i="35"/>
  <c r="M36" i="16" s="1"/>
  <c r="M81" i="16" s="1"/>
  <c r="N25" i="35"/>
  <c r="N36" i="16" s="1"/>
  <c r="N81" i="16" s="1"/>
  <c r="H46" i="35"/>
  <c r="H57" i="16" s="1"/>
  <c r="H102" i="16" s="1"/>
  <c r="M46" i="35"/>
  <c r="M57" i="16" s="1"/>
  <c r="M102" i="16" s="1"/>
  <c r="N46" i="35"/>
  <c r="N57" i="16" s="1"/>
  <c r="N102" i="16" s="1"/>
  <c r="L12" i="35"/>
  <c r="L23" i="16" s="1"/>
  <c r="L68" i="16" s="1"/>
  <c r="M12" i="35"/>
  <c r="M23" i="16" s="1"/>
  <c r="M68" i="16" s="1"/>
  <c r="N12" i="35"/>
  <c r="N23" i="16" s="1"/>
  <c r="N68" i="16" s="1"/>
  <c r="E33" i="35"/>
  <c r="E44" i="16" s="1"/>
  <c r="E89" i="16" s="1"/>
  <c r="M33" i="35"/>
  <c r="M44" i="16" s="1"/>
  <c r="M89" i="16" s="1"/>
  <c r="N33" i="35"/>
  <c r="N44" i="16" s="1"/>
  <c r="N89" i="16" s="1"/>
  <c r="K24" i="35"/>
  <c r="K35" i="16" s="1"/>
  <c r="K80" i="16" s="1"/>
  <c r="M24" i="35"/>
  <c r="M35" i="16" s="1"/>
  <c r="M80" i="16" s="1"/>
  <c r="N24" i="35"/>
  <c r="N35" i="16" s="1"/>
  <c r="N80" i="16" s="1"/>
  <c r="E37" i="35"/>
  <c r="E48" i="16" s="1"/>
  <c r="E93" i="16" s="1"/>
  <c r="M37" i="35"/>
  <c r="M48" i="16" s="1"/>
  <c r="M93" i="16" s="1"/>
  <c r="N37" i="35"/>
  <c r="N48" i="16" s="1"/>
  <c r="N93" i="16" s="1"/>
  <c r="J18" i="35"/>
  <c r="J29" i="16" s="1"/>
  <c r="J74" i="16" s="1"/>
  <c r="K45" i="35"/>
  <c r="K56" i="16" s="1"/>
  <c r="K101" i="16" s="1"/>
  <c r="D23" i="35"/>
  <c r="D34" i="16" s="1"/>
  <c r="D79" i="16" s="1"/>
  <c r="M23" i="35"/>
  <c r="M34" i="16" s="1"/>
  <c r="M79" i="16" s="1"/>
  <c r="N23" i="35"/>
  <c r="N34" i="16" s="1"/>
  <c r="N79" i="16" s="1"/>
  <c r="D39" i="35"/>
  <c r="D50" i="16" s="1"/>
  <c r="D95" i="16" s="1"/>
  <c r="M39" i="35"/>
  <c r="M50" i="16" s="1"/>
  <c r="M95" i="16" s="1"/>
  <c r="N39" i="35"/>
  <c r="N50" i="16" s="1"/>
  <c r="N95" i="16" s="1"/>
  <c r="I12" i="35"/>
  <c r="I23" i="16" s="1"/>
  <c r="I68" i="16" s="1"/>
  <c r="L25" i="35"/>
  <c r="L36" i="16" s="1"/>
  <c r="L81" i="16" s="1"/>
  <c r="G46" i="35"/>
  <c r="G57" i="16" s="1"/>
  <c r="G102" i="16" s="1"/>
  <c r="J24" i="35"/>
  <c r="J35" i="16" s="1"/>
  <c r="J80" i="16" s="1"/>
  <c r="F25" i="35"/>
  <c r="F36" i="16" s="1"/>
  <c r="F81" i="16" s="1"/>
  <c r="J33" i="35"/>
  <c r="J44" i="16" s="1"/>
  <c r="J89" i="16" s="1"/>
  <c r="J45" i="35"/>
  <c r="J56" i="16" s="1"/>
  <c r="J101" i="16" s="1"/>
  <c r="E29" i="35"/>
  <c r="E40" i="16" s="1"/>
  <c r="E85" i="16" s="1"/>
  <c r="M29" i="35"/>
  <c r="M40" i="16" s="1"/>
  <c r="M85" i="16" s="1"/>
  <c r="N29" i="35"/>
  <c r="N40" i="16" s="1"/>
  <c r="N85" i="16" s="1"/>
  <c r="D30" i="35"/>
  <c r="D41" i="16" s="1"/>
  <c r="D86" i="16" s="1"/>
  <c r="M30" i="35"/>
  <c r="M41" i="16" s="1"/>
  <c r="M86" i="16" s="1"/>
  <c r="N30" i="35"/>
  <c r="N41" i="16" s="1"/>
  <c r="N86" i="16" s="1"/>
  <c r="J21" i="35"/>
  <c r="J32" i="16" s="1"/>
  <c r="J77" i="16" s="1"/>
  <c r="M21" i="35"/>
  <c r="M32" i="16" s="1"/>
  <c r="M77" i="16" s="1"/>
  <c r="N21" i="35"/>
  <c r="N32" i="16" s="1"/>
  <c r="N77" i="16" s="1"/>
  <c r="I17" i="35"/>
  <c r="I28" i="16" s="1"/>
  <c r="I73" i="16" s="1"/>
  <c r="M17" i="35"/>
  <c r="M28" i="16" s="1"/>
  <c r="M73" i="16" s="1"/>
  <c r="N17" i="35"/>
  <c r="N28" i="16" s="1"/>
  <c r="N73" i="16" s="1"/>
  <c r="D38" i="35"/>
  <c r="D49" i="16" s="1"/>
  <c r="D94" i="16" s="1"/>
  <c r="M38" i="35"/>
  <c r="M49" i="16" s="1"/>
  <c r="M94" i="16" s="1"/>
  <c r="N38" i="35"/>
  <c r="N49" i="16" s="1"/>
  <c r="N94" i="16" s="1"/>
  <c r="D34" i="35"/>
  <c r="D45" i="16" s="1"/>
  <c r="D90" i="16" s="1"/>
  <c r="M34" i="35"/>
  <c r="M45" i="16" s="1"/>
  <c r="M90" i="16" s="1"/>
  <c r="N34" i="35"/>
  <c r="N45" i="16" s="1"/>
  <c r="N90" i="16" s="1"/>
  <c r="E19" i="35"/>
  <c r="E30" i="16" s="1"/>
  <c r="E75" i="16" s="1"/>
  <c r="L27" i="35"/>
  <c r="L38" i="16" s="1"/>
  <c r="L83" i="16" s="1"/>
  <c r="M27" i="35"/>
  <c r="M38" i="16" s="1"/>
  <c r="M83" i="16" s="1"/>
  <c r="N27" i="35"/>
  <c r="N38" i="16" s="1"/>
  <c r="N83" i="16" s="1"/>
  <c r="D43" i="35"/>
  <c r="D54" i="16" s="1"/>
  <c r="D99" i="16" s="1"/>
  <c r="M43" i="35"/>
  <c r="M54" i="16" s="1"/>
  <c r="M99" i="16" s="1"/>
  <c r="N43" i="35"/>
  <c r="N54" i="16" s="1"/>
  <c r="N99" i="16" s="1"/>
  <c r="G18" i="35"/>
  <c r="G29" i="16" s="1"/>
  <c r="G74" i="16" s="1"/>
  <c r="L33" i="35"/>
  <c r="L44" i="16" s="1"/>
  <c r="L89" i="16" s="1"/>
  <c r="K46" i="35"/>
  <c r="K57" i="16" s="1"/>
  <c r="K102" i="16" s="1"/>
  <c r="E25" i="35"/>
  <c r="E36" i="16" s="1"/>
  <c r="E81" i="16" s="1"/>
  <c r="K12" i="35"/>
  <c r="K23" i="16" s="1"/>
  <c r="K68" i="16" s="1"/>
  <c r="J25" i="35"/>
  <c r="J36" i="16" s="1"/>
  <c r="J81" i="16" s="1"/>
  <c r="I46" i="35"/>
  <c r="I57" i="16" s="1"/>
  <c r="I102" i="16" s="1"/>
  <c r="E45" i="35"/>
  <c r="E56" i="16" s="1"/>
  <c r="E101" i="16" s="1"/>
  <c r="M45" i="35"/>
  <c r="M56" i="16" s="1"/>
  <c r="M101" i="16" s="1"/>
  <c r="N45" i="35"/>
  <c r="N56" i="16" s="1"/>
  <c r="N101" i="16" s="1"/>
  <c r="J14" i="35"/>
  <c r="J25" i="16" s="1"/>
  <c r="J70" i="16" s="1"/>
  <c r="M14" i="35"/>
  <c r="M25" i="16" s="1"/>
  <c r="M70" i="16" s="1"/>
  <c r="N14" i="35"/>
  <c r="N25" i="16" s="1"/>
  <c r="N70" i="16" s="1"/>
  <c r="J36" i="35"/>
  <c r="J47" i="16" s="1"/>
  <c r="J92" i="16" s="1"/>
  <c r="M36" i="35"/>
  <c r="M47" i="16" s="1"/>
  <c r="M92" i="16" s="1"/>
  <c r="N36" i="35"/>
  <c r="N47" i="16" s="1"/>
  <c r="N92" i="16" s="1"/>
  <c r="K32" i="35"/>
  <c r="K43" i="16" s="1"/>
  <c r="K88" i="16" s="1"/>
  <c r="M32" i="35"/>
  <c r="M43" i="16" s="1"/>
  <c r="M88" i="16" s="1"/>
  <c r="N32" i="35"/>
  <c r="N43" i="16" s="1"/>
  <c r="N88" i="16" s="1"/>
  <c r="E22" i="35"/>
  <c r="E33" i="16" s="1"/>
  <c r="E78" i="16" s="1"/>
  <c r="M22" i="35"/>
  <c r="M33" i="16" s="1"/>
  <c r="M78" i="16" s="1"/>
  <c r="N22" i="35"/>
  <c r="N33" i="16" s="1"/>
  <c r="N78" i="16" s="1"/>
  <c r="E44" i="35"/>
  <c r="E55" i="16" s="1"/>
  <c r="E100" i="16" s="1"/>
  <c r="M44" i="35"/>
  <c r="M55" i="16" s="1"/>
  <c r="M100" i="16" s="1"/>
  <c r="N44" i="35"/>
  <c r="N55" i="16" s="1"/>
  <c r="N100" i="16" s="1"/>
  <c r="E40" i="35"/>
  <c r="E51" i="16" s="1"/>
  <c r="E96" i="16" s="1"/>
  <c r="M40" i="35"/>
  <c r="M51" i="16" s="1"/>
  <c r="M96" i="16" s="1"/>
  <c r="N40" i="35"/>
  <c r="N51" i="16" s="1"/>
  <c r="N96" i="16" s="1"/>
  <c r="H35" i="35"/>
  <c r="H46" i="16" s="1"/>
  <c r="H91" i="16" s="1"/>
  <c r="M35" i="35"/>
  <c r="M46" i="16" s="1"/>
  <c r="M91" i="16" s="1"/>
  <c r="N35" i="35"/>
  <c r="N46" i="16" s="1"/>
  <c r="N91" i="16" s="1"/>
  <c r="I15" i="35"/>
  <c r="I26" i="16" s="1"/>
  <c r="I71" i="16" s="1"/>
  <c r="M15" i="35"/>
  <c r="M26" i="16" s="1"/>
  <c r="M71" i="16" s="1"/>
  <c r="N15" i="35"/>
  <c r="N26" i="16" s="1"/>
  <c r="N71" i="16" s="1"/>
  <c r="L31" i="35"/>
  <c r="L42" i="16" s="1"/>
  <c r="L87" i="16" s="1"/>
  <c r="M31" i="35"/>
  <c r="M42" i="16" s="1"/>
  <c r="M87" i="16" s="1"/>
  <c r="N31" i="35"/>
  <c r="N42" i="16" s="1"/>
  <c r="N87" i="16" s="1"/>
  <c r="K18" i="35"/>
  <c r="K29" i="16" s="1"/>
  <c r="K74" i="16" s="1"/>
  <c r="D25" i="35"/>
  <c r="D36" i="16" s="1"/>
  <c r="D81" i="16" s="1"/>
  <c r="L18" i="35"/>
  <c r="L29" i="16" s="1"/>
  <c r="L74" i="16" s="1"/>
  <c r="I25" i="35"/>
  <c r="I36" i="16" s="1"/>
  <c r="I81" i="16" s="1"/>
  <c r="L46" i="35"/>
  <c r="L57" i="16" s="1"/>
  <c r="L102" i="16" s="1"/>
  <c r="I26" i="35"/>
  <c r="I37" i="16" s="1"/>
  <c r="I82" i="16" s="1"/>
  <c r="M26" i="35"/>
  <c r="M37" i="16" s="1"/>
  <c r="M82" i="16" s="1"/>
  <c r="N26" i="35"/>
  <c r="N37" i="16" s="1"/>
  <c r="N82" i="16" s="1"/>
  <c r="E20" i="35"/>
  <c r="E31" i="16" s="1"/>
  <c r="E76" i="16" s="1"/>
  <c r="M20" i="35"/>
  <c r="M31" i="16" s="1"/>
  <c r="M76" i="16" s="1"/>
  <c r="N20" i="35"/>
  <c r="N31" i="16" s="1"/>
  <c r="N76" i="16" s="1"/>
  <c r="D41" i="35"/>
  <c r="D52" i="16" s="1"/>
  <c r="D97" i="16" s="1"/>
  <c r="M41" i="35"/>
  <c r="M52" i="16" s="1"/>
  <c r="M97" i="16" s="1"/>
  <c r="N41" i="35"/>
  <c r="N52" i="16" s="1"/>
  <c r="N97" i="16" s="1"/>
  <c r="D42" i="35"/>
  <c r="D53" i="16" s="1"/>
  <c r="D98" i="16" s="1"/>
  <c r="M42" i="35"/>
  <c r="M53" i="16" s="1"/>
  <c r="M98" i="16" s="1"/>
  <c r="N42" i="35"/>
  <c r="N53" i="16" s="1"/>
  <c r="N98" i="16" s="1"/>
  <c r="G28" i="35"/>
  <c r="G39" i="16" s="1"/>
  <c r="G84" i="16" s="1"/>
  <c r="M28" i="35"/>
  <c r="M39" i="16" s="1"/>
  <c r="M84" i="16" s="1"/>
  <c r="N28" i="35"/>
  <c r="N39" i="16" s="1"/>
  <c r="N84" i="16" s="1"/>
  <c r="J13" i="35"/>
  <c r="J24" i="16" s="1"/>
  <c r="J69" i="16" s="1"/>
  <c r="M13" i="35"/>
  <c r="M24" i="16" s="1"/>
  <c r="M69" i="16" s="1"/>
  <c r="N13" i="35"/>
  <c r="N24" i="16" s="1"/>
  <c r="N69" i="16" s="1"/>
  <c r="L16" i="35"/>
  <c r="L27" i="16" s="1"/>
  <c r="L72" i="16" s="1"/>
  <c r="M16" i="35"/>
  <c r="M27" i="16" s="1"/>
  <c r="M72" i="16" s="1"/>
  <c r="N16" i="35"/>
  <c r="N27" i="16" s="1"/>
  <c r="N72" i="16" s="1"/>
  <c r="L15" i="28"/>
  <c r="L34" i="28"/>
  <c r="H32" i="28"/>
  <c r="L18" i="28"/>
  <c r="K43" i="35"/>
  <c r="K54" i="16" s="1"/>
  <c r="K99" i="16" s="1"/>
  <c r="K17" i="35"/>
  <c r="K28" i="16" s="1"/>
  <c r="K73" i="16" s="1"/>
  <c r="I19" i="35"/>
  <c r="I30" i="16" s="1"/>
  <c r="I75" i="16" s="1"/>
  <c r="E34" i="35"/>
  <c r="E45" i="16" s="1"/>
  <c r="E90" i="16" s="1"/>
  <c r="L27" i="28"/>
  <c r="I23" i="35"/>
  <c r="I34" i="16" s="1"/>
  <c r="I79" i="16" s="1"/>
  <c r="H32" i="35"/>
  <c r="H43" i="16" s="1"/>
  <c r="H88" i="16" s="1"/>
  <c r="J34" i="35"/>
  <c r="J45" i="16" s="1"/>
  <c r="J90" i="16" s="1"/>
  <c r="F38" i="35"/>
  <c r="F49" i="16" s="1"/>
  <c r="F94" i="16" s="1"/>
  <c r="L40" i="35"/>
  <c r="L51" i="16" s="1"/>
  <c r="L96" i="16" s="1"/>
  <c r="H44" i="35"/>
  <c r="H55" i="16" s="1"/>
  <c r="H100" i="16" s="1"/>
  <c r="D17" i="35"/>
  <c r="D28" i="16" s="1"/>
  <c r="D73" i="16" s="1"/>
  <c r="K22" i="35"/>
  <c r="K33" i="16" s="1"/>
  <c r="K78" i="16" s="1"/>
  <c r="I32" i="35"/>
  <c r="I43" i="16" s="1"/>
  <c r="I88" i="16" s="1"/>
  <c r="E36" i="35"/>
  <c r="E47" i="16" s="1"/>
  <c r="E92" i="16" s="1"/>
  <c r="I40" i="35"/>
  <c r="I51" i="16" s="1"/>
  <c r="I96" i="16" s="1"/>
  <c r="H45" i="35"/>
  <c r="H56" i="16" s="1"/>
  <c r="H101" i="16" s="1"/>
  <c r="E17" i="35"/>
  <c r="E28" i="16" s="1"/>
  <c r="E73" i="16" s="1"/>
  <c r="H22" i="35"/>
  <c r="H33" i="16" s="1"/>
  <c r="H78" i="16" s="1"/>
  <c r="L30" i="35"/>
  <c r="L41" i="16" s="1"/>
  <c r="L86" i="16" s="1"/>
  <c r="L34" i="35"/>
  <c r="L45" i="16" s="1"/>
  <c r="L90" i="16" s="1"/>
  <c r="J40" i="35"/>
  <c r="J51" i="16" s="1"/>
  <c r="J96" i="16" s="1"/>
  <c r="J17" i="35"/>
  <c r="J28" i="16" s="1"/>
  <c r="J73" i="16" s="1"/>
  <c r="G32" i="35"/>
  <c r="G43" i="16" s="1"/>
  <c r="G88" i="16" s="1"/>
  <c r="I34" i="35"/>
  <c r="I45" i="16" s="1"/>
  <c r="I90" i="16" s="1"/>
  <c r="G40" i="35"/>
  <c r="G51" i="16" s="1"/>
  <c r="G96" i="16" s="1"/>
  <c r="K44" i="35"/>
  <c r="K55" i="16" s="1"/>
  <c r="K100" i="16" s="1"/>
  <c r="F34" i="35"/>
  <c r="F45" i="16" s="1"/>
  <c r="F90" i="16" s="1"/>
  <c r="K34" i="35"/>
  <c r="K45" i="16" s="1"/>
  <c r="K90" i="16" s="1"/>
  <c r="K38" i="35"/>
  <c r="K49" i="16" s="1"/>
  <c r="K94" i="16" s="1"/>
  <c r="H34" i="35"/>
  <c r="H45" i="16" s="1"/>
  <c r="H90" i="16" s="1"/>
  <c r="F17" i="35"/>
  <c r="F28" i="16" s="1"/>
  <c r="F73" i="16" s="1"/>
  <c r="I30" i="35"/>
  <c r="I41" i="16" s="1"/>
  <c r="I86" i="16" s="1"/>
  <c r="I38" i="35"/>
  <c r="I49" i="16" s="1"/>
  <c r="I94" i="16" s="1"/>
  <c r="H41" i="28"/>
  <c r="H25" i="28"/>
  <c r="F22" i="35"/>
  <c r="F33" i="16" s="1"/>
  <c r="F78" i="16" s="1"/>
  <c r="F30" i="35"/>
  <c r="F41" i="16" s="1"/>
  <c r="F86" i="16" s="1"/>
  <c r="L32" i="35"/>
  <c r="L43" i="16" s="1"/>
  <c r="L88" i="16" s="1"/>
  <c r="E35" i="35"/>
  <c r="E46" i="16" s="1"/>
  <c r="E91" i="16" s="1"/>
  <c r="J38" i="35"/>
  <c r="J49" i="16" s="1"/>
  <c r="J94" i="16" s="1"/>
  <c r="L44" i="35"/>
  <c r="L55" i="16" s="1"/>
  <c r="L100" i="16" s="1"/>
  <c r="H17" i="35"/>
  <c r="H28" i="16" s="1"/>
  <c r="H73" i="16" s="1"/>
  <c r="L45" i="35"/>
  <c r="L56" i="16" s="1"/>
  <c r="L101" i="16" s="1"/>
  <c r="L22" i="35"/>
  <c r="L33" i="16" s="1"/>
  <c r="L78" i="16" s="1"/>
  <c r="F32" i="35"/>
  <c r="F43" i="16" s="1"/>
  <c r="F88" i="16" s="1"/>
  <c r="H38" i="35"/>
  <c r="H49" i="16" s="1"/>
  <c r="H94" i="16" s="1"/>
  <c r="K36" i="35"/>
  <c r="K47" i="16" s="1"/>
  <c r="K92" i="16" s="1"/>
  <c r="K40" i="35"/>
  <c r="K51" i="16" s="1"/>
  <c r="K96" i="16" s="1"/>
  <c r="F45" i="35"/>
  <c r="F56" i="16" s="1"/>
  <c r="F101" i="16" s="1"/>
  <c r="J23" i="28"/>
  <c r="F21" i="28"/>
  <c r="D11" i="28"/>
  <c r="F41" i="28"/>
  <c r="L38" i="28"/>
  <c r="H36" i="28"/>
  <c r="D34" i="28"/>
  <c r="L31" i="28"/>
  <c r="H29" i="28"/>
  <c r="J27" i="28"/>
  <c r="F25" i="28"/>
  <c r="L22" i="28"/>
  <c r="H20" i="28"/>
  <c r="D18" i="28"/>
  <c r="F14" i="28"/>
  <c r="L9" i="28"/>
  <c r="L24" i="8" s="1"/>
  <c r="D16" i="35"/>
  <c r="D27" i="16" s="1"/>
  <c r="D72" i="16" s="1"/>
  <c r="H28" i="35"/>
  <c r="H39" i="16" s="1"/>
  <c r="H84" i="16" s="1"/>
  <c r="I39" i="35"/>
  <c r="I50" i="16" s="1"/>
  <c r="I95" i="16" s="1"/>
  <c r="G41" i="35"/>
  <c r="G52" i="16" s="1"/>
  <c r="G97" i="16" s="1"/>
  <c r="H13" i="35"/>
  <c r="H24" i="16" s="1"/>
  <c r="H69" i="16" s="1"/>
  <c r="I16" i="35"/>
  <c r="I27" i="16" s="1"/>
  <c r="I72" i="16" s="1"/>
  <c r="E28" i="35"/>
  <c r="E39" i="16" s="1"/>
  <c r="E84" i="16" s="1"/>
  <c r="H41" i="35"/>
  <c r="H52" i="16" s="1"/>
  <c r="H97" i="16" s="1"/>
  <c r="E13" i="35"/>
  <c r="E24" i="16" s="1"/>
  <c r="E69" i="16" s="1"/>
  <c r="J16" i="35"/>
  <c r="J27" i="16" s="1"/>
  <c r="J72" i="16" s="1"/>
  <c r="F20" i="35"/>
  <c r="F31" i="16" s="1"/>
  <c r="F76" i="16" s="1"/>
  <c r="L42" i="35"/>
  <c r="L53" i="16" s="1"/>
  <c r="L98" i="16" s="1"/>
  <c r="G16" i="35"/>
  <c r="G27" i="16" s="1"/>
  <c r="G72" i="16" s="1"/>
  <c r="G20" i="35"/>
  <c r="G31" i="16" s="1"/>
  <c r="G76" i="16" s="1"/>
  <c r="F41" i="35"/>
  <c r="F52" i="16" s="1"/>
  <c r="F97" i="16" s="1"/>
  <c r="G13" i="35"/>
  <c r="G24" i="16" s="1"/>
  <c r="G69" i="16" s="1"/>
  <c r="F37" i="28"/>
  <c r="D30" i="28"/>
  <c r="L42" i="28"/>
  <c r="H40" i="28"/>
  <c r="D38" i="28"/>
  <c r="L35" i="28"/>
  <c r="H33" i="28"/>
  <c r="J31" i="28"/>
  <c r="F29" i="28"/>
  <c r="L26" i="28"/>
  <c r="H24" i="28"/>
  <c r="D22" i="28"/>
  <c r="L19" i="28"/>
  <c r="H17" i="28"/>
  <c r="J12" i="28"/>
  <c r="H9" i="28"/>
  <c r="H24" i="8" s="1"/>
  <c r="H16" i="35"/>
  <c r="H27" i="16" s="1"/>
  <c r="H72" i="16" s="1"/>
  <c r="D20" i="35"/>
  <c r="D31" i="16" s="1"/>
  <c r="D76" i="16" s="1"/>
  <c r="L28" i="35"/>
  <c r="L39" i="16" s="1"/>
  <c r="L84" i="16" s="1"/>
  <c r="K41" i="35"/>
  <c r="K52" i="16" s="1"/>
  <c r="K97" i="16" s="1"/>
  <c r="L13" i="35"/>
  <c r="L24" i="16" s="1"/>
  <c r="L69" i="16" s="1"/>
  <c r="I28" i="35"/>
  <c r="I39" i="16" s="1"/>
  <c r="I84" i="16" s="1"/>
  <c r="J35" i="35"/>
  <c r="J46" i="16" s="1"/>
  <c r="J91" i="16" s="1"/>
  <c r="L41" i="35"/>
  <c r="L52" i="16" s="1"/>
  <c r="L97" i="16" s="1"/>
  <c r="I13" i="35"/>
  <c r="I24" i="16" s="1"/>
  <c r="I69" i="16" s="1"/>
  <c r="J20" i="35"/>
  <c r="J31" i="16" s="1"/>
  <c r="J76" i="16" s="1"/>
  <c r="E41" i="35"/>
  <c r="E52" i="16" s="1"/>
  <c r="E97" i="16" s="1"/>
  <c r="F13" i="35"/>
  <c r="F24" i="16" s="1"/>
  <c r="F69" i="16" s="1"/>
  <c r="K16" i="35"/>
  <c r="K27" i="16" s="1"/>
  <c r="K72" i="16" s="1"/>
  <c r="K20" i="35"/>
  <c r="K31" i="16" s="1"/>
  <c r="K76" i="16" s="1"/>
  <c r="J41" i="35"/>
  <c r="J52" i="16" s="1"/>
  <c r="J97" i="16" s="1"/>
  <c r="K13" i="35"/>
  <c r="K24" i="16" s="1"/>
  <c r="K69" i="16" s="1"/>
  <c r="J39" i="28"/>
  <c r="D42" i="28"/>
  <c r="L39" i="28"/>
  <c r="H37" i="28"/>
  <c r="J35" i="28"/>
  <c r="F33" i="28"/>
  <c r="L30" i="28"/>
  <c r="H28" i="28"/>
  <c r="D26" i="28"/>
  <c r="L23" i="28"/>
  <c r="H21" i="28"/>
  <c r="J19" i="28"/>
  <c r="F17" i="28"/>
  <c r="H11" i="28"/>
  <c r="H20" i="35"/>
  <c r="H31" i="16" s="1"/>
  <c r="H76" i="16" s="1"/>
  <c r="G29" i="35"/>
  <c r="G40" i="16" s="1"/>
  <c r="G85" i="16" s="1"/>
  <c r="F42" i="35"/>
  <c r="F53" i="16" s="1"/>
  <c r="F98" i="16" s="1"/>
  <c r="H29" i="35"/>
  <c r="H40" i="16" s="1"/>
  <c r="H85" i="16" s="1"/>
  <c r="F39" i="35"/>
  <c r="F50" i="16" s="1"/>
  <c r="F95" i="16" s="1"/>
  <c r="G42" i="35"/>
  <c r="G53" i="16" s="1"/>
  <c r="G98" i="16" s="1"/>
  <c r="F28" i="35"/>
  <c r="F39" i="16" s="1"/>
  <c r="F84" i="16" s="1"/>
  <c r="I41" i="35"/>
  <c r="I52" i="16" s="1"/>
  <c r="I97" i="16" s="1"/>
  <c r="E42" i="35"/>
  <c r="E53" i="16" s="1"/>
  <c r="E98" i="16" s="1"/>
  <c r="E7" i="28"/>
  <c r="D22" i="8" s="1"/>
  <c r="F42" i="28"/>
  <c r="J40" i="28"/>
  <c r="D39" i="28"/>
  <c r="F38" i="28"/>
  <c r="J36" i="28"/>
  <c r="D35" i="28"/>
  <c r="F34" i="28"/>
  <c r="J32" i="28"/>
  <c r="D31" i="28"/>
  <c r="F30" i="28"/>
  <c r="J28" i="28"/>
  <c r="D27" i="28"/>
  <c r="F26" i="28"/>
  <c r="J24" i="28"/>
  <c r="D23" i="28"/>
  <c r="F22" i="28"/>
  <c r="J20" i="28"/>
  <c r="D19" i="28"/>
  <c r="F18" i="28"/>
  <c r="F16" i="28"/>
  <c r="J14" i="28"/>
  <c r="D13" i="28"/>
  <c r="F8" i="28"/>
  <c r="F23" i="8" s="1"/>
  <c r="K21" i="35"/>
  <c r="K32" i="16" s="1"/>
  <c r="K77" i="16" s="1"/>
  <c r="G33" i="35"/>
  <c r="G44" i="16" s="1"/>
  <c r="G89" i="16" s="1"/>
  <c r="L36" i="35"/>
  <c r="L47" i="16" s="1"/>
  <c r="L92" i="16" s="1"/>
  <c r="E12" i="35"/>
  <c r="E23" i="16" s="1"/>
  <c r="E68" i="16" s="1"/>
  <c r="I24" i="35"/>
  <c r="I35" i="16" s="1"/>
  <c r="I80" i="16" s="1"/>
  <c r="D29" i="35"/>
  <c r="D40" i="16" s="1"/>
  <c r="D85" i="16" s="1"/>
  <c r="H33" i="35"/>
  <c r="H44" i="16" s="1"/>
  <c r="H89" i="16" s="1"/>
  <c r="H37" i="35"/>
  <c r="H48" i="16" s="1"/>
  <c r="H93" i="16" s="1"/>
  <c r="J12" i="35"/>
  <c r="J23" i="16" s="1"/>
  <c r="J68" i="16" s="1"/>
  <c r="H14" i="35"/>
  <c r="H25" i="16" s="1"/>
  <c r="H70" i="16" s="1"/>
  <c r="I21" i="35"/>
  <c r="I32" i="16" s="1"/>
  <c r="I77" i="16" s="1"/>
  <c r="F24" i="35"/>
  <c r="F35" i="16" s="1"/>
  <c r="F80" i="16" s="1"/>
  <c r="I37" i="35"/>
  <c r="I48" i="16" s="1"/>
  <c r="I93" i="16" s="1"/>
  <c r="G12" i="35"/>
  <c r="G23" i="16" s="1"/>
  <c r="G68" i="16" s="1"/>
  <c r="E14" i="35"/>
  <c r="E25" i="16" s="1"/>
  <c r="E70" i="16" s="1"/>
  <c r="F33" i="35"/>
  <c r="F44" i="16" s="1"/>
  <c r="F89" i="16" s="1"/>
  <c r="G36" i="35"/>
  <c r="G47" i="16" s="1"/>
  <c r="G92" i="16" s="1"/>
  <c r="H12" i="35"/>
  <c r="H23" i="16" s="1"/>
  <c r="H68" i="16" s="1"/>
  <c r="D12" i="35"/>
  <c r="D23" i="16" s="1"/>
  <c r="D68" i="16" s="1"/>
  <c r="D21" i="28"/>
  <c r="J18" i="28"/>
  <c r="F12" i="28"/>
  <c r="I43" i="35"/>
  <c r="I54" i="16" s="1"/>
  <c r="I99" i="16" s="1"/>
  <c r="K14" i="35"/>
  <c r="K25" i="16" s="1"/>
  <c r="K70" i="16" s="1"/>
  <c r="J19" i="35"/>
  <c r="J30" i="16" s="1"/>
  <c r="J75" i="16" s="1"/>
  <c r="H21" i="35"/>
  <c r="H32" i="16" s="1"/>
  <c r="H77" i="16" s="1"/>
  <c r="F23" i="35"/>
  <c r="F34" i="16" s="1"/>
  <c r="F79" i="16" s="1"/>
  <c r="L29" i="35"/>
  <c r="L40" i="16" s="1"/>
  <c r="L85" i="16" s="1"/>
  <c r="I36" i="35"/>
  <c r="I47" i="16" s="1"/>
  <c r="I92" i="16" s="1"/>
  <c r="J43" i="35"/>
  <c r="J54" i="16" s="1"/>
  <c r="J99" i="16" s="1"/>
  <c r="D18" i="35"/>
  <c r="D29" i="16" s="1"/>
  <c r="D74" i="16" s="1"/>
  <c r="L26" i="35"/>
  <c r="L37" i="16" s="1"/>
  <c r="L82" i="16" s="1"/>
  <c r="I29" i="35"/>
  <c r="I40" i="16" s="1"/>
  <c r="I85" i="16" s="1"/>
  <c r="F36" i="35"/>
  <c r="F47" i="16" s="1"/>
  <c r="F92" i="16" s="1"/>
  <c r="E18" i="35"/>
  <c r="E29" i="16" s="1"/>
  <c r="E74" i="16" s="1"/>
  <c r="F21" i="35"/>
  <c r="F32" i="16" s="1"/>
  <c r="F77" i="16" s="1"/>
  <c r="G24" i="35"/>
  <c r="G35" i="16" s="1"/>
  <c r="G80" i="16" s="1"/>
  <c r="E26" i="35"/>
  <c r="E37" i="16" s="1"/>
  <c r="E82" i="16" s="1"/>
  <c r="F29" i="35"/>
  <c r="F40" i="16" s="1"/>
  <c r="F85" i="16" s="1"/>
  <c r="F37" i="35"/>
  <c r="F48" i="16" s="1"/>
  <c r="F93" i="16" s="1"/>
  <c r="F14" i="35"/>
  <c r="F25" i="16" s="1"/>
  <c r="F70" i="16" s="1"/>
  <c r="M7" i="28"/>
  <c r="M22" i="8" s="1"/>
  <c r="J42" i="28"/>
  <c r="L41" i="28"/>
  <c r="D41" i="28"/>
  <c r="F40" i="28"/>
  <c r="H39" i="28"/>
  <c r="J38" i="28"/>
  <c r="L37" i="28"/>
  <c r="D37" i="28"/>
  <c r="F36" i="28"/>
  <c r="H35" i="28"/>
  <c r="J34" i="28"/>
  <c r="L33" i="28"/>
  <c r="D33" i="28"/>
  <c r="F32" i="28"/>
  <c r="H31" i="28"/>
  <c r="J30" i="28"/>
  <c r="L29" i="28"/>
  <c r="D29" i="28"/>
  <c r="F28" i="28"/>
  <c r="H27" i="28"/>
  <c r="J26" i="28"/>
  <c r="L25" i="28"/>
  <c r="D25" i="28"/>
  <c r="F24" i="28"/>
  <c r="H23" i="28"/>
  <c r="J22" i="28"/>
  <c r="L21" i="28"/>
  <c r="F20" i="28"/>
  <c r="H19" i="28"/>
  <c r="L17" i="28"/>
  <c r="D17" i="28"/>
  <c r="H15" i="28"/>
  <c r="L13" i="28"/>
  <c r="J10" i="28"/>
  <c r="D9" i="28"/>
  <c r="D24" i="8" s="1"/>
  <c r="H24" i="35"/>
  <c r="H35" i="16" s="1"/>
  <c r="H80" i="16" s="1"/>
  <c r="K29" i="35"/>
  <c r="K40" i="16" s="1"/>
  <c r="K85" i="16" s="1"/>
  <c r="D36" i="35"/>
  <c r="D47" i="16" s="1"/>
  <c r="D92" i="16" s="1"/>
  <c r="K37" i="35"/>
  <c r="K48" i="16" s="1"/>
  <c r="K93" i="16" s="1"/>
  <c r="I7" i="28"/>
  <c r="I22" i="8" s="1"/>
  <c r="H42" i="28"/>
  <c r="J41" i="28"/>
  <c r="L40" i="28"/>
  <c r="D40" i="28"/>
  <c r="F39" i="28"/>
  <c r="H38" i="28"/>
  <c r="J37" i="28"/>
  <c r="L36" i="28"/>
  <c r="D36" i="28"/>
  <c r="F35" i="28"/>
  <c r="H34" i="28"/>
  <c r="J33" i="28"/>
  <c r="L32" i="28"/>
  <c r="D32" i="28"/>
  <c r="F31" i="28"/>
  <c r="H30" i="28"/>
  <c r="J29" i="28"/>
  <c r="L28" i="28"/>
  <c r="D28" i="28"/>
  <c r="F27" i="28"/>
  <c r="H26" i="28"/>
  <c r="J25" i="28"/>
  <c r="L24" i="28"/>
  <c r="D24" i="28"/>
  <c r="F23" i="28"/>
  <c r="H22" i="28"/>
  <c r="J21" i="28"/>
  <c r="L20" i="28"/>
  <c r="D20" i="28"/>
  <c r="F19" i="28"/>
  <c r="H18" i="28"/>
  <c r="J17" i="28"/>
  <c r="J16" i="28"/>
  <c r="D15" i="28"/>
  <c r="H13" i="28"/>
  <c r="L11" i="28"/>
  <c r="F10" i="28"/>
  <c r="J8" i="28"/>
  <c r="J23" i="8" s="1"/>
  <c r="G21" i="35"/>
  <c r="G32" i="16" s="1"/>
  <c r="G77" i="16" s="1"/>
  <c r="L24" i="35"/>
  <c r="L35" i="16" s="1"/>
  <c r="L80" i="16" s="1"/>
  <c r="H36" i="35"/>
  <c r="H47" i="16" s="1"/>
  <c r="H92" i="16" s="1"/>
  <c r="L21" i="35"/>
  <c r="L32" i="16" s="1"/>
  <c r="L77" i="16" s="1"/>
  <c r="E24" i="35"/>
  <c r="E35" i="16" s="1"/>
  <c r="E80" i="16" s="1"/>
  <c r="G30" i="35"/>
  <c r="G41" i="16" s="1"/>
  <c r="G86" i="16" s="1"/>
  <c r="D33" i="35"/>
  <c r="D44" i="16" s="1"/>
  <c r="D89" i="16" s="1"/>
  <c r="D37" i="35"/>
  <c r="D48" i="16" s="1"/>
  <c r="D93" i="16" s="1"/>
  <c r="F12" i="35"/>
  <c r="F23" i="16" s="1"/>
  <c r="F68" i="16" s="1"/>
  <c r="D14" i="35"/>
  <c r="D25" i="16" s="1"/>
  <c r="D70" i="16" s="1"/>
  <c r="H18" i="35"/>
  <c r="H29" i="16" s="1"/>
  <c r="H74" i="16" s="1"/>
  <c r="E21" i="35"/>
  <c r="E32" i="16" s="1"/>
  <c r="E77" i="16" s="1"/>
  <c r="K27" i="35"/>
  <c r="K38" i="16" s="1"/>
  <c r="K83" i="16" s="1"/>
  <c r="H30" i="35"/>
  <c r="H41" i="16" s="1"/>
  <c r="H86" i="16" s="1"/>
  <c r="I33" i="35"/>
  <c r="I44" i="16" s="1"/>
  <c r="I89" i="16" s="1"/>
  <c r="J29" i="35"/>
  <c r="J40" i="16" s="1"/>
  <c r="J85" i="16" s="1"/>
  <c r="J37" i="35"/>
  <c r="J48" i="16" s="1"/>
  <c r="J93" i="16" s="1"/>
  <c r="E46" i="35"/>
  <c r="E57" i="16" s="1"/>
  <c r="E102" i="16" s="1"/>
  <c r="D46" i="35"/>
  <c r="D57" i="16" s="1"/>
  <c r="D102" i="16" s="1"/>
  <c r="J44" i="35"/>
  <c r="J55" i="16" s="1"/>
  <c r="J100" i="16" s="1"/>
  <c r="K23" i="8"/>
  <c r="G23" i="8"/>
  <c r="L7" i="28"/>
  <c r="L22" i="8" s="1"/>
  <c r="H7" i="28"/>
  <c r="M42" i="28"/>
  <c r="M57" i="8" s="1"/>
  <c r="M102" i="8" s="1"/>
  <c r="I42" i="28"/>
  <c r="E42" i="28"/>
  <c r="E57" i="8" s="1"/>
  <c r="K41" i="28"/>
  <c r="G41" i="28"/>
  <c r="M40" i="28"/>
  <c r="M55" i="8" s="1"/>
  <c r="M100" i="8" s="1"/>
  <c r="I40" i="28"/>
  <c r="E40" i="28"/>
  <c r="K39" i="28"/>
  <c r="G39" i="28"/>
  <c r="M38" i="28"/>
  <c r="I38" i="28"/>
  <c r="E38" i="28"/>
  <c r="K37" i="28"/>
  <c r="G37" i="28"/>
  <c r="G52" i="8" s="1"/>
  <c r="M36" i="28"/>
  <c r="M51" i="8" s="1"/>
  <c r="M96" i="8" s="1"/>
  <c r="I36" i="28"/>
  <c r="E36" i="28"/>
  <c r="K35" i="28"/>
  <c r="G35" i="28"/>
  <c r="M34" i="28"/>
  <c r="I34" i="28"/>
  <c r="E34" i="28"/>
  <c r="K33" i="28"/>
  <c r="G33" i="28"/>
  <c r="M32" i="28"/>
  <c r="M47" i="8" s="1"/>
  <c r="M92" i="8" s="1"/>
  <c r="I32" i="28"/>
  <c r="E32" i="28"/>
  <c r="K31" i="28"/>
  <c r="G31" i="28"/>
  <c r="M30" i="28"/>
  <c r="M45" i="8" s="1"/>
  <c r="M90" i="8" s="1"/>
  <c r="I30" i="28"/>
  <c r="E30" i="28"/>
  <c r="K29" i="28"/>
  <c r="G29" i="28"/>
  <c r="G44" i="8" s="1"/>
  <c r="M28" i="28"/>
  <c r="M43" i="8" s="1"/>
  <c r="M88" i="8" s="1"/>
  <c r="I28" i="28"/>
  <c r="E28" i="28"/>
  <c r="K27" i="28"/>
  <c r="G27" i="28"/>
  <c r="M26" i="28"/>
  <c r="M41" i="8" s="1"/>
  <c r="M86" i="8" s="1"/>
  <c r="I26" i="28"/>
  <c r="E26" i="28"/>
  <c r="E41" i="8" s="1"/>
  <c r="K25" i="28"/>
  <c r="G25" i="28"/>
  <c r="M24" i="28"/>
  <c r="M39" i="8" s="1"/>
  <c r="M84" i="8" s="1"/>
  <c r="I24" i="28"/>
  <c r="E24" i="28"/>
  <c r="K23" i="28"/>
  <c r="G23" i="28"/>
  <c r="M22" i="28"/>
  <c r="I22" i="28"/>
  <c r="E22" i="28"/>
  <c r="K21" i="28"/>
  <c r="G21" i="28"/>
  <c r="M20" i="28"/>
  <c r="M35" i="8" s="1"/>
  <c r="M80" i="8" s="1"/>
  <c r="I20" i="28"/>
  <c r="E20" i="28"/>
  <c r="K19" i="28"/>
  <c r="K34" i="8" s="1"/>
  <c r="G19" i="28"/>
  <c r="M18" i="28"/>
  <c r="M33" i="8" s="1"/>
  <c r="M78" i="8" s="1"/>
  <c r="I18" i="28"/>
  <c r="E18" i="28"/>
  <c r="K17" i="28"/>
  <c r="G17" i="28"/>
  <c r="M16" i="28"/>
  <c r="M31" i="8" s="1"/>
  <c r="M76" i="8" s="1"/>
  <c r="I16" i="28"/>
  <c r="E16" i="28"/>
  <c r="K15" i="28"/>
  <c r="K30" i="8" s="1"/>
  <c r="G15" i="28"/>
  <c r="M14" i="28"/>
  <c r="M29" i="8" s="1"/>
  <c r="M74" i="8" s="1"/>
  <c r="I14" i="28"/>
  <c r="E14" i="28"/>
  <c r="K13" i="28"/>
  <c r="G13" i="28"/>
  <c r="M12" i="28"/>
  <c r="M27" i="8" s="1"/>
  <c r="M72" i="8" s="1"/>
  <c r="I12" i="28"/>
  <c r="E12" i="28"/>
  <c r="K11" i="28"/>
  <c r="K26" i="8" s="1"/>
  <c r="G11" i="28"/>
  <c r="M10" i="28"/>
  <c r="M25" i="8" s="1"/>
  <c r="M70" i="8" s="1"/>
  <c r="I10" i="28"/>
  <c r="E10" i="28"/>
  <c r="K9" i="28"/>
  <c r="G9" i="28"/>
  <c r="M8" i="28"/>
  <c r="I8" i="28"/>
  <c r="E8" i="28"/>
  <c r="E31" i="35"/>
  <c r="E42" i="16" s="1"/>
  <c r="E87" i="16" s="1"/>
  <c r="J23" i="35"/>
  <c r="J34" i="16" s="1"/>
  <c r="J79" i="16" s="1"/>
  <c r="F27" i="35"/>
  <c r="F38" i="16" s="1"/>
  <c r="F83" i="16" s="1"/>
  <c r="J39" i="35"/>
  <c r="J50" i="16" s="1"/>
  <c r="J95" i="16" s="1"/>
  <c r="K15" i="35"/>
  <c r="K26" i="16" s="1"/>
  <c r="K71" i="16" s="1"/>
  <c r="G19" i="35"/>
  <c r="G30" i="16" s="1"/>
  <c r="G75" i="16" s="1"/>
  <c r="G35" i="35"/>
  <c r="G46" i="16" s="1"/>
  <c r="G91" i="16" s="1"/>
  <c r="K39" i="35"/>
  <c r="K50" i="16" s="1"/>
  <c r="K95" i="16" s="1"/>
  <c r="L19" i="35"/>
  <c r="L30" i="16" s="1"/>
  <c r="L75" i="16" s="1"/>
  <c r="H23" i="35"/>
  <c r="H34" i="16" s="1"/>
  <c r="H79" i="16" s="1"/>
  <c r="D27" i="35"/>
  <c r="D38" i="16" s="1"/>
  <c r="D83" i="16" s="1"/>
  <c r="L35" i="35"/>
  <c r="L46" i="16" s="1"/>
  <c r="L91" i="16" s="1"/>
  <c r="H39" i="35"/>
  <c r="H50" i="16" s="1"/>
  <c r="H95" i="16" s="1"/>
  <c r="H43" i="35"/>
  <c r="H54" i="16" s="1"/>
  <c r="H99" i="16" s="1"/>
  <c r="K7" i="28"/>
  <c r="K22" i="8" s="1"/>
  <c r="G7" i="28"/>
  <c r="G22" i="8" s="1"/>
  <c r="J56" i="8"/>
  <c r="L43" i="8"/>
  <c r="L16" i="28"/>
  <c r="H16" i="28"/>
  <c r="D16" i="28"/>
  <c r="D31" i="8" s="1"/>
  <c r="J15" i="28"/>
  <c r="F15" i="28"/>
  <c r="L14" i="28"/>
  <c r="H14" i="28"/>
  <c r="H29" i="8" s="1"/>
  <c r="D14" i="28"/>
  <c r="J13" i="28"/>
  <c r="F13" i="28"/>
  <c r="L12" i="28"/>
  <c r="L27" i="8" s="1"/>
  <c r="H12" i="28"/>
  <c r="D12" i="28"/>
  <c r="J11" i="28"/>
  <c r="F11" i="28"/>
  <c r="F26" i="8" s="1"/>
  <c r="L10" i="28"/>
  <c r="H10" i="28"/>
  <c r="D10" i="28"/>
  <c r="J9" i="28"/>
  <c r="J24" i="8" s="1"/>
  <c r="F9" i="28"/>
  <c r="D8" i="28"/>
  <c r="D23" i="8" s="1"/>
  <c r="M114" i="34"/>
  <c r="I31" i="35"/>
  <c r="I42" i="16" s="1"/>
  <c r="I87" i="16" s="1"/>
  <c r="F15" i="35"/>
  <c r="F26" i="16" s="1"/>
  <c r="F71" i="16" s="1"/>
  <c r="J27" i="35"/>
  <c r="J38" i="16" s="1"/>
  <c r="J83" i="16" s="1"/>
  <c r="F31" i="35"/>
  <c r="F42" i="16" s="1"/>
  <c r="F87" i="16" s="1"/>
  <c r="K19" i="35"/>
  <c r="K30" i="16" s="1"/>
  <c r="K75" i="16" s="1"/>
  <c r="G23" i="35"/>
  <c r="G34" i="16" s="1"/>
  <c r="G79" i="16" s="1"/>
  <c r="G31" i="35"/>
  <c r="G42" i="16" s="1"/>
  <c r="G87" i="16" s="1"/>
  <c r="K35" i="35"/>
  <c r="K46" i="16" s="1"/>
  <c r="K91" i="16" s="1"/>
  <c r="D15" i="35"/>
  <c r="D26" i="16" s="1"/>
  <c r="D71" i="16" s="1"/>
  <c r="L23" i="35"/>
  <c r="L34" i="16" s="1"/>
  <c r="L79" i="16" s="1"/>
  <c r="H27" i="35"/>
  <c r="H38" i="16" s="1"/>
  <c r="H83" i="16" s="1"/>
  <c r="D31" i="35"/>
  <c r="D42" i="16" s="1"/>
  <c r="D87" i="16" s="1"/>
  <c r="L39" i="35"/>
  <c r="L50" i="16" s="1"/>
  <c r="L95" i="16" s="1"/>
  <c r="L43" i="35"/>
  <c r="L54" i="16" s="1"/>
  <c r="L99" i="16" s="1"/>
  <c r="K42" i="28"/>
  <c r="G42" i="28"/>
  <c r="M41" i="28"/>
  <c r="M56" i="8" s="1"/>
  <c r="M101" i="8" s="1"/>
  <c r="I41" i="28"/>
  <c r="E41" i="28"/>
  <c r="E56" i="8" s="1"/>
  <c r="K40" i="28"/>
  <c r="G40" i="28"/>
  <c r="M39" i="28"/>
  <c r="M54" i="8" s="1"/>
  <c r="M99" i="8" s="1"/>
  <c r="I39" i="28"/>
  <c r="E39" i="28"/>
  <c r="K38" i="28"/>
  <c r="K53" i="8" s="1"/>
  <c r="G38" i="28"/>
  <c r="M37" i="28"/>
  <c r="I37" i="28"/>
  <c r="E37" i="28"/>
  <c r="E52" i="8" s="1"/>
  <c r="K36" i="28"/>
  <c r="G36" i="28"/>
  <c r="M35" i="28"/>
  <c r="M50" i="8" s="1"/>
  <c r="M95" i="8" s="1"/>
  <c r="I35" i="28"/>
  <c r="I50" i="8" s="1"/>
  <c r="E35" i="28"/>
  <c r="K34" i="28"/>
  <c r="K49" i="8" s="1"/>
  <c r="G34" i="28"/>
  <c r="M33" i="28"/>
  <c r="M48" i="8" s="1"/>
  <c r="M93" i="8" s="1"/>
  <c r="I33" i="28"/>
  <c r="E33" i="28"/>
  <c r="K32" i="28"/>
  <c r="G32" i="28"/>
  <c r="G47" i="8" s="1"/>
  <c r="M31" i="28"/>
  <c r="M46" i="8" s="1"/>
  <c r="M91" i="8" s="1"/>
  <c r="I31" i="28"/>
  <c r="E31" i="28"/>
  <c r="K30" i="28"/>
  <c r="G30" i="28"/>
  <c r="M29" i="28"/>
  <c r="M44" i="8" s="1"/>
  <c r="M89" i="8" s="1"/>
  <c r="I29" i="28"/>
  <c r="E29" i="28"/>
  <c r="E44" i="8" s="1"/>
  <c r="K28" i="28"/>
  <c r="G28" i="28"/>
  <c r="M27" i="28"/>
  <c r="M42" i="8" s="1"/>
  <c r="M87" i="8" s="1"/>
  <c r="I27" i="28"/>
  <c r="E27" i="28"/>
  <c r="K26" i="28"/>
  <c r="G26" i="28"/>
  <c r="M25" i="28"/>
  <c r="M40" i="8" s="1"/>
  <c r="M85" i="8" s="1"/>
  <c r="I25" i="28"/>
  <c r="E25" i="28"/>
  <c r="K24" i="28"/>
  <c r="G24" i="28"/>
  <c r="F39" i="8" s="1"/>
  <c r="M23" i="28"/>
  <c r="M38" i="8" s="1"/>
  <c r="M83" i="8" s="1"/>
  <c r="I23" i="28"/>
  <c r="E23" i="28"/>
  <c r="K22" i="28"/>
  <c r="G22" i="28"/>
  <c r="M21" i="28"/>
  <c r="I21" i="28"/>
  <c r="E21" i="28"/>
  <c r="K20" i="28"/>
  <c r="G20" i="28"/>
  <c r="M19" i="28"/>
  <c r="M34" i="8" s="1"/>
  <c r="M79" i="8" s="1"/>
  <c r="I19" i="28"/>
  <c r="E19" i="28"/>
  <c r="K18" i="28"/>
  <c r="G18" i="28"/>
  <c r="M17" i="28"/>
  <c r="M32" i="8" s="1"/>
  <c r="M77" i="8" s="1"/>
  <c r="I17" i="28"/>
  <c r="E17" i="28"/>
  <c r="K16" i="28"/>
  <c r="G16" i="28"/>
  <c r="F31" i="8" s="1"/>
  <c r="M15" i="28"/>
  <c r="I15" i="28"/>
  <c r="E15" i="28"/>
  <c r="K14" i="28"/>
  <c r="J29" i="8" s="1"/>
  <c r="G14" i="28"/>
  <c r="M13" i="28"/>
  <c r="M28" i="8" s="1"/>
  <c r="M73" i="8" s="1"/>
  <c r="I13" i="28"/>
  <c r="E13" i="28"/>
  <c r="K12" i="28"/>
  <c r="G12" i="28"/>
  <c r="M11" i="28"/>
  <c r="M26" i="8" s="1"/>
  <c r="M71" i="8" s="1"/>
  <c r="I11" i="28"/>
  <c r="E11" i="28"/>
  <c r="K10" i="28"/>
  <c r="G10" i="28"/>
  <c r="E39" i="35"/>
  <c r="E50" i="16" s="1"/>
  <c r="E95" i="16" s="1"/>
  <c r="J15" i="35"/>
  <c r="J26" i="16" s="1"/>
  <c r="J71" i="16" s="1"/>
  <c r="F19" i="35"/>
  <c r="F30" i="16" s="1"/>
  <c r="F75" i="16" s="1"/>
  <c r="J31" i="35"/>
  <c r="J42" i="16" s="1"/>
  <c r="J87" i="16" s="1"/>
  <c r="F35" i="35"/>
  <c r="F46" i="16" s="1"/>
  <c r="F91" i="16" s="1"/>
  <c r="F43" i="35"/>
  <c r="F54" i="16" s="1"/>
  <c r="F99" i="16" s="1"/>
  <c r="K23" i="35"/>
  <c r="K34" i="16" s="1"/>
  <c r="K79" i="16" s="1"/>
  <c r="G27" i="35"/>
  <c r="G38" i="16" s="1"/>
  <c r="G83" i="16" s="1"/>
  <c r="K31" i="35"/>
  <c r="K42" i="16" s="1"/>
  <c r="K87" i="16" s="1"/>
  <c r="H15" i="35"/>
  <c r="H26" i="16" s="1"/>
  <c r="H71" i="16" s="1"/>
  <c r="D19" i="35"/>
  <c r="D30" i="16" s="1"/>
  <c r="D75" i="16" s="1"/>
  <c r="H31" i="35"/>
  <c r="H42" i="16" s="1"/>
  <c r="H87" i="16" s="1"/>
  <c r="D35" i="35"/>
  <c r="D46" i="16" s="1"/>
  <c r="D91" i="16" s="1"/>
  <c r="E15" i="35"/>
  <c r="E26" i="16" s="1"/>
  <c r="E71" i="16" s="1"/>
  <c r="G15" i="35"/>
  <c r="G26" i="16" s="1"/>
  <c r="G71" i="16" s="1"/>
  <c r="G39" i="35"/>
  <c r="G50" i="16" s="1"/>
  <c r="G95" i="16" s="1"/>
  <c r="G43" i="35"/>
  <c r="G54" i="16" s="1"/>
  <c r="G99" i="16" s="1"/>
  <c r="L15" i="35"/>
  <c r="L26" i="16" s="1"/>
  <c r="L71" i="16" s="1"/>
  <c r="G92" i="34"/>
  <c r="K92" i="34"/>
  <c r="D174" i="34"/>
  <c r="F87" i="34" s="1"/>
  <c r="F89" i="34" s="1"/>
  <c r="H92" i="34"/>
  <c r="L92" i="34"/>
  <c r="D175" i="34"/>
  <c r="E92" i="34"/>
  <c r="I92" i="34"/>
  <c r="M92" i="34"/>
  <c r="F92" i="34"/>
  <c r="J92" i="34"/>
  <c r="H102" i="9"/>
  <c r="D102" i="9"/>
  <c r="G101" i="9"/>
  <c r="D101" i="9"/>
  <c r="K100" i="9"/>
  <c r="G100" i="9"/>
  <c r="J98" i="9"/>
  <c r="F98" i="9"/>
  <c r="K97" i="9"/>
  <c r="I96" i="9"/>
  <c r="E96" i="9"/>
  <c r="L94" i="9"/>
  <c r="H94" i="9"/>
  <c r="D94" i="9"/>
  <c r="D93" i="9"/>
  <c r="J92" i="9"/>
  <c r="F92" i="9"/>
  <c r="L91" i="9"/>
  <c r="G91" i="9"/>
  <c r="L90" i="9"/>
  <c r="H90" i="9"/>
  <c r="D90" i="9"/>
  <c r="D89" i="9"/>
  <c r="J88" i="9"/>
  <c r="F88" i="9"/>
  <c r="L87" i="9"/>
  <c r="G87" i="9"/>
  <c r="L86" i="9"/>
  <c r="H86" i="9"/>
  <c r="D86" i="9"/>
  <c r="D85" i="9"/>
  <c r="J84" i="9"/>
  <c r="F84" i="9"/>
  <c r="L83" i="9"/>
  <c r="G83" i="9"/>
  <c r="L82" i="9"/>
  <c r="H82" i="9"/>
  <c r="D82" i="9"/>
  <c r="D81" i="9"/>
  <c r="J80" i="9"/>
  <c r="F80" i="9"/>
  <c r="L79" i="9"/>
  <c r="G79" i="9"/>
  <c r="L78" i="9"/>
  <c r="H78" i="9"/>
  <c r="D78" i="9"/>
  <c r="D77" i="9"/>
  <c r="J76" i="9"/>
  <c r="F76" i="9"/>
  <c r="L75" i="9"/>
  <c r="G75" i="9"/>
  <c r="L74" i="9"/>
  <c r="H74" i="9"/>
  <c r="D74" i="9"/>
  <c r="D73" i="9"/>
  <c r="J72" i="9"/>
  <c r="F72" i="9"/>
  <c r="L71" i="9"/>
  <c r="G71" i="9"/>
  <c r="L70" i="9"/>
  <c r="H70" i="9"/>
  <c r="D70" i="9"/>
  <c r="D69" i="9"/>
  <c r="J68" i="9"/>
  <c r="F68" i="9"/>
  <c r="L30" i="8" l="1"/>
  <c r="M30" i="8"/>
  <c r="M75" i="8" s="1"/>
  <c r="M103" i="16"/>
  <c r="L23" i="8"/>
  <c r="M23" i="8"/>
  <c r="M68" i="8" s="1"/>
  <c r="L49" i="8"/>
  <c r="M49" i="8"/>
  <c r="M94" i="8" s="1"/>
  <c r="N58" i="16"/>
  <c r="N278" i="39"/>
  <c r="M469" i="19"/>
  <c r="M433" i="19" s="1"/>
  <c r="M56" i="19" s="1"/>
  <c r="N103" i="16"/>
  <c r="L36" i="8"/>
  <c r="M36" i="8"/>
  <c r="M81" i="8" s="1"/>
  <c r="G43" i="8"/>
  <c r="I46" i="8"/>
  <c r="L52" i="8"/>
  <c r="M52" i="8"/>
  <c r="M97" i="8" s="1"/>
  <c r="G28" i="8"/>
  <c r="L37" i="8"/>
  <c r="M37" i="8"/>
  <c r="M82" i="8" s="1"/>
  <c r="I47" i="8"/>
  <c r="L53" i="8"/>
  <c r="M53" i="8"/>
  <c r="M98" i="8" s="1"/>
  <c r="M67" i="8"/>
  <c r="M58" i="16"/>
  <c r="L277" i="39"/>
  <c r="L237" i="39"/>
  <c r="M277" i="39"/>
  <c r="M237" i="39"/>
  <c r="G87" i="34"/>
  <c r="G89" i="34" s="1"/>
  <c r="I87" i="34"/>
  <c r="I89" i="34" s="1"/>
  <c r="H87" i="34"/>
  <c r="H89" i="34" s="1"/>
  <c r="N87" i="34"/>
  <c r="O87" i="34"/>
  <c r="K87" i="34"/>
  <c r="K89" i="34" s="1"/>
  <c r="M87" i="34"/>
  <c r="M89" i="34" s="1"/>
  <c r="L87" i="34"/>
  <c r="L89" i="34" s="1"/>
  <c r="J87" i="34"/>
  <c r="J89" i="34" s="1"/>
  <c r="E87" i="34"/>
  <c r="E89" i="34" s="1"/>
  <c r="D45" i="8"/>
  <c r="D28" i="8"/>
  <c r="L26" i="8"/>
  <c r="L34" i="8"/>
  <c r="G32" i="8"/>
  <c r="H35" i="8"/>
  <c r="K38" i="8"/>
  <c r="G40" i="8"/>
  <c r="E45" i="8"/>
  <c r="D53" i="8"/>
  <c r="J54" i="8"/>
  <c r="G56" i="8"/>
  <c r="K25" i="8"/>
  <c r="G27" i="8"/>
  <c r="L28" i="8"/>
  <c r="I30" i="8"/>
  <c r="E32" i="8"/>
  <c r="K33" i="8"/>
  <c r="G35" i="8"/>
  <c r="I38" i="8"/>
  <c r="K41" i="8"/>
  <c r="L44" i="8"/>
  <c r="E48" i="8"/>
  <c r="G51" i="8"/>
  <c r="I54" i="8"/>
  <c r="F52" i="8"/>
  <c r="I25" i="8"/>
  <c r="J39" i="8"/>
  <c r="J55" i="8"/>
  <c r="L33" i="8"/>
  <c r="F47" i="8"/>
  <c r="H34" i="8"/>
  <c r="J38" i="8"/>
  <c r="G25" i="8"/>
  <c r="I28" i="8"/>
  <c r="E30" i="8"/>
  <c r="K31" i="8"/>
  <c r="E38" i="8"/>
  <c r="G41" i="8"/>
  <c r="I44" i="8"/>
  <c r="K47" i="8"/>
  <c r="E54" i="8"/>
  <c r="G57" i="8"/>
  <c r="D25" i="8"/>
  <c r="J26" i="8"/>
  <c r="F28" i="8"/>
  <c r="L29" i="8"/>
  <c r="H31" i="8"/>
  <c r="K28" i="8"/>
  <c r="G38" i="8"/>
  <c r="I41" i="8"/>
  <c r="K44" i="8"/>
  <c r="L47" i="8"/>
  <c r="E51" i="8"/>
  <c r="G54" i="8"/>
  <c r="I57" i="8"/>
  <c r="F48" i="8"/>
  <c r="L41" i="8"/>
  <c r="L50" i="8"/>
  <c r="H51" i="8"/>
  <c r="G101" i="34"/>
  <c r="F34" i="8"/>
  <c r="H37" i="8"/>
  <c r="J40" i="8"/>
  <c r="D47" i="8"/>
  <c r="F50" i="8"/>
  <c r="H53" i="8"/>
  <c r="L32" i="8"/>
  <c r="J37" i="8"/>
  <c r="H50" i="8"/>
  <c r="D36" i="8"/>
  <c r="D54" i="8"/>
  <c r="J27" i="8"/>
  <c r="L57" i="8"/>
  <c r="F40" i="8"/>
  <c r="L42" i="8"/>
  <c r="E29" i="8"/>
  <c r="G48" i="8"/>
  <c r="I27" i="8"/>
  <c r="I43" i="8"/>
  <c r="E26" i="8"/>
  <c r="K27" i="8"/>
  <c r="G29" i="8"/>
  <c r="E34" i="8"/>
  <c r="G37" i="8"/>
  <c r="L38" i="8"/>
  <c r="I40" i="8"/>
  <c r="K43" i="8"/>
  <c r="E50" i="8"/>
  <c r="G53" i="8"/>
  <c r="L54" i="8"/>
  <c r="I56" i="8"/>
  <c r="E23" i="8"/>
  <c r="G26" i="8"/>
  <c r="K32" i="8"/>
  <c r="G34" i="8"/>
  <c r="I37" i="8"/>
  <c r="K40" i="8"/>
  <c r="E47" i="8"/>
  <c r="G50" i="8"/>
  <c r="I53" i="8"/>
  <c r="K56" i="8"/>
  <c r="F41" i="8"/>
  <c r="F57" i="8"/>
  <c r="E40" i="8"/>
  <c r="K57" i="8"/>
  <c r="K54" i="8"/>
  <c r="H44" i="8"/>
  <c r="H26" i="8"/>
  <c r="E36" i="8"/>
  <c r="G39" i="8"/>
  <c r="L40" i="8"/>
  <c r="I42" i="8"/>
  <c r="K45" i="8"/>
  <c r="L56" i="8"/>
  <c r="F24" i="8"/>
  <c r="L25" i="8"/>
  <c r="H27" i="8"/>
  <c r="D29" i="8"/>
  <c r="J30" i="8"/>
  <c r="F32" i="8"/>
  <c r="F56" i="8"/>
  <c r="I23" i="8"/>
  <c r="E25" i="8"/>
  <c r="I31" i="8"/>
  <c r="E33" i="8"/>
  <c r="G36" i="8"/>
  <c r="I39" i="8"/>
  <c r="K42" i="8"/>
  <c r="L45" i="8"/>
  <c r="E49" i="8"/>
  <c r="K50" i="8"/>
  <c r="I55" i="8"/>
  <c r="H43" i="8"/>
  <c r="H52" i="8"/>
  <c r="D37" i="8"/>
  <c r="J46" i="8"/>
  <c r="L46" i="8"/>
  <c r="I33" i="8"/>
  <c r="K36" i="8"/>
  <c r="L39" i="8"/>
  <c r="E43" i="8"/>
  <c r="G46" i="8"/>
  <c r="I49" i="8"/>
  <c r="K52" i="8"/>
  <c r="L55" i="8"/>
  <c r="D38" i="8"/>
  <c r="E22" i="8"/>
  <c r="I34" i="8"/>
  <c r="K37" i="8"/>
  <c r="G55" i="8"/>
  <c r="H39" i="8"/>
  <c r="G24" i="8"/>
  <c r="E37" i="8"/>
  <c r="K46" i="8"/>
  <c r="E53" i="8"/>
  <c r="D48" i="8"/>
  <c r="G33" i="8"/>
  <c r="I36" i="8"/>
  <c r="K39" i="8"/>
  <c r="E46" i="8"/>
  <c r="G49" i="8"/>
  <c r="I52" i="8"/>
  <c r="K55" i="8"/>
  <c r="D33" i="8"/>
  <c r="K24" i="8"/>
  <c r="E31" i="8"/>
  <c r="J32" i="8"/>
  <c r="L35" i="8"/>
  <c r="D39" i="8"/>
  <c r="F42" i="8"/>
  <c r="H45" i="8"/>
  <c r="J48" i="8"/>
  <c r="L51" i="8"/>
  <c r="D55" i="8"/>
  <c r="H30" i="8"/>
  <c r="J45" i="8"/>
  <c r="L48" i="8"/>
  <c r="J25" i="8"/>
  <c r="D32" i="8"/>
  <c r="F35" i="8"/>
  <c r="H38" i="8"/>
  <c r="J34" i="8"/>
  <c r="D41" i="8"/>
  <c r="H47" i="8"/>
  <c r="I29" i="8"/>
  <c r="E39" i="8"/>
  <c r="G42" i="8"/>
  <c r="I45" i="8"/>
  <c r="K48" i="8"/>
  <c r="E55" i="8"/>
  <c r="H22" i="8"/>
  <c r="J47" i="8"/>
  <c r="F51" i="8"/>
  <c r="H23" i="8"/>
  <c r="J33" i="8"/>
  <c r="I32" i="8"/>
  <c r="K35" i="8"/>
  <c r="E42" i="8"/>
  <c r="G45" i="8"/>
  <c r="I48" i="8"/>
  <c r="K51" i="8"/>
  <c r="F44" i="8"/>
  <c r="J50" i="8"/>
  <c r="D57" i="8"/>
  <c r="E27" i="8"/>
  <c r="G30" i="8"/>
  <c r="E35" i="8"/>
  <c r="H28" i="8"/>
  <c r="J41" i="8"/>
  <c r="H54" i="8"/>
  <c r="F22" i="8"/>
  <c r="H46" i="8"/>
  <c r="J49" i="8"/>
  <c r="F36" i="8"/>
  <c r="J42" i="8"/>
  <c r="D49" i="8"/>
  <c r="H55" i="8"/>
  <c r="I35" i="8"/>
  <c r="I51" i="8"/>
  <c r="J31" i="8"/>
  <c r="J57" i="8"/>
  <c r="D26" i="8"/>
  <c r="D30" i="8"/>
  <c r="F33" i="8"/>
  <c r="H36" i="8"/>
  <c r="D40" i="8"/>
  <c r="F43" i="8"/>
  <c r="D46" i="8"/>
  <c r="F49" i="8"/>
  <c r="D56" i="8"/>
  <c r="E24" i="8"/>
  <c r="D42" i="8"/>
  <c r="J51" i="8"/>
  <c r="K101" i="34"/>
  <c r="F27" i="8"/>
  <c r="D34" i="8"/>
  <c r="F37" i="8"/>
  <c r="D44" i="8"/>
  <c r="D50" i="8"/>
  <c r="J53" i="8"/>
  <c r="I24" i="8"/>
  <c r="H40" i="8"/>
  <c r="J43" i="8"/>
  <c r="F53" i="8"/>
  <c r="H56" i="8"/>
  <c r="D87" i="34"/>
  <c r="D89" i="34" s="1"/>
  <c r="I26" i="8"/>
  <c r="E28" i="8"/>
  <c r="K29" i="8"/>
  <c r="G31" i="8"/>
  <c r="H25" i="8"/>
  <c r="D27" i="8"/>
  <c r="J28" i="8"/>
  <c r="F30" i="8"/>
  <c r="L31" i="8"/>
  <c r="H33" i="8"/>
  <c r="D35" i="8"/>
  <c r="J36" i="8"/>
  <c r="F38" i="8"/>
  <c r="H41" i="8"/>
  <c r="D43" i="8"/>
  <c r="J44" i="8"/>
  <c r="F46" i="8"/>
  <c r="H49" i="8"/>
  <c r="D51" i="8"/>
  <c r="J52" i="8"/>
  <c r="F54" i="8"/>
  <c r="H57" i="8"/>
  <c r="F25" i="8"/>
  <c r="F29" i="8"/>
  <c r="H32" i="8"/>
  <c r="J35" i="8"/>
  <c r="H42" i="8"/>
  <c r="F45" i="8"/>
  <c r="H48" i="8"/>
  <c r="D52" i="8"/>
  <c r="F55" i="8"/>
  <c r="J22" i="8"/>
  <c r="H101" i="34"/>
  <c r="G98" i="9"/>
  <c r="L101" i="9"/>
  <c r="L69" i="9"/>
  <c r="L77" i="9"/>
  <c r="L81" i="9"/>
  <c r="K84" i="9"/>
  <c r="G93" i="9"/>
  <c r="L93" i="9"/>
  <c r="F94" i="9"/>
  <c r="J94" i="9"/>
  <c r="G96" i="9"/>
  <c r="K96" i="9"/>
  <c r="E100" i="9"/>
  <c r="I100" i="9"/>
  <c r="K102" i="9"/>
  <c r="G88" i="9"/>
  <c r="H67" i="9"/>
  <c r="G68" i="9"/>
  <c r="K68" i="9"/>
  <c r="K69" i="9"/>
  <c r="E70" i="9"/>
  <c r="I70" i="9"/>
  <c r="H71" i="9"/>
  <c r="G72" i="9"/>
  <c r="K72" i="9"/>
  <c r="K73" i="9"/>
  <c r="E74" i="9"/>
  <c r="I74" i="9"/>
  <c r="H75" i="9"/>
  <c r="G76" i="9"/>
  <c r="K76" i="9"/>
  <c r="K77" i="9"/>
  <c r="E78" i="9"/>
  <c r="I78" i="9"/>
  <c r="H79" i="9"/>
  <c r="G80" i="9"/>
  <c r="K80" i="9"/>
  <c r="E82" i="9"/>
  <c r="I82" i="9"/>
  <c r="H83" i="9"/>
  <c r="G84" i="9"/>
  <c r="E86" i="9"/>
  <c r="H87" i="9"/>
  <c r="K88" i="9"/>
  <c r="K98" i="9"/>
  <c r="E68" i="9"/>
  <c r="I68" i="9"/>
  <c r="H69" i="9"/>
  <c r="G70" i="9"/>
  <c r="K70" i="9"/>
  <c r="E72" i="9"/>
  <c r="I72" i="9"/>
  <c r="H73" i="9"/>
  <c r="L73" i="9"/>
  <c r="G74" i="9"/>
  <c r="K74" i="9"/>
  <c r="E76" i="9"/>
  <c r="I76" i="9"/>
  <c r="H77" i="9"/>
  <c r="G78" i="9"/>
  <c r="K78" i="9"/>
  <c r="E80" i="9"/>
  <c r="H85" i="9"/>
  <c r="K87" i="9"/>
  <c r="G67" i="9"/>
  <c r="D68" i="9"/>
  <c r="H68" i="9"/>
  <c r="L68" i="9"/>
  <c r="G69" i="9"/>
  <c r="F70" i="9"/>
  <c r="J70" i="9"/>
  <c r="D71" i="9"/>
  <c r="D72" i="9"/>
  <c r="H72" i="9"/>
  <c r="L72" i="9"/>
  <c r="G73" i="9"/>
  <c r="F74" i="9"/>
  <c r="J74" i="9"/>
  <c r="D75" i="9"/>
  <c r="D76" i="9"/>
  <c r="H76" i="9"/>
  <c r="L76" i="9"/>
  <c r="G77" i="9"/>
  <c r="F78" i="9"/>
  <c r="J78" i="9"/>
  <c r="D79" i="9"/>
  <c r="D80" i="9"/>
  <c r="H80" i="9"/>
  <c r="L80" i="9"/>
  <c r="G81" i="9"/>
  <c r="F82" i="9"/>
  <c r="J82" i="9"/>
  <c r="D84" i="9"/>
  <c r="H84" i="9"/>
  <c r="L84" i="9"/>
  <c r="G85" i="9"/>
  <c r="L85" i="9"/>
  <c r="F86" i="9"/>
  <c r="J86" i="9"/>
  <c r="D87" i="9"/>
  <c r="D88" i="9"/>
  <c r="H88" i="9"/>
  <c r="L88" i="9"/>
  <c r="G89" i="9"/>
  <c r="L89" i="9"/>
  <c r="F90" i="9"/>
  <c r="J90" i="9"/>
  <c r="D91" i="9"/>
  <c r="D92" i="9"/>
  <c r="H92" i="9"/>
  <c r="L92" i="9"/>
  <c r="I86" i="9"/>
  <c r="K94" i="9"/>
  <c r="K71" i="9"/>
  <c r="K75" i="9"/>
  <c r="K79" i="9"/>
  <c r="I80" i="9"/>
  <c r="H81" i="9"/>
  <c r="G82" i="9"/>
  <c r="K82" i="9"/>
  <c r="K83" i="9"/>
  <c r="E84" i="9"/>
  <c r="I84" i="9"/>
  <c r="G86" i="9"/>
  <c r="K86" i="9"/>
  <c r="E88" i="9"/>
  <c r="I88" i="9"/>
  <c r="H89" i="9"/>
  <c r="G90" i="9"/>
  <c r="K90" i="9"/>
  <c r="K91" i="9"/>
  <c r="E92" i="9"/>
  <c r="I92" i="9"/>
  <c r="H93" i="9"/>
  <c r="G94" i="9"/>
  <c r="G102" i="9"/>
  <c r="L67" i="9"/>
  <c r="H101" i="9"/>
  <c r="D83" i="9"/>
  <c r="K81" i="9"/>
  <c r="K85" i="9"/>
  <c r="K89" i="9"/>
  <c r="E90" i="9"/>
  <c r="I90" i="9"/>
  <c r="H91" i="9"/>
  <c r="G92" i="9"/>
  <c r="K92" i="9"/>
  <c r="K93" i="9"/>
  <c r="E94" i="9"/>
  <c r="I94" i="9"/>
  <c r="K95" i="9"/>
  <c r="F96" i="9"/>
  <c r="J96" i="9"/>
  <c r="G99" i="9"/>
  <c r="D100" i="9"/>
  <c r="H100" i="9"/>
  <c r="L100" i="9"/>
  <c r="E102" i="9"/>
  <c r="G97" i="9"/>
  <c r="D98" i="9"/>
  <c r="H98" i="9"/>
  <c r="L98" i="9"/>
  <c r="K101" i="9"/>
  <c r="F102" i="9"/>
  <c r="G95" i="9"/>
  <c r="D96" i="9"/>
  <c r="H96" i="9"/>
  <c r="L96" i="9"/>
  <c r="E98" i="9"/>
  <c r="I98" i="9"/>
  <c r="K99" i="9"/>
  <c r="F100" i="9"/>
  <c r="J100" i="9"/>
  <c r="L102" i="9"/>
  <c r="J102" i="9"/>
  <c r="D95" i="9"/>
  <c r="L95" i="9"/>
  <c r="H97" i="9"/>
  <c r="L97" i="9"/>
  <c r="D99" i="9"/>
  <c r="H99" i="9"/>
  <c r="L99" i="9"/>
  <c r="F69" i="9"/>
  <c r="J69" i="9"/>
  <c r="F71" i="9"/>
  <c r="J71" i="9"/>
  <c r="F73" i="9"/>
  <c r="J73" i="9"/>
  <c r="F75" i="9"/>
  <c r="J75" i="9"/>
  <c r="F77" i="9"/>
  <c r="J77" i="9"/>
  <c r="F79" i="9"/>
  <c r="J79" i="9"/>
  <c r="F81" i="9"/>
  <c r="J81" i="9"/>
  <c r="F83" i="9"/>
  <c r="J83" i="9"/>
  <c r="F85" i="9"/>
  <c r="J85" i="9"/>
  <c r="F87" i="9"/>
  <c r="J87" i="9"/>
  <c r="F89" i="9"/>
  <c r="J89" i="9"/>
  <c r="F91" i="9"/>
  <c r="J91" i="9"/>
  <c r="F93" i="9"/>
  <c r="J93" i="9"/>
  <c r="F95" i="9"/>
  <c r="J95" i="9"/>
  <c r="F97" i="9"/>
  <c r="J97" i="9"/>
  <c r="F99" i="9"/>
  <c r="J99" i="9"/>
  <c r="F101" i="9"/>
  <c r="J101" i="9"/>
  <c r="M278" i="39" l="1"/>
  <c r="L469" i="19"/>
  <c r="L433" i="19" s="1"/>
  <c r="L56" i="19" s="1"/>
  <c r="M103" i="8"/>
  <c r="L278" i="39"/>
  <c r="K469" i="19"/>
  <c r="K433" i="19" s="1"/>
  <c r="K56" i="19" s="1"/>
  <c r="I101" i="34"/>
  <c r="I35" i="34" s="1"/>
  <c r="M58" i="8"/>
  <c r="N89" i="34"/>
  <c r="O89" i="34"/>
  <c r="I39" i="34"/>
  <c r="I30" i="34"/>
  <c r="I29" i="34"/>
  <c r="I28" i="34"/>
  <c r="I27" i="34"/>
  <c r="I26" i="34"/>
  <c r="I22" i="34"/>
  <c r="I21" i="34"/>
  <c r="I20" i="34"/>
  <c r="I19" i="34"/>
  <c r="I18" i="34"/>
  <c r="I7" i="34"/>
  <c r="I9" i="34"/>
  <c r="I13" i="34"/>
  <c r="I10" i="34"/>
  <c r="I8" i="34"/>
  <c r="I14" i="34"/>
  <c r="I11" i="34"/>
  <c r="I17" i="34"/>
  <c r="I31" i="34"/>
  <c r="I34" i="34"/>
  <c r="G42" i="34"/>
  <c r="G40" i="34"/>
  <c r="G38" i="34"/>
  <c r="G36" i="34"/>
  <c r="G32" i="34"/>
  <c r="G30" i="34"/>
  <c r="G26" i="34"/>
  <c r="G22" i="34"/>
  <c r="G18" i="34"/>
  <c r="G37" i="34"/>
  <c r="G31" i="34"/>
  <c r="G28" i="34"/>
  <c r="G25" i="34"/>
  <c r="G15" i="34"/>
  <c r="G13" i="34"/>
  <c r="G9" i="34"/>
  <c r="G41" i="34"/>
  <c r="G35" i="34"/>
  <c r="G29" i="34"/>
  <c r="G33" i="34"/>
  <c r="G20" i="34"/>
  <c r="G16" i="34"/>
  <c r="G12" i="34"/>
  <c r="G8" i="34"/>
  <c r="G24" i="34"/>
  <c r="G23" i="34"/>
  <c r="G19" i="34"/>
  <c r="G10" i="34"/>
  <c r="G39" i="34"/>
  <c r="G27" i="34"/>
  <c r="G21" i="34"/>
  <c r="G17" i="34"/>
  <c r="G14" i="34"/>
  <c r="G11" i="34"/>
  <c r="G7" i="34"/>
  <c r="D101" i="34"/>
  <c r="K41" i="34"/>
  <c r="K39" i="34"/>
  <c r="K37" i="34"/>
  <c r="K35" i="34"/>
  <c r="K33" i="34"/>
  <c r="K27" i="34"/>
  <c r="K23" i="34"/>
  <c r="K19" i="34"/>
  <c r="K15" i="34"/>
  <c r="K30" i="34"/>
  <c r="K20" i="34"/>
  <c r="K17" i="34"/>
  <c r="K14" i="34"/>
  <c r="K10" i="34"/>
  <c r="K42" i="34"/>
  <c r="K32" i="34"/>
  <c r="K24" i="34"/>
  <c r="K38" i="34"/>
  <c r="K25" i="34"/>
  <c r="K22" i="34"/>
  <c r="K18" i="34"/>
  <c r="K40" i="34"/>
  <c r="K36" i="34"/>
  <c r="K26" i="34"/>
  <c r="K21" i="34"/>
  <c r="K11" i="34"/>
  <c r="K7" i="34"/>
  <c r="K28" i="34"/>
  <c r="K12" i="34"/>
  <c r="K9" i="34"/>
  <c r="K8" i="34"/>
  <c r="K29" i="34"/>
  <c r="K16" i="34"/>
  <c r="K13" i="34"/>
  <c r="K31" i="34"/>
  <c r="G34" i="34"/>
  <c r="K34" i="34"/>
  <c r="H29" i="34"/>
  <c r="H25" i="34"/>
  <c r="H21" i="34"/>
  <c r="H14" i="34"/>
  <c r="H13" i="34"/>
  <c r="H28" i="15" s="1"/>
  <c r="H12" i="34"/>
  <c r="H11" i="34"/>
  <c r="H26" i="15" s="1"/>
  <c r="H10" i="34"/>
  <c r="H25" i="15" s="1"/>
  <c r="H9" i="34"/>
  <c r="H7" i="34"/>
  <c r="H22" i="15" s="1"/>
  <c r="H41" i="34"/>
  <c r="H39" i="34"/>
  <c r="H40" i="34"/>
  <c r="H36" i="34"/>
  <c r="H35" i="34"/>
  <c r="H22" i="34"/>
  <c r="H37" i="15" s="1"/>
  <c r="H19" i="34"/>
  <c r="H34" i="15" s="1"/>
  <c r="H16" i="34"/>
  <c r="H8" i="34"/>
  <c r="H33" i="34"/>
  <c r="H26" i="34"/>
  <c r="H30" i="34"/>
  <c r="H45" i="15" s="1"/>
  <c r="H24" i="34"/>
  <c r="H23" i="34"/>
  <c r="H38" i="34"/>
  <c r="H31" i="34"/>
  <c r="H46" i="15" s="1"/>
  <c r="H15" i="34"/>
  <c r="H42" i="34"/>
  <c r="H32" i="34"/>
  <c r="H27" i="34"/>
  <c r="H42" i="15" s="1"/>
  <c r="H18" i="34"/>
  <c r="H37" i="34"/>
  <c r="H28" i="34"/>
  <c r="H43" i="15" s="1"/>
  <c r="H20" i="34"/>
  <c r="H35" i="15" s="1"/>
  <c r="H17" i="34"/>
  <c r="H32" i="15" s="1"/>
  <c r="H34" i="34"/>
  <c r="E101" i="34"/>
  <c r="J101" i="34"/>
  <c r="F101" i="34"/>
  <c r="I95" i="9"/>
  <c r="I73" i="9"/>
  <c r="E73" i="9"/>
  <c r="I69" i="9"/>
  <c r="I91" i="9"/>
  <c r="G103" i="9"/>
  <c r="E79" i="9"/>
  <c r="E89" i="9"/>
  <c r="I97" i="9"/>
  <c r="E95" i="9"/>
  <c r="H95" i="9"/>
  <c r="H103" i="9" s="1"/>
  <c r="L58" i="9"/>
  <c r="K67" i="9"/>
  <c r="K103" i="9" s="1"/>
  <c r="K58" i="9"/>
  <c r="I87" i="9"/>
  <c r="I79" i="9"/>
  <c r="I75" i="9"/>
  <c r="I71" i="9"/>
  <c r="E85" i="9"/>
  <c r="E69" i="9"/>
  <c r="G58" i="9"/>
  <c r="E71" i="9"/>
  <c r="I99" i="9"/>
  <c r="E97" i="9"/>
  <c r="I101" i="9"/>
  <c r="I93" i="9"/>
  <c r="L103" i="9"/>
  <c r="E91" i="9"/>
  <c r="E83" i="9"/>
  <c r="E75" i="9"/>
  <c r="I83" i="9"/>
  <c r="D67" i="9"/>
  <c r="E81" i="9"/>
  <c r="I85" i="9"/>
  <c r="F67" i="9"/>
  <c r="F103" i="9" s="1"/>
  <c r="F58" i="9"/>
  <c r="E87" i="9"/>
  <c r="J58" i="9"/>
  <c r="J67" i="9"/>
  <c r="J103" i="9" s="1"/>
  <c r="E99" i="9"/>
  <c r="E101" i="9"/>
  <c r="I102" i="9"/>
  <c r="E93" i="9"/>
  <c r="I77" i="9"/>
  <c r="D97" i="9"/>
  <c r="E77" i="9"/>
  <c r="I81" i="9"/>
  <c r="I89" i="9"/>
  <c r="I37" i="34" l="1"/>
  <c r="I38" i="34"/>
  <c r="H53" i="15" s="1"/>
  <c r="H52" i="15"/>
  <c r="I36" i="34"/>
  <c r="H33" i="15"/>
  <c r="H51" i="15"/>
  <c r="I40" i="34"/>
  <c r="H55" i="15" s="1"/>
  <c r="H41" i="15"/>
  <c r="I12" i="34"/>
  <c r="H27" i="15" s="1"/>
  <c r="I23" i="34"/>
  <c r="H38" i="15" s="1"/>
  <c r="I32" i="34"/>
  <c r="H47" i="15" s="1"/>
  <c r="I41" i="34"/>
  <c r="H48" i="15"/>
  <c r="I15" i="34"/>
  <c r="I24" i="34"/>
  <c r="H39" i="15" s="1"/>
  <c r="I33" i="34"/>
  <c r="I42" i="34"/>
  <c r="H57" i="15" s="1"/>
  <c r="H23" i="15"/>
  <c r="H56" i="15"/>
  <c r="I16" i="34"/>
  <c r="H31" i="15" s="1"/>
  <c r="I25" i="34"/>
  <c r="H40" i="15" s="1"/>
  <c r="G25" i="15"/>
  <c r="G48" i="15"/>
  <c r="G24" i="15"/>
  <c r="G43" i="15"/>
  <c r="G37" i="15"/>
  <c r="O101" i="34"/>
  <c r="O31" i="34" s="1"/>
  <c r="N101" i="34"/>
  <c r="N31" i="34" s="1"/>
  <c r="G36" i="15"/>
  <c r="G23" i="15"/>
  <c r="G32" i="15"/>
  <c r="H24" i="15"/>
  <c r="G22" i="15"/>
  <c r="G34" i="15"/>
  <c r="G27" i="15"/>
  <c r="G44" i="15"/>
  <c r="G28" i="15"/>
  <c r="G46" i="15"/>
  <c r="G41" i="15"/>
  <c r="G53" i="15"/>
  <c r="J42" i="34"/>
  <c r="J57" i="15" s="1"/>
  <c r="J41" i="34"/>
  <c r="J56" i="15" s="1"/>
  <c r="J40" i="34"/>
  <c r="J55" i="15" s="1"/>
  <c r="J39" i="34"/>
  <c r="J54" i="15" s="1"/>
  <c r="J38" i="34"/>
  <c r="J53" i="15" s="1"/>
  <c r="J37" i="34"/>
  <c r="J52" i="15" s="1"/>
  <c r="J36" i="34"/>
  <c r="J51" i="15" s="1"/>
  <c r="J35" i="34"/>
  <c r="J50" i="15" s="1"/>
  <c r="J33" i="34"/>
  <c r="J48" i="15" s="1"/>
  <c r="J32" i="34"/>
  <c r="J47" i="15" s="1"/>
  <c r="J28" i="34"/>
  <c r="J43" i="15" s="1"/>
  <c r="J24" i="34"/>
  <c r="J39" i="15" s="1"/>
  <c r="J20" i="34"/>
  <c r="J35" i="15" s="1"/>
  <c r="J16" i="34"/>
  <c r="J31" i="15" s="1"/>
  <c r="J8" i="34"/>
  <c r="J23" i="15" s="1"/>
  <c r="J29" i="34"/>
  <c r="J44" i="15" s="1"/>
  <c r="J26" i="34"/>
  <c r="J41" i="15" s="1"/>
  <c r="J23" i="34"/>
  <c r="J38" i="15" s="1"/>
  <c r="J11" i="34"/>
  <c r="J26" i="15" s="1"/>
  <c r="J30" i="34"/>
  <c r="J45" i="15" s="1"/>
  <c r="J27" i="34"/>
  <c r="J42" i="15" s="1"/>
  <c r="J19" i="34"/>
  <c r="J34" i="15" s="1"/>
  <c r="J15" i="34"/>
  <c r="J30" i="15" s="1"/>
  <c r="J13" i="34"/>
  <c r="J28" i="15" s="1"/>
  <c r="J10" i="34"/>
  <c r="J25" i="15" s="1"/>
  <c r="J25" i="34"/>
  <c r="J40" i="15" s="1"/>
  <c r="J22" i="34"/>
  <c r="J37" i="15" s="1"/>
  <c r="J18" i="34"/>
  <c r="J33" i="15" s="1"/>
  <c r="J14" i="34"/>
  <c r="J29" i="15" s="1"/>
  <c r="J21" i="34"/>
  <c r="J36" i="15" s="1"/>
  <c r="J17" i="34"/>
  <c r="J32" i="15" s="1"/>
  <c r="J7" i="34"/>
  <c r="J22" i="15" s="1"/>
  <c r="J12" i="34"/>
  <c r="J27" i="15" s="1"/>
  <c r="J9" i="34"/>
  <c r="J24" i="15" s="1"/>
  <c r="J31" i="34"/>
  <c r="J46" i="15" s="1"/>
  <c r="J34" i="34"/>
  <c r="J49" i="15" s="1"/>
  <c r="D28" i="34"/>
  <c r="D24" i="34"/>
  <c r="D20" i="34"/>
  <c r="D16" i="34"/>
  <c r="D14" i="34"/>
  <c r="D13" i="34"/>
  <c r="D12" i="34"/>
  <c r="D11" i="34"/>
  <c r="D10" i="34"/>
  <c r="D9" i="34"/>
  <c r="D7" i="34"/>
  <c r="D42" i="34"/>
  <c r="D40" i="34"/>
  <c r="D39" i="34"/>
  <c r="D38" i="34"/>
  <c r="D30" i="34"/>
  <c r="D27" i="34"/>
  <c r="D17" i="34"/>
  <c r="D37" i="34"/>
  <c r="D36" i="34"/>
  <c r="D41" i="34"/>
  <c r="D35" i="34"/>
  <c r="D21" i="34"/>
  <c r="D8" i="34"/>
  <c r="D33" i="34"/>
  <c r="D29" i="34"/>
  <c r="D34" i="34"/>
  <c r="D25" i="34"/>
  <c r="D23" i="34"/>
  <c r="D19" i="34"/>
  <c r="D15" i="34"/>
  <c r="D32" i="34"/>
  <c r="D26" i="34"/>
  <c r="D22" i="34"/>
  <c r="D18" i="34"/>
  <c r="I49" i="15"/>
  <c r="I36" i="15"/>
  <c r="H49" i="15"/>
  <c r="H54" i="15"/>
  <c r="H29" i="15"/>
  <c r="G26" i="15"/>
  <c r="G42" i="15"/>
  <c r="G38" i="15"/>
  <c r="G31" i="15"/>
  <c r="G50" i="15"/>
  <c r="G30" i="15"/>
  <c r="G52" i="15"/>
  <c r="G45" i="15"/>
  <c r="G55" i="15"/>
  <c r="I25" i="15"/>
  <c r="I52" i="15"/>
  <c r="G51" i="15"/>
  <c r="I44" i="15"/>
  <c r="E42" i="34"/>
  <c r="E41" i="34"/>
  <c r="E40" i="34"/>
  <c r="E39" i="34"/>
  <c r="E38" i="34"/>
  <c r="E37" i="34"/>
  <c r="E36" i="34"/>
  <c r="E35" i="34"/>
  <c r="E33" i="34"/>
  <c r="E32" i="34"/>
  <c r="E30" i="34"/>
  <c r="E29" i="34"/>
  <c r="E28" i="34"/>
  <c r="E27" i="34"/>
  <c r="E26" i="34"/>
  <c r="E25" i="34"/>
  <c r="E24" i="34"/>
  <c r="E23" i="34"/>
  <c r="E22" i="34"/>
  <c r="E21" i="34"/>
  <c r="E20" i="34"/>
  <c r="E19" i="34"/>
  <c r="E18" i="34"/>
  <c r="E16" i="34"/>
  <c r="E15" i="34"/>
  <c r="E11" i="34"/>
  <c r="E14" i="34"/>
  <c r="E7" i="34"/>
  <c r="E12" i="34"/>
  <c r="E9" i="34"/>
  <c r="E13" i="34"/>
  <c r="E10" i="34"/>
  <c r="E8" i="34"/>
  <c r="E17" i="34"/>
  <c r="E31" i="34"/>
  <c r="E34" i="34"/>
  <c r="H44" i="15"/>
  <c r="F42" i="34"/>
  <c r="F57" i="15" s="1"/>
  <c r="F41" i="34"/>
  <c r="F56" i="15" s="1"/>
  <c r="F40" i="34"/>
  <c r="F55" i="15" s="1"/>
  <c r="F39" i="34"/>
  <c r="F54" i="15" s="1"/>
  <c r="F38" i="34"/>
  <c r="F53" i="15" s="1"/>
  <c r="F37" i="34"/>
  <c r="F52" i="15" s="1"/>
  <c r="F36" i="34"/>
  <c r="F51" i="15" s="1"/>
  <c r="F35" i="34"/>
  <c r="F50" i="15" s="1"/>
  <c r="F33" i="34"/>
  <c r="F48" i="15" s="1"/>
  <c r="F32" i="34"/>
  <c r="F47" i="15" s="1"/>
  <c r="F27" i="34"/>
  <c r="F42" i="15" s="1"/>
  <c r="F23" i="34"/>
  <c r="F38" i="15" s="1"/>
  <c r="F19" i="34"/>
  <c r="F34" i="15" s="1"/>
  <c r="F15" i="34"/>
  <c r="F30" i="15" s="1"/>
  <c r="F8" i="34"/>
  <c r="F23" i="15" s="1"/>
  <c r="F24" i="34"/>
  <c r="F39" i="15" s="1"/>
  <c r="F21" i="34"/>
  <c r="F36" i="15" s="1"/>
  <c r="F18" i="34"/>
  <c r="F33" i="15" s="1"/>
  <c r="F14" i="34"/>
  <c r="F29" i="15" s="1"/>
  <c r="F10" i="34"/>
  <c r="F25" i="15" s="1"/>
  <c r="F28" i="34"/>
  <c r="F43" i="15" s="1"/>
  <c r="F25" i="34"/>
  <c r="F40" i="15" s="1"/>
  <c r="F29" i="34"/>
  <c r="F44" i="15" s="1"/>
  <c r="F11" i="34"/>
  <c r="F26" i="15" s="1"/>
  <c r="F7" i="34"/>
  <c r="F22" i="15" s="1"/>
  <c r="F30" i="34"/>
  <c r="F45" i="15" s="1"/>
  <c r="F20" i="34"/>
  <c r="F35" i="15" s="1"/>
  <c r="F16" i="34"/>
  <c r="F31" i="15" s="1"/>
  <c r="F12" i="34"/>
  <c r="F27" i="15" s="1"/>
  <c r="F9" i="34"/>
  <c r="F24" i="15" s="1"/>
  <c r="F26" i="34"/>
  <c r="F41" i="15" s="1"/>
  <c r="F22" i="34"/>
  <c r="F37" i="15" s="1"/>
  <c r="F13" i="34"/>
  <c r="F28" i="15" s="1"/>
  <c r="F17" i="34"/>
  <c r="F32" i="15" s="1"/>
  <c r="F31" i="34"/>
  <c r="F46" i="15" s="1"/>
  <c r="F34" i="34"/>
  <c r="F49" i="15" s="1"/>
  <c r="H50" i="15"/>
  <c r="H36" i="15"/>
  <c r="G49" i="15"/>
  <c r="D31" i="34"/>
  <c r="G29" i="15"/>
  <c r="G54" i="15"/>
  <c r="G39" i="15"/>
  <c r="G35" i="15"/>
  <c r="G56" i="15"/>
  <c r="G40" i="15"/>
  <c r="G33" i="15"/>
  <c r="G47" i="15"/>
  <c r="G57" i="15"/>
  <c r="I26" i="15"/>
  <c r="I28" i="15"/>
  <c r="I35" i="15"/>
  <c r="I39" i="15"/>
  <c r="I43" i="15"/>
  <c r="H58" i="9"/>
  <c r="E67" i="9"/>
  <c r="E103" i="9" s="1"/>
  <c r="E58" i="9"/>
  <c r="D58" i="9"/>
  <c r="D103" i="9"/>
  <c r="I67" i="9"/>
  <c r="I103" i="9" s="1"/>
  <c r="I58" i="9"/>
  <c r="I30" i="15" l="1"/>
  <c r="N46" i="15"/>
  <c r="N91" i="15" s="1"/>
  <c r="H30" i="15"/>
  <c r="I38" i="15"/>
  <c r="E49" i="15"/>
  <c r="E25" i="15"/>
  <c r="E31" i="15"/>
  <c r="E50" i="15"/>
  <c r="E54" i="15"/>
  <c r="I50" i="15"/>
  <c r="I56" i="15"/>
  <c r="I34" i="15"/>
  <c r="I24" i="15"/>
  <c r="D41" i="15"/>
  <c r="D48" i="15"/>
  <c r="D55" i="15"/>
  <c r="D29" i="15"/>
  <c r="D43" i="15"/>
  <c r="O36" i="34"/>
  <c r="O24" i="34"/>
  <c r="O26" i="34"/>
  <c r="O33" i="34"/>
  <c r="O18" i="34"/>
  <c r="O42" i="34"/>
  <c r="O34" i="34"/>
  <c r="O20" i="34"/>
  <c r="O25" i="34"/>
  <c r="O39" i="34"/>
  <c r="O23" i="34"/>
  <c r="O30" i="34"/>
  <c r="O40" i="34"/>
  <c r="O32" i="34"/>
  <c r="O16" i="34"/>
  <c r="O22" i="34"/>
  <c r="O37" i="34"/>
  <c r="O27" i="34"/>
  <c r="O13" i="34"/>
  <c r="O15" i="34"/>
  <c r="O14" i="34"/>
  <c r="O35" i="34"/>
  <c r="O9" i="34"/>
  <c r="O38" i="34"/>
  <c r="O28" i="34"/>
  <c r="O8" i="34"/>
  <c r="O19" i="34"/>
  <c r="O21" i="34"/>
  <c r="O10" i="34"/>
  <c r="O41" i="34"/>
  <c r="O7" i="34"/>
  <c r="O11" i="34"/>
  <c r="O12" i="34"/>
  <c r="O17" i="34"/>
  <c r="O29" i="34"/>
  <c r="E32" i="15"/>
  <c r="E24" i="15"/>
  <c r="E26" i="15"/>
  <c r="E38" i="15"/>
  <c r="E47" i="15"/>
  <c r="E52" i="15"/>
  <c r="E56" i="15"/>
  <c r="I31" i="15"/>
  <c r="I47" i="15"/>
  <c r="I54" i="15"/>
  <c r="D30" i="15"/>
  <c r="D53" i="15"/>
  <c r="N17" i="34"/>
  <c r="N41" i="34"/>
  <c r="N37" i="34"/>
  <c r="N33" i="34"/>
  <c r="N48" i="15" s="1"/>
  <c r="N93" i="15" s="1"/>
  <c r="N21" i="34"/>
  <c r="N36" i="15" s="1"/>
  <c r="N81" i="15" s="1"/>
  <c r="N12" i="34"/>
  <c r="N27" i="15" s="1"/>
  <c r="N72" i="15" s="1"/>
  <c r="N27" i="34"/>
  <c r="N42" i="15" s="1"/>
  <c r="N87" i="15" s="1"/>
  <c r="N23" i="34"/>
  <c r="N38" i="15" s="1"/>
  <c r="N83" i="15" s="1"/>
  <c r="N30" i="34"/>
  <c r="N40" i="34"/>
  <c r="N36" i="34"/>
  <c r="N32" i="34"/>
  <c r="N28" i="34"/>
  <c r="N7" i="34"/>
  <c r="N20" i="34"/>
  <c r="N35" i="15" s="1"/>
  <c r="N80" i="15" s="1"/>
  <c r="N19" i="34"/>
  <c r="N34" i="15" s="1"/>
  <c r="N79" i="15" s="1"/>
  <c r="N24" i="34"/>
  <c r="N39" i="15" s="1"/>
  <c r="N84" i="15" s="1"/>
  <c r="N8" i="34"/>
  <c r="N23" i="15" s="1"/>
  <c r="N68" i="15" s="1"/>
  <c r="N39" i="34"/>
  <c r="N54" i="15" s="1"/>
  <c r="N99" i="15" s="1"/>
  <c r="N35" i="34"/>
  <c r="N18" i="34"/>
  <c r="N33" i="15" s="1"/>
  <c r="N78" i="15" s="1"/>
  <c r="N26" i="34"/>
  <c r="N41" i="15" s="1"/>
  <c r="N86" i="15" s="1"/>
  <c r="N16" i="34"/>
  <c r="N13" i="34"/>
  <c r="N28" i="15" s="1"/>
  <c r="N73" i="15" s="1"/>
  <c r="N22" i="34"/>
  <c r="N37" i="15" s="1"/>
  <c r="N82" i="15" s="1"/>
  <c r="N42" i="34"/>
  <c r="N38" i="34"/>
  <c r="N53" i="15" s="1"/>
  <c r="N98" i="15" s="1"/>
  <c r="N34" i="34"/>
  <c r="N25" i="34"/>
  <c r="N40" i="15" s="1"/>
  <c r="N85" i="15" s="1"/>
  <c r="N15" i="34"/>
  <c r="N30" i="15" s="1"/>
  <c r="N75" i="15" s="1"/>
  <c r="N14" i="34"/>
  <c r="N29" i="15" s="1"/>
  <c r="N74" i="15" s="1"/>
  <c r="N9" i="34"/>
  <c r="N24" i="15" s="1"/>
  <c r="N69" i="15" s="1"/>
  <c r="N10" i="34"/>
  <c r="N25" i="15" s="1"/>
  <c r="N70" i="15" s="1"/>
  <c r="N11" i="34"/>
  <c r="N26" i="15" s="1"/>
  <c r="N71" i="15" s="1"/>
  <c r="N29" i="34"/>
  <c r="N44" i="15" s="1"/>
  <c r="N89" i="15" s="1"/>
  <c r="I53" i="15"/>
  <c r="D46" i="15"/>
  <c r="I42" i="15"/>
  <c r="I32" i="15"/>
  <c r="I23" i="15"/>
  <c r="D38" i="15"/>
  <c r="D42" i="15"/>
  <c r="E22" i="15"/>
  <c r="E36" i="15"/>
  <c r="E40" i="15"/>
  <c r="D33" i="15"/>
  <c r="D56" i="15"/>
  <c r="D25" i="15"/>
  <c r="I41" i="15"/>
  <c r="I57" i="15"/>
  <c r="E46" i="15"/>
  <c r="E28" i="15"/>
  <c r="E29" i="15"/>
  <c r="E33" i="15"/>
  <c r="E37" i="15"/>
  <c r="E41" i="15"/>
  <c r="E45" i="15"/>
  <c r="E51" i="15"/>
  <c r="E55" i="15"/>
  <c r="D47" i="15"/>
  <c r="D40" i="15"/>
  <c r="D23" i="15"/>
  <c r="D51" i="15"/>
  <c r="D45" i="15"/>
  <c r="D57" i="15"/>
  <c r="D26" i="15"/>
  <c r="D31" i="15"/>
  <c r="I55" i="15"/>
  <c r="I37" i="15"/>
  <c r="I46" i="15"/>
  <c r="E44" i="15"/>
  <c r="E34" i="15"/>
  <c r="E42" i="15"/>
  <c r="D49" i="15"/>
  <c r="D36" i="15"/>
  <c r="D52" i="15"/>
  <c r="D22" i="15"/>
  <c r="D27" i="15"/>
  <c r="D35" i="15"/>
  <c r="I51" i="15"/>
  <c r="I33" i="15"/>
  <c r="I48" i="15"/>
  <c r="E23" i="15"/>
  <c r="E27" i="15"/>
  <c r="E30" i="15"/>
  <c r="E35" i="15"/>
  <c r="E39" i="15"/>
  <c r="E43" i="15"/>
  <c r="E48" i="15"/>
  <c r="E53" i="15"/>
  <c r="E57" i="15"/>
  <c r="I29" i="15"/>
  <c r="I27" i="15"/>
  <c r="D37" i="15"/>
  <c r="D34" i="15"/>
  <c r="D44" i="15"/>
  <c r="D50" i="15"/>
  <c r="D32" i="15"/>
  <c r="D54" i="15"/>
  <c r="D24" i="15"/>
  <c r="D28" i="15"/>
  <c r="D39" i="15"/>
  <c r="I45" i="15"/>
  <c r="I22" i="15"/>
  <c r="I40" i="15"/>
  <c r="D58" i="11"/>
  <c r="E58" i="11"/>
  <c r="N22" i="15" l="1"/>
  <c r="N49" i="15"/>
  <c r="N94" i="15" s="1"/>
  <c r="N50" i="15"/>
  <c r="N95" i="15" s="1"/>
  <c r="N47" i="15"/>
  <c r="N92" i="15" s="1"/>
  <c r="N57" i="15"/>
  <c r="N102" i="15" s="1"/>
  <c r="N55" i="15"/>
  <c r="N100" i="15" s="1"/>
  <c r="N56" i="15"/>
  <c r="N101" i="15" s="1"/>
  <c r="N45" i="15"/>
  <c r="N90" i="15" s="1"/>
  <c r="N32" i="15"/>
  <c r="N77" i="15" s="1"/>
  <c r="N31" i="15"/>
  <c r="N76" i="15" s="1"/>
  <c r="N51" i="15"/>
  <c r="N96" i="15" s="1"/>
  <c r="N52" i="15"/>
  <c r="N97" i="15" s="1"/>
  <c r="N67" i="15"/>
  <c r="N43" i="15"/>
  <c r="N88" i="15" s="1"/>
  <c r="L58" i="16"/>
  <c r="K58" i="16"/>
  <c r="J58" i="16"/>
  <c r="I58" i="16"/>
  <c r="H58" i="16"/>
  <c r="G58" i="16"/>
  <c r="F58" i="16"/>
  <c r="E58" i="16"/>
  <c r="D58" i="16"/>
  <c r="N58" i="15" l="1"/>
  <c r="N103" i="15"/>
  <c r="E102" i="11"/>
  <c r="D102" i="11"/>
  <c r="E101" i="11"/>
  <c r="D101" i="11"/>
  <c r="E100" i="11"/>
  <c r="D100" i="11"/>
  <c r="E99" i="11"/>
  <c r="D99" i="11"/>
  <c r="E98" i="11"/>
  <c r="D98" i="11"/>
  <c r="E97" i="11"/>
  <c r="D97" i="11"/>
  <c r="E96" i="11"/>
  <c r="D96" i="11"/>
  <c r="E95" i="11"/>
  <c r="D95" i="11"/>
  <c r="E94" i="11"/>
  <c r="D94" i="11"/>
  <c r="E93" i="11"/>
  <c r="D93" i="11"/>
  <c r="E92" i="11"/>
  <c r="D92" i="11"/>
  <c r="E91" i="11"/>
  <c r="D91" i="11"/>
  <c r="E90" i="11"/>
  <c r="D90" i="11"/>
  <c r="E89" i="11"/>
  <c r="D89" i="11"/>
  <c r="E88" i="11"/>
  <c r="D88" i="11"/>
  <c r="E87" i="11"/>
  <c r="D87" i="11"/>
  <c r="E86" i="11"/>
  <c r="D86" i="11"/>
  <c r="E85" i="11"/>
  <c r="D85" i="11"/>
  <c r="E84" i="11"/>
  <c r="D84" i="11"/>
  <c r="E83" i="11"/>
  <c r="D83" i="11"/>
  <c r="E82" i="11"/>
  <c r="D82" i="11"/>
  <c r="E81" i="11"/>
  <c r="D81" i="11"/>
  <c r="E80" i="11"/>
  <c r="D80" i="11"/>
  <c r="E79" i="11"/>
  <c r="D79" i="11"/>
  <c r="E78" i="11"/>
  <c r="D78" i="11"/>
  <c r="E77" i="11"/>
  <c r="D77" i="11"/>
  <c r="E76" i="11"/>
  <c r="D76" i="11"/>
  <c r="E75" i="11"/>
  <c r="D75" i="11"/>
  <c r="E74" i="11"/>
  <c r="D74" i="11"/>
  <c r="E73" i="11"/>
  <c r="D73" i="11"/>
  <c r="E72" i="11"/>
  <c r="D72" i="11"/>
  <c r="E71" i="11"/>
  <c r="D71" i="11"/>
  <c r="E70" i="11"/>
  <c r="D70" i="11"/>
  <c r="E69" i="11"/>
  <c r="D69" i="11"/>
  <c r="E68" i="11"/>
  <c r="D68" i="11"/>
  <c r="E67" i="11"/>
  <c r="D67" i="11"/>
  <c r="F102" i="11"/>
  <c r="F101" i="11"/>
  <c r="F100" i="11"/>
  <c r="F99" i="11"/>
  <c r="F98" i="11"/>
  <c r="F97" i="11"/>
  <c r="F96" i="11"/>
  <c r="F95" i="11"/>
  <c r="F94" i="11"/>
  <c r="F93" i="11"/>
  <c r="F92" i="11"/>
  <c r="F91" i="11"/>
  <c r="F90" i="11"/>
  <c r="F89" i="11"/>
  <c r="F88" i="11"/>
  <c r="F87" i="11"/>
  <c r="F86" i="11"/>
  <c r="F85" i="11"/>
  <c r="F84" i="11"/>
  <c r="F83" i="11"/>
  <c r="F82" i="11"/>
  <c r="F81" i="11"/>
  <c r="F80" i="11"/>
  <c r="F79" i="11"/>
  <c r="F78" i="11"/>
  <c r="F77" i="11"/>
  <c r="F76" i="11"/>
  <c r="F75" i="11"/>
  <c r="F74" i="11"/>
  <c r="F73" i="11"/>
  <c r="F72" i="11"/>
  <c r="F71" i="11"/>
  <c r="F70" i="11"/>
  <c r="F69" i="11"/>
  <c r="F68" i="11"/>
  <c r="K99" i="13"/>
  <c r="J99" i="13"/>
  <c r="K98" i="13"/>
  <c r="J98" i="13"/>
  <c r="K96" i="13"/>
  <c r="J96" i="13"/>
  <c r="K93" i="13"/>
  <c r="J93" i="13"/>
  <c r="K91" i="13"/>
  <c r="J91" i="13"/>
  <c r="K90" i="13"/>
  <c r="J90" i="13"/>
  <c r="K89" i="13"/>
  <c r="J89" i="13"/>
  <c r="K88" i="13"/>
  <c r="J88" i="13"/>
  <c r="K85" i="13"/>
  <c r="J85" i="13"/>
  <c r="K82" i="13"/>
  <c r="J82" i="13"/>
  <c r="K77" i="13"/>
  <c r="J77" i="13"/>
  <c r="K76" i="13"/>
  <c r="J76" i="13"/>
  <c r="K75" i="13"/>
  <c r="J75" i="13"/>
  <c r="K74" i="13"/>
  <c r="J74" i="13"/>
  <c r="K72" i="13"/>
  <c r="J72" i="13"/>
  <c r="K69" i="13"/>
  <c r="J69" i="13"/>
  <c r="K67" i="13"/>
  <c r="J67" i="13"/>
  <c r="D103" i="11" l="1"/>
  <c r="E103" i="11"/>
  <c r="F58" i="11"/>
  <c r="F67" i="11"/>
  <c r="F103" i="11" s="1"/>
  <c r="G58" i="13"/>
  <c r="F58" i="13"/>
  <c r="H58" i="13"/>
  <c r="K68" i="13"/>
  <c r="K70" i="13"/>
  <c r="K71" i="13"/>
  <c r="K73" i="13"/>
  <c r="K78" i="13"/>
  <c r="K79" i="13"/>
  <c r="K80" i="13"/>
  <c r="K81" i="13"/>
  <c r="K83" i="13"/>
  <c r="K84" i="13"/>
  <c r="K86" i="13"/>
  <c r="K87" i="13"/>
  <c r="K92" i="13"/>
  <c r="K94" i="13"/>
  <c r="K95" i="13"/>
  <c r="K97" i="13"/>
  <c r="K100" i="13"/>
  <c r="K101" i="13"/>
  <c r="K102" i="13"/>
  <c r="J70" i="13"/>
  <c r="J94" i="13"/>
  <c r="J78" i="13"/>
  <c r="J86" i="13"/>
  <c r="J87" i="13"/>
  <c r="J95" i="13"/>
  <c r="J102" i="13"/>
  <c r="J71" i="13"/>
  <c r="J79" i="13"/>
  <c r="J80" i="13"/>
  <c r="J83" i="13"/>
  <c r="J84" i="13"/>
  <c r="J92" i="13"/>
  <c r="J100" i="13"/>
  <c r="J73" i="13"/>
  <c r="J81" i="13"/>
  <c r="J97" i="13"/>
  <c r="J101" i="13"/>
  <c r="L102" i="11"/>
  <c r="G102" i="11"/>
  <c r="L101" i="11"/>
  <c r="J101" i="11"/>
  <c r="H101" i="11"/>
  <c r="L100" i="11"/>
  <c r="G100" i="11"/>
  <c r="L99" i="11"/>
  <c r="J99" i="11"/>
  <c r="H99" i="11"/>
  <c r="L98" i="11"/>
  <c r="G98" i="11"/>
  <c r="L97" i="11"/>
  <c r="J97" i="11"/>
  <c r="H97" i="11"/>
  <c r="L96" i="11"/>
  <c r="G96" i="11"/>
  <c r="L95" i="11"/>
  <c r="J95" i="11"/>
  <c r="H95" i="11"/>
  <c r="L94" i="11"/>
  <c r="G94" i="11"/>
  <c r="L93" i="11"/>
  <c r="J93" i="11"/>
  <c r="H93" i="11"/>
  <c r="L92" i="11"/>
  <c r="I92" i="11"/>
  <c r="G92" i="11"/>
  <c r="L91" i="11"/>
  <c r="J91" i="11"/>
  <c r="H91" i="11"/>
  <c r="L90" i="11"/>
  <c r="K90" i="11"/>
  <c r="I90" i="11"/>
  <c r="G90" i="11"/>
  <c r="L89" i="11"/>
  <c r="J89" i="11"/>
  <c r="H89" i="11"/>
  <c r="L88" i="11"/>
  <c r="K88" i="11"/>
  <c r="I88" i="11"/>
  <c r="G88" i="11"/>
  <c r="L87" i="11"/>
  <c r="J87" i="11"/>
  <c r="H87" i="11"/>
  <c r="L86" i="11"/>
  <c r="K86" i="11"/>
  <c r="I86" i="11"/>
  <c r="G86" i="11"/>
  <c r="L85" i="11"/>
  <c r="J85" i="11"/>
  <c r="H85" i="11"/>
  <c r="L84" i="11"/>
  <c r="K84" i="11"/>
  <c r="I84" i="11"/>
  <c r="G84" i="11"/>
  <c r="L83" i="11"/>
  <c r="J83" i="11"/>
  <c r="H83" i="11"/>
  <c r="L82" i="11"/>
  <c r="K82" i="11"/>
  <c r="I82" i="11"/>
  <c r="G82" i="11"/>
  <c r="L81" i="11"/>
  <c r="J81" i="11"/>
  <c r="H81" i="11"/>
  <c r="L80" i="11"/>
  <c r="K80" i="11"/>
  <c r="I80" i="11"/>
  <c r="G80" i="11"/>
  <c r="L79" i="11"/>
  <c r="J79" i="11"/>
  <c r="H79" i="11"/>
  <c r="L78" i="11"/>
  <c r="K78" i="11"/>
  <c r="I78" i="11"/>
  <c r="G78" i="11"/>
  <c r="L77" i="11"/>
  <c r="J77" i="11"/>
  <c r="H77" i="11"/>
  <c r="L76" i="11"/>
  <c r="K76" i="11"/>
  <c r="I76" i="11"/>
  <c r="G76" i="11"/>
  <c r="L75" i="11"/>
  <c r="J75" i="11"/>
  <c r="H75" i="11"/>
  <c r="L74" i="11"/>
  <c r="K74" i="11"/>
  <c r="I74" i="11"/>
  <c r="G74" i="11"/>
  <c r="L73" i="11"/>
  <c r="J73" i="11"/>
  <c r="H73" i="11"/>
  <c r="L72" i="11"/>
  <c r="K72" i="11"/>
  <c r="I72" i="11"/>
  <c r="G72" i="11"/>
  <c r="L71" i="11"/>
  <c r="J71" i="11"/>
  <c r="H71" i="11"/>
  <c r="L70" i="11"/>
  <c r="K70" i="11"/>
  <c r="I70" i="11"/>
  <c r="G70" i="11"/>
  <c r="L69" i="11"/>
  <c r="J69" i="11"/>
  <c r="H69" i="11"/>
  <c r="L68" i="11"/>
  <c r="K68" i="11"/>
  <c r="I68" i="11"/>
  <c r="G68" i="11"/>
  <c r="L67" i="11"/>
  <c r="J67" i="11"/>
  <c r="H67" i="11"/>
  <c r="K58" i="13" l="1"/>
  <c r="F68" i="8"/>
  <c r="J68" i="8"/>
  <c r="F67" i="8"/>
  <c r="J67" i="8"/>
  <c r="D68" i="8"/>
  <c r="H68" i="8"/>
  <c r="L68" i="8"/>
  <c r="D69" i="8"/>
  <c r="G69" i="8"/>
  <c r="L69" i="8"/>
  <c r="F70" i="8"/>
  <c r="I70" i="8"/>
  <c r="D71" i="8"/>
  <c r="H71" i="8"/>
  <c r="L71" i="8"/>
  <c r="F72" i="8"/>
  <c r="J72" i="8"/>
  <c r="D73" i="8"/>
  <c r="G73" i="8"/>
  <c r="L73" i="8"/>
  <c r="F74" i="8"/>
  <c r="J74" i="8"/>
  <c r="D75" i="8"/>
  <c r="H75" i="8"/>
  <c r="L75" i="8"/>
  <c r="F76" i="8"/>
  <c r="J76" i="8"/>
  <c r="D77" i="8"/>
  <c r="G77" i="8"/>
  <c r="L77" i="8"/>
  <c r="E78" i="8"/>
  <c r="J78" i="8"/>
  <c r="D79" i="8"/>
  <c r="H79" i="8"/>
  <c r="L79" i="8"/>
  <c r="F80" i="8"/>
  <c r="J80" i="8"/>
  <c r="D81" i="8"/>
  <c r="H81" i="8"/>
  <c r="K81" i="8"/>
  <c r="F82" i="8"/>
  <c r="J82" i="8"/>
  <c r="D83" i="8"/>
  <c r="H83" i="8"/>
  <c r="L83" i="8"/>
  <c r="F84" i="8"/>
  <c r="J84" i="8"/>
  <c r="D85" i="8"/>
  <c r="H85" i="8"/>
  <c r="K85" i="8"/>
  <c r="E86" i="8"/>
  <c r="J86" i="8"/>
  <c r="D87" i="8"/>
  <c r="H87" i="8"/>
  <c r="L87" i="8"/>
  <c r="F88" i="8"/>
  <c r="J88" i="8"/>
  <c r="D89" i="8"/>
  <c r="H89" i="8"/>
  <c r="K89" i="8"/>
  <c r="E90" i="8"/>
  <c r="J90" i="8"/>
  <c r="D91" i="8"/>
  <c r="H91" i="8"/>
  <c r="L91" i="8"/>
  <c r="F92" i="8"/>
  <c r="J92" i="8"/>
  <c r="D93" i="8"/>
  <c r="G93" i="8"/>
  <c r="L93" i="8"/>
  <c r="E94" i="8"/>
  <c r="J94" i="8"/>
  <c r="D95" i="8"/>
  <c r="H95" i="8"/>
  <c r="L95" i="8"/>
  <c r="F96" i="8"/>
  <c r="J96" i="8"/>
  <c r="D97" i="8"/>
  <c r="H97" i="8"/>
  <c r="K97" i="8"/>
  <c r="F98" i="8"/>
  <c r="J98" i="8"/>
  <c r="D99" i="8"/>
  <c r="H99" i="8"/>
  <c r="L99" i="8"/>
  <c r="F100" i="8"/>
  <c r="J100" i="8"/>
  <c r="D101" i="8"/>
  <c r="G101" i="8"/>
  <c r="L101" i="8"/>
  <c r="F102" i="8"/>
  <c r="I102" i="8"/>
  <c r="F69" i="8"/>
  <c r="J69" i="8"/>
  <c r="D70" i="8"/>
  <c r="H70" i="8"/>
  <c r="L70" i="8"/>
  <c r="F71" i="8"/>
  <c r="J71" i="8"/>
  <c r="D72" i="8"/>
  <c r="H72" i="8"/>
  <c r="L72" i="8"/>
  <c r="F73" i="8"/>
  <c r="J73" i="8"/>
  <c r="D74" i="8"/>
  <c r="H74" i="8"/>
  <c r="L74" i="8"/>
  <c r="F75" i="8"/>
  <c r="J75" i="8"/>
  <c r="D76" i="8"/>
  <c r="H76" i="8"/>
  <c r="L76" i="8"/>
  <c r="F77" i="8"/>
  <c r="J77" i="8"/>
  <c r="D78" i="8"/>
  <c r="H78" i="8"/>
  <c r="L78" i="8"/>
  <c r="F79" i="8"/>
  <c r="J79" i="8"/>
  <c r="D80" i="8"/>
  <c r="H80" i="8"/>
  <c r="L80" i="8"/>
  <c r="F81" i="8"/>
  <c r="J81" i="8"/>
  <c r="D82" i="8"/>
  <c r="H82" i="8"/>
  <c r="L82" i="8"/>
  <c r="F83" i="8"/>
  <c r="J83" i="8"/>
  <c r="D84" i="8"/>
  <c r="H84" i="8"/>
  <c r="L84" i="8"/>
  <c r="F85" i="8"/>
  <c r="J85" i="8"/>
  <c r="D86" i="8"/>
  <c r="H86" i="8"/>
  <c r="L86" i="8"/>
  <c r="F87" i="8"/>
  <c r="J87" i="8"/>
  <c r="D88" i="8"/>
  <c r="H88" i="8"/>
  <c r="L88" i="8"/>
  <c r="F89" i="8"/>
  <c r="J89" i="8"/>
  <c r="D90" i="8"/>
  <c r="H90" i="8"/>
  <c r="L90" i="8"/>
  <c r="F91" i="8"/>
  <c r="J91" i="8"/>
  <c r="D92" i="8"/>
  <c r="H92" i="8"/>
  <c r="L92" i="8"/>
  <c r="F93" i="8"/>
  <c r="J93" i="8"/>
  <c r="D94" i="8"/>
  <c r="H94" i="8"/>
  <c r="L94" i="8"/>
  <c r="F95" i="8"/>
  <c r="J95" i="8"/>
  <c r="D96" i="8"/>
  <c r="H96" i="8"/>
  <c r="L96" i="8"/>
  <c r="F97" i="8"/>
  <c r="J97" i="8"/>
  <c r="D98" i="8"/>
  <c r="H98" i="8"/>
  <c r="L98" i="8"/>
  <c r="F99" i="8"/>
  <c r="J99" i="8"/>
  <c r="D100" i="8"/>
  <c r="H100" i="8"/>
  <c r="L100" i="8"/>
  <c r="F101" i="8"/>
  <c r="J101" i="8"/>
  <c r="D102" i="8"/>
  <c r="H102" i="8"/>
  <c r="L102" i="8"/>
  <c r="G88" i="8"/>
  <c r="K96" i="8"/>
  <c r="E67" i="8"/>
  <c r="I67" i="8"/>
  <c r="G68" i="8"/>
  <c r="K68" i="8"/>
  <c r="E69" i="8"/>
  <c r="I69" i="8"/>
  <c r="G70" i="8"/>
  <c r="K70" i="8"/>
  <c r="E71" i="8"/>
  <c r="I71" i="8"/>
  <c r="K72" i="8"/>
  <c r="E73" i="8"/>
  <c r="I73" i="8"/>
  <c r="G74" i="8"/>
  <c r="K74" i="8"/>
  <c r="E75" i="8"/>
  <c r="I75" i="8"/>
  <c r="G76" i="8"/>
  <c r="K76" i="8"/>
  <c r="G78" i="8"/>
  <c r="K78" i="8"/>
  <c r="E79" i="8"/>
  <c r="I79" i="8"/>
  <c r="G80" i="8"/>
  <c r="G82" i="8"/>
  <c r="K82" i="8"/>
  <c r="E83" i="8"/>
  <c r="I83" i="8"/>
  <c r="G84" i="8"/>
  <c r="K84" i="8"/>
  <c r="E85" i="8"/>
  <c r="G86" i="8"/>
  <c r="K86" i="8"/>
  <c r="E87" i="8"/>
  <c r="I87" i="8"/>
  <c r="K88" i="8"/>
  <c r="G90" i="8"/>
  <c r="K90" i="8"/>
  <c r="E91" i="8"/>
  <c r="I91" i="8"/>
  <c r="G92" i="8"/>
  <c r="K92" i="8"/>
  <c r="E93" i="8"/>
  <c r="G94" i="8"/>
  <c r="K94" i="8"/>
  <c r="E95" i="8"/>
  <c r="I95" i="8"/>
  <c r="G96" i="8"/>
  <c r="G98" i="8"/>
  <c r="K98" i="8"/>
  <c r="E99" i="8"/>
  <c r="I99" i="8"/>
  <c r="G100" i="8"/>
  <c r="K100" i="8"/>
  <c r="E101" i="8"/>
  <c r="G102" i="8"/>
  <c r="K102" i="8"/>
  <c r="G72" i="8"/>
  <c r="K80" i="8"/>
  <c r="L58" i="13"/>
  <c r="E77" i="8"/>
  <c r="I77" i="8"/>
  <c r="E81" i="8"/>
  <c r="I81" i="8"/>
  <c r="I85" i="8"/>
  <c r="E89" i="8"/>
  <c r="I89" i="8"/>
  <c r="I93" i="8"/>
  <c r="E97" i="8"/>
  <c r="I97" i="8"/>
  <c r="I101" i="8"/>
  <c r="G67" i="8"/>
  <c r="K67" i="8"/>
  <c r="E68" i="8"/>
  <c r="I68" i="8"/>
  <c r="G71" i="8"/>
  <c r="K71" i="8"/>
  <c r="E72" i="8"/>
  <c r="I72" i="8"/>
  <c r="G75" i="8"/>
  <c r="K75" i="8"/>
  <c r="E76" i="8"/>
  <c r="I76" i="8"/>
  <c r="G79" i="8"/>
  <c r="K79" i="8"/>
  <c r="E80" i="8"/>
  <c r="I80" i="8"/>
  <c r="G83" i="8"/>
  <c r="K83" i="8"/>
  <c r="E84" i="8"/>
  <c r="I84" i="8"/>
  <c r="G87" i="8"/>
  <c r="K87" i="8"/>
  <c r="E88" i="8"/>
  <c r="I88" i="8"/>
  <c r="G91" i="8"/>
  <c r="K91" i="8"/>
  <c r="E92" i="8"/>
  <c r="I92" i="8"/>
  <c r="G95" i="8"/>
  <c r="K95" i="8"/>
  <c r="E96" i="8"/>
  <c r="I96" i="8"/>
  <c r="G99" i="8"/>
  <c r="K99" i="8"/>
  <c r="E100" i="8"/>
  <c r="I100" i="8"/>
  <c r="D67" i="8"/>
  <c r="H67" i="8"/>
  <c r="L67" i="8"/>
  <c r="E70" i="8"/>
  <c r="I74" i="8"/>
  <c r="I78" i="8"/>
  <c r="E82" i="8"/>
  <c r="I86" i="8"/>
  <c r="I90" i="8"/>
  <c r="I94" i="8"/>
  <c r="E98" i="8"/>
  <c r="I58" i="13"/>
  <c r="K69" i="8"/>
  <c r="J70" i="8"/>
  <c r="K73" i="8"/>
  <c r="K77" i="8"/>
  <c r="F78" i="8"/>
  <c r="G81" i="8"/>
  <c r="G85" i="8"/>
  <c r="F86" i="8"/>
  <c r="G89" i="8"/>
  <c r="F90" i="8"/>
  <c r="K93" i="8"/>
  <c r="F94" i="8"/>
  <c r="G97" i="8"/>
  <c r="K101" i="8"/>
  <c r="J102" i="8"/>
  <c r="J58" i="13"/>
  <c r="J68" i="13"/>
  <c r="H69" i="8"/>
  <c r="H73" i="8"/>
  <c r="H77" i="8"/>
  <c r="L81" i="8"/>
  <c r="L85" i="8"/>
  <c r="L89" i="8"/>
  <c r="H93" i="8"/>
  <c r="L97" i="8"/>
  <c r="H101" i="8"/>
  <c r="E74" i="8"/>
  <c r="I82" i="8"/>
  <c r="I98" i="8"/>
  <c r="E102" i="8"/>
  <c r="L58" i="11"/>
  <c r="K92" i="11"/>
  <c r="J92" i="11"/>
  <c r="I94" i="11"/>
  <c r="H94" i="11"/>
  <c r="K96" i="11"/>
  <c r="J96" i="11"/>
  <c r="I98" i="11"/>
  <c r="H98" i="11"/>
  <c r="K100" i="11"/>
  <c r="J100" i="11"/>
  <c r="I102" i="11"/>
  <c r="H102" i="11"/>
  <c r="H70" i="11"/>
  <c r="H74" i="11"/>
  <c r="H78" i="11"/>
  <c r="H82" i="11"/>
  <c r="H86" i="11"/>
  <c r="H90" i="11"/>
  <c r="G67" i="11"/>
  <c r="K67" i="11"/>
  <c r="I69" i="11"/>
  <c r="G71" i="11"/>
  <c r="K71" i="11"/>
  <c r="I73" i="11"/>
  <c r="G75" i="11"/>
  <c r="K75" i="11"/>
  <c r="I77" i="11"/>
  <c r="G79" i="11"/>
  <c r="K79" i="11"/>
  <c r="I81" i="11"/>
  <c r="G83" i="11"/>
  <c r="K83" i="11"/>
  <c r="I85" i="11"/>
  <c r="G87" i="11"/>
  <c r="K87" i="11"/>
  <c r="I89" i="11"/>
  <c r="G91" i="11"/>
  <c r="K91" i="11"/>
  <c r="I93" i="11"/>
  <c r="G95" i="11"/>
  <c r="K95" i="11"/>
  <c r="I97" i="11"/>
  <c r="G99" i="11"/>
  <c r="K99" i="11"/>
  <c r="I101" i="11"/>
  <c r="J70" i="11"/>
  <c r="J74" i="11"/>
  <c r="J78" i="11"/>
  <c r="J82" i="11"/>
  <c r="J86" i="11"/>
  <c r="J90" i="11"/>
  <c r="K94" i="11"/>
  <c r="J94" i="11"/>
  <c r="I96" i="11"/>
  <c r="H96" i="11"/>
  <c r="K98" i="11"/>
  <c r="J98" i="11"/>
  <c r="I100" i="11"/>
  <c r="H100" i="11"/>
  <c r="K102" i="11"/>
  <c r="J102" i="11"/>
  <c r="H68" i="11"/>
  <c r="H72" i="11"/>
  <c r="H76" i="11"/>
  <c r="H80" i="11"/>
  <c r="H84" i="11"/>
  <c r="H88" i="11"/>
  <c r="H92" i="11"/>
  <c r="I67" i="11"/>
  <c r="G69" i="11"/>
  <c r="K69" i="11"/>
  <c r="I71" i="11"/>
  <c r="G73" i="11"/>
  <c r="K73" i="11"/>
  <c r="I75" i="11"/>
  <c r="G77" i="11"/>
  <c r="K77" i="11"/>
  <c r="I79" i="11"/>
  <c r="G81" i="11"/>
  <c r="K81" i="11"/>
  <c r="I83" i="11"/>
  <c r="G85" i="11"/>
  <c r="K85" i="11"/>
  <c r="I87" i="11"/>
  <c r="G89" i="11"/>
  <c r="K89" i="11"/>
  <c r="I91" i="11"/>
  <c r="G93" i="11"/>
  <c r="K93" i="11"/>
  <c r="I95" i="11"/>
  <c r="G97" i="11"/>
  <c r="K97" i="11"/>
  <c r="I99" i="11"/>
  <c r="G101" i="11"/>
  <c r="K101" i="11"/>
  <c r="J68" i="11"/>
  <c r="J72" i="11"/>
  <c r="J76" i="11"/>
  <c r="J80" i="11"/>
  <c r="J84" i="11"/>
  <c r="J88" i="11"/>
  <c r="D58" i="8" l="1"/>
  <c r="D103" i="8"/>
  <c r="G58" i="8"/>
  <c r="E58" i="8"/>
  <c r="H58" i="8"/>
  <c r="E103" i="8"/>
  <c r="F103" i="8"/>
  <c r="L58" i="8"/>
  <c r="K58" i="8"/>
  <c r="J58" i="8"/>
  <c r="I58" i="8"/>
  <c r="F58" i="8"/>
  <c r="H103" i="8"/>
  <c r="G103" i="8"/>
  <c r="L103" i="8"/>
  <c r="K103" i="8"/>
  <c r="J103" i="8"/>
  <c r="I103" i="8"/>
  <c r="H58" i="11"/>
  <c r="J58" i="11"/>
  <c r="I58" i="11"/>
  <c r="K58" i="11"/>
  <c r="G58" i="11"/>
  <c r="L102" i="7"/>
  <c r="K102" i="7"/>
  <c r="J102" i="7"/>
  <c r="I102" i="7"/>
  <c r="H102" i="7"/>
  <c r="G102" i="7"/>
  <c r="F102" i="7"/>
  <c r="E102" i="7"/>
  <c r="D102" i="7"/>
  <c r="L101" i="7"/>
  <c r="K101" i="7"/>
  <c r="J101" i="7"/>
  <c r="I101" i="7"/>
  <c r="H101" i="7"/>
  <c r="G101" i="7"/>
  <c r="F101" i="7"/>
  <c r="E101" i="7"/>
  <c r="D101" i="7"/>
  <c r="L100" i="7"/>
  <c r="K100" i="7"/>
  <c r="J100" i="7"/>
  <c r="I100" i="7"/>
  <c r="H100" i="7"/>
  <c r="G100" i="7"/>
  <c r="F100" i="7"/>
  <c r="E100" i="7"/>
  <c r="D100" i="7"/>
  <c r="L99" i="7"/>
  <c r="K99" i="7"/>
  <c r="J99" i="7"/>
  <c r="I99" i="7"/>
  <c r="H99" i="7"/>
  <c r="G99" i="7"/>
  <c r="F99" i="7"/>
  <c r="E99" i="7"/>
  <c r="D99" i="7"/>
  <c r="L98" i="7"/>
  <c r="K98" i="7"/>
  <c r="J98" i="7"/>
  <c r="I98" i="7"/>
  <c r="H98" i="7"/>
  <c r="G98" i="7"/>
  <c r="F98" i="7"/>
  <c r="E98" i="7"/>
  <c r="D98" i="7"/>
  <c r="L97" i="7"/>
  <c r="K97" i="7"/>
  <c r="J97" i="7"/>
  <c r="I97" i="7"/>
  <c r="H97" i="7"/>
  <c r="G97" i="7"/>
  <c r="F97" i="7"/>
  <c r="E97" i="7"/>
  <c r="D97" i="7"/>
  <c r="L96" i="7"/>
  <c r="K96" i="7"/>
  <c r="J96" i="7"/>
  <c r="I96" i="7"/>
  <c r="H96" i="7"/>
  <c r="G96" i="7"/>
  <c r="F96" i="7"/>
  <c r="E96" i="7"/>
  <c r="D96" i="7"/>
  <c r="L95" i="7"/>
  <c r="K95" i="7"/>
  <c r="J95" i="7"/>
  <c r="I95" i="7"/>
  <c r="H95" i="7"/>
  <c r="G95" i="7"/>
  <c r="F95" i="7"/>
  <c r="E95" i="7"/>
  <c r="D95" i="7"/>
  <c r="L94" i="7"/>
  <c r="K94" i="7"/>
  <c r="J94" i="7"/>
  <c r="I94" i="7"/>
  <c r="H94" i="7"/>
  <c r="G94" i="7"/>
  <c r="F94" i="7"/>
  <c r="E94" i="7"/>
  <c r="D94" i="7"/>
  <c r="L93" i="7"/>
  <c r="K93" i="7"/>
  <c r="J93" i="7"/>
  <c r="I93" i="7"/>
  <c r="H93" i="7"/>
  <c r="G93" i="7"/>
  <c r="F93" i="7"/>
  <c r="E93" i="7"/>
  <c r="D93" i="7"/>
  <c r="L92" i="7"/>
  <c r="K92" i="7"/>
  <c r="J92" i="7"/>
  <c r="I92" i="7"/>
  <c r="H92" i="7"/>
  <c r="G92" i="7"/>
  <c r="F92" i="7"/>
  <c r="E92" i="7"/>
  <c r="D92" i="7"/>
  <c r="L91" i="7"/>
  <c r="K91" i="7"/>
  <c r="J91" i="7"/>
  <c r="I91" i="7"/>
  <c r="H91" i="7"/>
  <c r="G91" i="7"/>
  <c r="F91" i="7"/>
  <c r="E91" i="7"/>
  <c r="D91" i="7"/>
  <c r="L90" i="7"/>
  <c r="K90" i="7"/>
  <c r="J90" i="7"/>
  <c r="I90" i="7"/>
  <c r="H90" i="7"/>
  <c r="G90" i="7"/>
  <c r="F90" i="7"/>
  <c r="E90" i="7"/>
  <c r="D90" i="7"/>
  <c r="L89" i="7"/>
  <c r="K89" i="7"/>
  <c r="J89" i="7"/>
  <c r="I89" i="7"/>
  <c r="H89" i="7"/>
  <c r="G89" i="7"/>
  <c r="F89" i="7"/>
  <c r="E89" i="7"/>
  <c r="D89" i="7"/>
  <c r="L88" i="7"/>
  <c r="K88" i="7"/>
  <c r="J88" i="7"/>
  <c r="I88" i="7"/>
  <c r="H88" i="7"/>
  <c r="G88" i="7"/>
  <c r="F88" i="7"/>
  <c r="E88" i="7"/>
  <c r="D88" i="7"/>
  <c r="L87" i="7"/>
  <c r="K87" i="7"/>
  <c r="J87" i="7"/>
  <c r="I87" i="7"/>
  <c r="H87" i="7"/>
  <c r="G87" i="7"/>
  <c r="F87" i="7"/>
  <c r="E87" i="7"/>
  <c r="D87" i="7"/>
  <c r="L86" i="7"/>
  <c r="K86" i="7"/>
  <c r="J86" i="7"/>
  <c r="I86" i="7"/>
  <c r="H86" i="7"/>
  <c r="G86" i="7"/>
  <c r="F86" i="7"/>
  <c r="E86" i="7"/>
  <c r="D86" i="7"/>
  <c r="L85" i="7"/>
  <c r="K85" i="7"/>
  <c r="J85" i="7"/>
  <c r="I85" i="7"/>
  <c r="H85" i="7"/>
  <c r="G85" i="7"/>
  <c r="F85" i="7"/>
  <c r="E85" i="7"/>
  <c r="D85" i="7"/>
  <c r="L84" i="7"/>
  <c r="K84" i="7"/>
  <c r="J84" i="7"/>
  <c r="I84" i="7"/>
  <c r="H84" i="7"/>
  <c r="G84" i="7"/>
  <c r="F84" i="7"/>
  <c r="E84" i="7"/>
  <c r="D84" i="7"/>
  <c r="L83" i="7"/>
  <c r="K83" i="7"/>
  <c r="J83" i="7"/>
  <c r="I83" i="7"/>
  <c r="H83" i="7"/>
  <c r="G83" i="7"/>
  <c r="F83" i="7"/>
  <c r="E83" i="7"/>
  <c r="D83" i="7"/>
  <c r="L82" i="7"/>
  <c r="K82" i="7"/>
  <c r="J82" i="7"/>
  <c r="I82" i="7"/>
  <c r="H82" i="7"/>
  <c r="G82" i="7"/>
  <c r="F82" i="7"/>
  <c r="E82" i="7"/>
  <c r="D82" i="7"/>
  <c r="L81" i="7"/>
  <c r="K81" i="7"/>
  <c r="J81" i="7"/>
  <c r="I81" i="7"/>
  <c r="H81" i="7"/>
  <c r="G81" i="7"/>
  <c r="F81" i="7"/>
  <c r="E81" i="7"/>
  <c r="D81" i="7"/>
  <c r="L80" i="7"/>
  <c r="K80" i="7"/>
  <c r="J80" i="7"/>
  <c r="I80" i="7"/>
  <c r="H80" i="7"/>
  <c r="G80" i="7"/>
  <c r="F80" i="7"/>
  <c r="E80" i="7"/>
  <c r="D80" i="7"/>
  <c r="L79" i="7"/>
  <c r="K79" i="7"/>
  <c r="J79" i="7"/>
  <c r="I79" i="7"/>
  <c r="H79" i="7"/>
  <c r="G79" i="7"/>
  <c r="F79" i="7"/>
  <c r="E79" i="7"/>
  <c r="D79" i="7"/>
  <c r="L78" i="7"/>
  <c r="K78" i="7"/>
  <c r="J78" i="7"/>
  <c r="I78" i="7"/>
  <c r="H78" i="7"/>
  <c r="G78" i="7"/>
  <c r="F78" i="7"/>
  <c r="E78" i="7"/>
  <c r="D78" i="7"/>
  <c r="L77" i="7"/>
  <c r="K77" i="7"/>
  <c r="J77" i="7"/>
  <c r="I77" i="7"/>
  <c r="H77" i="7"/>
  <c r="G77" i="7"/>
  <c r="F77" i="7"/>
  <c r="E77" i="7"/>
  <c r="D77" i="7"/>
  <c r="L76" i="7"/>
  <c r="K76" i="7"/>
  <c r="J76" i="7"/>
  <c r="I76" i="7"/>
  <c r="H76" i="7"/>
  <c r="G76" i="7"/>
  <c r="F76" i="7"/>
  <c r="E76" i="7"/>
  <c r="D76" i="7"/>
  <c r="L75" i="7"/>
  <c r="K75" i="7"/>
  <c r="J75" i="7"/>
  <c r="I75" i="7"/>
  <c r="H75" i="7"/>
  <c r="G75" i="7"/>
  <c r="F75" i="7"/>
  <c r="E75" i="7"/>
  <c r="D75" i="7"/>
  <c r="L74" i="7"/>
  <c r="K74" i="7"/>
  <c r="J74" i="7"/>
  <c r="I74" i="7"/>
  <c r="H74" i="7"/>
  <c r="G74" i="7"/>
  <c r="F74" i="7"/>
  <c r="E74" i="7"/>
  <c r="D74" i="7"/>
  <c r="L73" i="7"/>
  <c r="K73" i="7"/>
  <c r="J73" i="7"/>
  <c r="I73" i="7"/>
  <c r="H73" i="7"/>
  <c r="G73" i="7"/>
  <c r="F73" i="7"/>
  <c r="E73" i="7"/>
  <c r="D73" i="7"/>
  <c r="L72" i="7"/>
  <c r="K72" i="7"/>
  <c r="J72" i="7"/>
  <c r="I72" i="7"/>
  <c r="H72" i="7"/>
  <c r="G72" i="7"/>
  <c r="F72" i="7"/>
  <c r="E72" i="7"/>
  <c r="D72" i="7"/>
  <c r="L71" i="7"/>
  <c r="K71" i="7"/>
  <c r="J71" i="7"/>
  <c r="I71" i="7"/>
  <c r="H71" i="7"/>
  <c r="G71" i="7"/>
  <c r="F71" i="7"/>
  <c r="E71" i="7"/>
  <c r="D71" i="7"/>
  <c r="L70" i="7"/>
  <c r="K70" i="7"/>
  <c r="J70" i="7"/>
  <c r="I70" i="7"/>
  <c r="H70" i="7"/>
  <c r="G70" i="7"/>
  <c r="F70" i="7"/>
  <c r="E70" i="7"/>
  <c r="D70" i="7"/>
  <c r="L69" i="7"/>
  <c r="K69" i="7"/>
  <c r="J69" i="7"/>
  <c r="I69" i="7"/>
  <c r="H69" i="7"/>
  <c r="G69" i="7"/>
  <c r="F69" i="7"/>
  <c r="E69" i="7"/>
  <c r="D69" i="7"/>
  <c r="L68" i="7"/>
  <c r="K68" i="7"/>
  <c r="J68" i="7"/>
  <c r="I68" i="7"/>
  <c r="H68" i="7"/>
  <c r="G68" i="7"/>
  <c r="F68" i="7"/>
  <c r="E68" i="7"/>
  <c r="D68" i="7"/>
  <c r="L67" i="7"/>
  <c r="K67" i="7"/>
  <c r="J67" i="7"/>
  <c r="I67" i="7"/>
  <c r="H67" i="7"/>
  <c r="G67" i="7"/>
  <c r="F67" i="7"/>
  <c r="E67" i="7"/>
  <c r="D67" i="7"/>
  <c r="L178" i="5"/>
  <c r="K178" i="5"/>
  <c r="J178" i="5"/>
  <c r="I178" i="5"/>
  <c r="H178" i="5"/>
  <c r="G178" i="5"/>
  <c r="F178" i="5"/>
  <c r="E178" i="5"/>
  <c r="D178" i="5"/>
  <c r="L177" i="5"/>
  <c r="K177" i="5"/>
  <c r="J177" i="5"/>
  <c r="I177" i="5"/>
  <c r="H177" i="5"/>
  <c r="G177" i="5"/>
  <c r="F177" i="5"/>
  <c r="E177" i="5"/>
  <c r="D177" i="5"/>
  <c r="L176" i="5"/>
  <c r="K176" i="5"/>
  <c r="J176" i="5"/>
  <c r="I176" i="5"/>
  <c r="H176" i="5"/>
  <c r="G176" i="5"/>
  <c r="F176" i="5"/>
  <c r="E176" i="5"/>
  <c r="D176" i="5"/>
  <c r="L175" i="5"/>
  <c r="K175" i="5"/>
  <c r="J175" i="5"/>
  <c r="I175" i="5"/>
  <c r="H175" i="5"/>
  <c r="G175" i="5"/>
  <c r="F175" i="5"/>
  <c r="E175" i="5"/>
  <c r="D175" i="5"/>
  <c r="L174" i="5"/>
  <c r="K174" i="5"/>
  <c r="J174" i="5"/>
  <c r="I174" i="5"/>
  <c r="H174" i="5"/>
  <c r="G174" i="5"/>
  <c r="F174" i="5"/>
  <c r="E174" i="5"/>
  <c r="D174" i="5"/>
  <c r="L173" i="5"/>
  <c r="K173" i="5"/>
  <c r="J173" i="5"/>
  <c r="I173" i="5"/>
  <c r="H173" i="5"/>
  <c r="G173" i="5"/>
  <c r="F173" i="5"/>
  <c r="E173" i="5"/>
  <c r="D173" i="5"/>
  <c r="L172" i="5"/>
  <c r="K172" i="5"/>
  <c r="J172" i="5"/>
  <c r="I172" i="5"/>
  <c r="H172" i="5"/>
  <c r="G172" i="5"/>
  <c r="F172" i="5"/>
  <c r="E172" i="5"/>
  <c r="D172" i="5"/>
  <c r="L171" i="5"/>
  <c r="K171" i="5"/>
  <c r="J171" i="5"/>
  <c r="I171" i="5"/>
  <c r="H171" i="5"/>
  <c r="G171" i="5"/>
  <c r="F171" i="5"/>
  <c r="E171" i="5"/>
  <c r="D171" i="5"/>
  <c r="L170" i="5"/>
  <c r="K170" i="5"/>
  <c r="J170" i="5"/>
  <c r="I170" i="5"/>
  <c r="H170" i="5"/>
  <c r="G170" i="5"/>
  <c r="F170" i="5"/>
  <c r="E170" i="5"/>
  <c r="D170" i="5"/>
  <c r="L169" i="5"/>
  <c r="K169" i="5"/>
  <c r="J169" i="5"/>
  <c r="I169" i="5"/>
  <c r="H169" i="5"/>
  <c r="G169" i="5"/>
  <c r="F169" i="5"/>
  <c r="E169" i="5"/>
  <c r="D169" i="5"/>
  <c r="L168" i="5"/>
  <c r="K168" i="5"/>
  <c r="J168" i="5"/>
  <c r="I168" i="5"/>
  <c r="H168" i="5"/>
  <c r="G168" i="5"/>
  <c r="F168" i="5"/>
  <c r="E168" i="5"/>
  <c r="D168" i="5"/>
  <c r="L167" i="5"/>
  <c r="K167" i="5"/>
  <c r="J167" i="5"/>
  <c r="I167" i="5"/>
  <c r="H167" i="5"/>
  <c r="G167" i="5"/>
  <c r="F167" i="5"/>
  <c r="E167" i="5"/>
  <c r="D167" i="5"/>
  <c r="L166" i="5"/>
  <c r="K166" i="5"/>
  <c r="J166" i="5"/>
  <c r="I166" i="5"/>
  <c r="H166" i="5"/>
  <c r="G166" i="5"/>
  <c r="F166" i="5"/>
  <c r="E166" i="5"/>
  <c r="D166" i="5"/>
  <c r="L165" i="5"/>
  <c r="K165" i="5"/>
  <c r="J165" i="5"/>
  <c r="I165" i="5"/>
  <c r="H165" i="5"/>
  <c r="G165" i="5"/>
  <c r="F165" i="5"/>
  <c r="E165" i="5"/>
  <c r="D165" i="5"/>
  <c r="L164" i="5"/>
  <c r="K164" i="5"/>
  <c r="J164" i="5"/>
  <c r="I164" i="5"/>
  <c r="H164" i="5"/>
  <c r="G164" i="5"/>
  <c r="F164" i="5"/>
  <c r="E164" i="5"/>
  <c r="D164" i="5"/>
  <c r="L163" i="5"/>
  <c r="K163" i="5"/>
  <c r="J163" i="5"/>
  <c r="I163" i="5"/>
  <c r="H163" i="5"/>
  <c r="G163" i="5"/>
  <c r="F163" i="5"/>
  <c r="E163" i="5"/>
  <c r="D163" i="5"/>
  <c r="L162" i="5"/>
  <c r="K162" i="5"/>
  <c r="J162" i="5"/>
  <c r="I162" i="5"/>
  <c r="H162" i="5"/>
  <c r="G162" i="5"/>
  <c r="F162" i="5"/>
  <c r="E162" i="5"/>
  <c r="D162" i="5"/>
  <c r="L161" i="5"/>
  <c r="K161" i="5"/>
  <c r="J161" i="5"/>
  <c r="I161" i="5"/>
  <c r="H161" i="5"/>
  <c r="G161" i="5"/>
  <c r="F161" i="5"/>
  <c r="E161" i="5"/>
  <c r="D161" i="5"/>
  <c r="L160" i="5"/>
  <c r="K160" i="5"/>
  <c r="J160" i="5"/>
  <c r="I160" i="5"/>
  <c r="H160" i="5"/>
  <c r="G160" i="5"/>
  <c r="F160" i="5"/>
  <c r="E160" i="5"/>
  <c r="D160" i="5"/>
  <c r="L159" i="5"/>
  <c r="K159" i="5"/>
  <c r="J159" i="5"/>
  <c r="I159" i="5"/>
  <c r="H159" i="5"/>
  <c r="G159" i="5"/>
  <c r="F159" i="5"/>
  <c r="E159" i="5"/>
  <c r="D159" i="5"/>
  <c r="L158" i="5"/>
  <c r="K158" i="5"/>
  <c r="J158" i="5"/>
  <c r="I158" i="5"/>
  <c r="H158" i="5"/>
  <c r="G158" i="5"/>
  <c r="F158" i="5"/>
  <c r="E158" i="5"/>
  <c r="D158" i="5"/>
  <c r="L157" i="5"/>
  <c r="K157" i="5"/>
  <c r="J157" i="5"/>
  <c r="I157" i="5"/>
  <c r="H157" i="5"/>
  <c r="G157" i="5"/>
  <c r="F157" i="5"/>
  <c r="E157" i="5"/>
  <c r="D157" i="5"/>
  <c r="L156" i="5"/>
  <c r="K156" i="5"/>
  <c r="J156" i="5"/>
  <c r="I156" i="5"/>
  <c r="H156" i="5"/>
  <c r="G156" i="5"/>
  <c r="F156" i="5"/>
  <c r="E156" i="5"/>
  <c r="D156" i="5"/>
  <c r="L155" i="5"/>
  <c r="K155" i="5"/>
  <c r="J155" i="5"/>
  <c r="I155" i="5"/>
  <c r="H155" i="5"/>
  <c r="G155" i="5"/>
  <c r="F155" i="5"/>
  <c r="E155" i="5"/>
  <c r="D155" i="5"/>
  <c r="L154" i="5"/>
  <c r="K154" i="5"/>
  <c r="J154" i="5"/>
  <c r="I154" i="5"/>
  <c r="H154" i="5"/>
  <c r="G154" i="5"/>
  <c r="F154" i="5"/>
  <c r="E154" i="5"/>
  <c r="D154" i="5"/>
  <c r="L153" i="5"/>
  <c r="K153" i="5"/>
  <c r="J153" i="5"/>
  <c r="I153" i="5"/>
  <c r="H153" i="5"/>
  <c r="G153" i="5"/>
  <c r="F153" i="5"/>
  <c r="E153" i="5"/>
  <c r="D153" i="5"/>
  <c r="L152" i="5"/>
  <c r="K152" i="5"/>
  <c r="J152" i="5"/>
  <c r="I152" i="5"/>
  <c r="H152" i="5"/>
  <c r="G152" i="5"/>
  <c r="F152" i="5"/>
  <c r="E152" i="5"/>
  <c r="D152" i="5"/>
  <c r="L151" i="5"/>
  <c r="K151" i="5"/>
  <c r="J151" i="5"/>
  <c r="I151" i="5"/>
  <c r="H151" i="5"/>
  <c r="G151" i="5"/>
  <c r="F151" i="5"/>
  <c r="E151" i="5"/>
  <c r="D151" i="5"/>
  <c r="L150" i="5"/>
  <c r="K150" i="5"/>
  <c r="J150" i="5"/>
  <c r="I150" i="5"/>
  <c r="H150" i="5"/>
  <c r="G150" i="5"/>
  <c r="F150" i="5"/>
  <c r="E150" i="5"/>
  <c r="D150" i="5"/>
  <c r="L149" i="5"/>
  <c r="K149" i="5"/>
  <c r="J149" i="5"/>
  <c r="I149" i="5"/>
  <c r="H149" i="5"/>
  <c r="G149" i="5"/>
  <c r="F149" i="5"/>
  <c r="E149" i="5"/>
  <c r="D149" i="5"/>
  <c r="L148" i="5"/>
  <c r="K148" i="5"/>
  <c r="J148" i="5"/>
  <c r="I148" i="5"/>
  <c r="H148" i="5"/>
  <c r="G148" i="5"/>
  <c r="F148" i="5"/>
  <c r="E148" i="5"/>
  <c r="D148" i="5"/>
  <c r="L147" i="5"/>
  <c r="K147" i="5"/>
  <c r="J147" i="5"/>
  <c r="I147" i="5"/>
  <c r="H147" i="5"/>
  <c r="G147" i="5"/>
  <c r="F147" i="5"/>
  <c r="E147" i="5"/>
  <c r="D147" i="5"/>
  <c r="L146" i="5"/>
  <c r="K146" i="5"/>
  <c r="J146" i="5"/>
  <c r="I146" i="5"/>
  <c r="H146" i="5"/>
  <c r="G146" i="5"/>
  <c r="F146" i="5"/>
  <c r="E146" i="5"/>
  <c r="D146" i="5"/>
  <c r="L145" i="5"/>
  <c r="K145" i="5"/>
  <c r="J145" i="5"/>
  <c r="I145" i="5"/>
  <c r="H145" i="5"/>
  <c r="G145" i="5"/>
  <c r="F145" i="5"/>
  <c r="E145" i="5"/>
  <c r="D145" i="5"/>
  <c r="L144" i="5"/>
  <c r="K144" i="5"/>
  <c r="J144" i="5"/>
  <c r="I144" i="5"/>
  <c r="H144" i="5"/>
  <c r="G144" i="5"/>
  <c r="F144" i="5"/>
  <c r="E144" i="5"/>
  <c r="D144" i="5"/>
  <c r="L143" i="5"/>
  <c r="K143" i="5"/>
  <c r="J143" i="5"/>
  <c r="I143" i="5"/>
  <c r="H143" i="5"/>
  <c r="G143" i="5"/>
  <c r="F143" i="5"/>
  <c r="E143" i="5"/>
  <c r="D143" i="5"/>
  <c r="L140" i="5"/>
  <c r="K140" i="5"/>
  <c r="J140" i="5"/>
  <c r="I140" i="5"/>
  <c r="H140" i="5"/>
  <c r="G140" i="5"/>
  <c r="F140" i="5"/>
  <c r="E140" i="5"/>
  <c r="D140" i="5"/>
  <c r="L139" i="5"/>
  <c r="K139" i="5"/>
  <c r="J139" i="5"/>
  <c r="I139" i="5"/>
  <c r="H139" i="5"/>
  <c r="G139" i="5"/>
  <c r="F139" i="5"/>
  <c r="E139" i="5"/>
  <c r="D139" i="5"/>
  <c r="L138" i="5"/>
  <c r="K138" i="5"/>
  <c r="J138" i="5"/>
  <c r="I138" i="5"/>
  <c r="H138" i="5"/>
  <c r="G138" i="5"/>
  <c r="F138" i="5"/>
  <c r="E138" i="5"/>
  <c r="D138" i="5"/>
  <c r="L137" i="5"/>
  <c r="K137" i="5"/>
  <c r="J137" i="5"/>
  <c r="I137" i="5"/>
  <c r="H137" i="5"/>
  <c r="G137" i="5"/>
  <c r="F137" i="5"/>
  <c r="E137" i="5"/>
  <c r="D137" i="5"/>
  <c r="L136" i="5"/>
  <c r="K136" i="5"/>
  <c r="J136" i="5"/>
  <c r="I136" i="5"/>
  <c r="H136" i="5"/>
  <c r="G136" i="5"/>
  <c r="F136" i="5"/>
  <c r="E136" i="5"/>
  <c r="D136" i="5"/>
  <c r="L135" i="5"/>
  <c r="K135" i="5"/>
  <c r="J135" i="5"/>
  <c r="I135" i="5"/>
  <c r="H135" i="5"/>
  <c r="G135" i="5"/>
  <c r="F135" i="5"/>
  <c r="E135" i="5"/>
  <c r="D135" i="5"/>
  <c r="L134" i="5"/>
  <c r="K134" i="5"/>
  <c r="J134" i="5"/>
  <c r="I134" i="5"/>
  <c r="H134" i="5"/>
  <c r="G134" i="5"/>
  <c r="F134" i="5"/>
  <c r="E134" i="5"/>
  <c r="D134" i="5"/>
  <c r="L133" i="5"/>
  <c r="K133" i="5"/>
  <c r="J133" i="5"/>
  <c r="I133" i="5"/>
  <c r="H133" i="5"/>
  <c r="G133" i="5"/>
  <c r="F133" i="5"/>
  <c r="E133" i="5"/>
  <c r="D133" i="5"/>
  <c r="L132" i="5"/>
  <c r="K132" i="5"/>
  <c r="J132" i="5"/>
  <c r="I132" i="5"/>
  <c r="H132" i="5"/>
  <c r="G132" i="5"/>
  <c r="F132" i="5"/>
  <c r="E132" i="5"/>
  <c r="D132" i="5"/>
  <c r="L131" i="5"/>
  <c r="K131" i="5"/>
  <c r="J131" i="5"/>
  <c r="I131" i="5"/>
  <c r="H131" i="5"/>
  <c r="G131" i="5"/>
  <c r="F131" i="5"/>
  <c r="E131" i="5"/>
  <c r="D131" i="5"/>
  <c r="L130" i="5"/>
  <c r="K130" i="5"/>
  <c r="J130" i="5"/>
  <c r="I130" i="5"/>
  <c r="H130" i="5"/>
  <c r="G130" i="5"/>
  <c r="F130" i="5"/>
  <c r="E130" i="5"/>
  <c r="D130" i="5"/>
  <c r="L129" i="5"/>
  <c r="K129" i="5"/>
  <c r="J129" i="5"/>
  <c r="I129" i="5"/>
  <c r="H129" i="5"/>
  <c r="G129" i="5"/>
  <c r="F129" i="5"/>
  <c r="E129" i="5"/>
  <c r="D129" i="5"/>
  <c r="L128" i="5"/>
  <c r="K128" i="5"/>
  <c r="J128" i="5"/>
  <c r="I128" i="5"/>
  <c r="H128" i="5"/>
  <c r="G128" i="5"/>
  <c r="F128" i="5"/>
  <c r="E128" i="5"/>
  <c r="D128" i="5"/>
  <c r="L127" i="5"/>
  <c r="K127" i="5"/>
  <c r="J127" i="5"/>
  <c r="I127" i="5"/>
  <c r="H127" i="5"/>
  <c r="G127" i="5"/>
  <c r="F127" i="5"/>
  <c r="E127" i="5"/>
  <c r="D127" i="5"/>
  <c r="L126" i="5"/>
  <c r="K126" i="5"/>
  <c r="J126" i="5"/>
  <c r="I126" i="5"/>
  <c r="H126" i="5"/>
  <c r="G126" i="5"/>
  <c r="F126" i="5"/>
  <c r="E126" i="5"/>
  <c r="D126" i="5"/>
  <c r="L125" i="5"/>
  <c r="K125" i="5"/>
  <c r="J125" i="5"/>
  <c r="I125" i="5"/>
  <c r="H125" i="5"/>
  <c r="G125" i="5"/>
  <c r="F125" i="5"/>
  <c r="E125" i="5"/>
  <c r="D125" i="5"/>
  <c r="L124" i="5"/>
  <c r="K124" i="5"/>
  <c r="J124" i="5"/>
  <c r="I124" i="5"/>
  <c r="H124" i="5"/>
  <c r="G124" i="5"/>
  <c r="F124" i="5"/>
  <c r="E124" i="5"/>
  <c r="D124" i="5"/>
  <c r="L123" i="5"/>
  <c r="K123" i="5"/>
  <c r="J123" i="5"/>
  <c r="I123" i="5"/>
  <c r="H123" i="5"/>
  <c r="G123" i="5"/>
  <c r="F123" i="5"/>
  <c r="E123" i="5"/>
  <c r="D123" i="5"/>
  <c r="L122" i="5"/>
  <c r="K122" i="5"/>
  <c r="J122" i="5"/>
  <c r="I122" i="5"/>
  <c r="H122" i="5"/>
  <c r="G122" i="5"/>
  <c r="F122" i="5"/>
  <c r="E122" i="5"/>
  <c r="D122" i="5"/>
  <c r="L121" i="5"/>
  <c r="K121" i="5"/>
  <c r="J121" i="5"/>
  <c r="I121" i="5"/>
  <c r="H121" i="5"/>
  <c r="G121" i="5"/>
  <c r="F121" i="5"/>
  <c r="E121" i="5"/>
  <c r="D121" i="5"/>
  <c r="L120" i="5"/>
  <c r="K120" i="5"/>
  <c r="J120" i="5"/>
  <c r="I120" i="5"/>
  <c r="H120" i="5"/>
  <c r="G120" i="5"/>
  <c r="F120" i="5"/>
  <c r="E120" i="5"/>
  <c r="D120" i="5"/>
  <c r="L119" i="5"/>
  <c r="K119" i="5"/>
  <c r="J119" i="5"/>
  <c r="I119" i="5"/>
  <c r="H119" i="5"/>
  <c r="G119" i="5"/>
  <c r="F119" i="5"/>
  <c r="E119" i="5"/>
  <c r="D119" i="5"/>
  <c r="L118" i="5"/>
  <c r="K118" i="5"/>
  <c r="J118" i="5"/>
  <c r="I118" i="5"/>
  <c r="H118" i="5"/>
  <c r="G118" i="5"/>
  <c r="F118" i="5"/>
  <c r="E118" i="5"/>
  <c r="D118" i="5"/>
  <c r="L117" i="5"/>
  <c r="K117" i="5"/>
  <c r="J117" i="5"/>
  <c r="I117" i="5"/>
  <c r="H117" i="5"/>
  <c r="G117" i="5"/>
  <c r="F117" i="5"/>
  <c r="E117" i="5"/>
  <c r="D117" i="5"/>
  <c r="L116" i="5"/>
  <c r="K116" i="5"/>
  <c r="J116" i="5"/>
  <c r="I116" i="5"/>
  <c r="H116" i="5"/>
  <c r="G116" i="5"/>
  <c r="F116" i="5"/>
  <c r="E116" i="5"/>
  <c r="D116" i="5"/>
  <c r="L115" i="5"/>
  <c r="K115" i="5"/>
  <c r="J115" i="5"/>
  <c r="I115" i="5"/>
  <c r="H115" i="5"/>
  <c r="G115" i="5"/>
  <c r="F115" i="5"/>
  <c r="E115" i="5"/>
  <c r="D115" i="5"/>
  <c r="L114" i="5"/>
  <c r="K114" i="5"/>
  <c r="J114" i="5"/>
  <c r="I114" i="5"/>
  <c r="H114" i="5"/>
  <c r="G114" i="5"/>
  <c r="F114" i="5"/>
  <c r="E114" i="5"/>
  <c r="D114" i="5"/>
  <c r="L113" i="5"/>
  <c r="K113" i="5"/>
  <c r="J113" i="5"/>
  <c r="I113" i="5"/>
  <c r="H113" i="5"/>
  <c r="G113" i="5"/>
  <c r="F113" i="5"/>
  <c r="E113" i="5"/>
  <c r="D113" i="5"/>
  <c r="L112" i="5"/>
  <c r="K112" i="5"/>
  <c r="J112" i="5"/>
  <c r="I112" i="5"/>
  <c r="H112" i="5"/>
  <c r="G112" i="5"/>
  <c r="F112" i="5"/>
  <c r="E112" i="5"/>
  <c r="D112" i="5"/>
  <c r="L111" i="5"/>
  <c r="K111" i="5"/>
  <c r="J111" i="5"/>
  <c r="I111" i="5"/>
  <c r="H111" i="5"/>
  <c r="G111" i="5"/>
  <c r="F111" i="5"/>
  <c r="E111" i="5"/>
  <c r="D111" i="5"/>
  <c r="L110" i="5"/>
  <c r="K110" i="5"/>
  <c r="J110" i="5"/>
  <c r="I110" i="5"/>
  <c r="H110" i="5"/>
  <c r="G110" i="5"/>
  <c r="F110" i="5"/>
  <c r="E110" i="5"/>
  <c r="L109" i="5"/>
  <c r="K109" i="5"/>
  <c r="J109" i="5"/>
  <c r="I109" i="5"/>
  <c r="H109" i="5"/>
  <c r="G109" i="5"/>
  <c r="F109" i="5"/>
  <c r="E109" i="5"/>
  <c r="D109" i="5"/>
  <c r="L108" i="5"/>
  <c r="K108" i="5"/>
  <c r="J108" i="5"/>
  <c r="I108" i="5"/>
  <c r="H108" i="5"/>
  <c r="G108" i="5"/>
  <c r="F108" i="5"/>
  <c r="E108" i="5"/>
  <c r="D108" i="5"/>
  <c r="L107" i="5"/>
  <c r="K107" i="5"/>
  <c r="J107" i="5"/>
  <c r="I107" i="5"/>
  <c r="H107" i="5"/>
  <c r="G107" i="5"/>
  <c r="F107" i="5"/>
  <c r="E107" i="5"/>
  <c r="D107" i="5"/>
  <c r="L106" i="5"/>
  <c r="K106" i="5"/>
  <c r="J106" i="5"/>
  <c r="I106" i="5"/>
  <c r="H106" i="5"/>
  <c r="G106" i="5"/>
  <c r="F106" i="5"/>
  <c r="E106" i="5"/>
  <c r="D106" i="5"/>
  <c r="L105" i="5"/>
  <c r="K105" i="5"/>
  <c r="J105" i="5"/>
  <c r="I105" i="5"/>
  <c r="H105" i="5"/>
  <c r="G105" i="5"/>
  <c r="F105" i="5"/>
  <c r="E105" i="5"/>
  <c r="D105" i="5"/>
  <c r="F179" i="5" l="1"/>
  <c r="J179" i="5"/>
  <c r="D179" i="5"/>
  <c r="H179" i="5"/>
  <c r="L179" i="5"/>
  <c r="F141" i="5"/>
  <c r="J141" i="5"/>
  <c r="G179" i="5"/>
  <c r="K179" i="5"/>
  <c r="E179" i="5"/>
  <c r="I179" i="5"/>
  <c r="E141" i="5"/>
  <c r="I141" i="5"/>
  <c r="G141" i="5"/>
  <c r="K141" i="5"/>
  <c r="D141" i="5"/>
  <c r="H141" i="5"/>
  <c r="L141" i="5"/>
  <c r="H103" i="7"/>
  <c r="L103" i="7"/>
  <c r="D103" i="7"/>
  <c r="E103" i="7"/>
  <c r="I103" i="7"/>
  <c r="F103" i="7"/>
  <c r="J103" i="7"/>
  <c r="G103" i="7"/>
  <c r="K103" i="7"/>
  <c r="D103" i="16"/>
  <c r="H103" i="11"/>
  <c r="L103" i="11"/>
  <c r="J103" i="11"/>
  <c r="G103" i="11"/>
  <c r="K103" i="11"/>
  <c r="I103" i="11"/>
  <c r="L254" i="4"/>
  <c r="K254" i="4"/>
  <c r="J254" i="4"/>
  <c r="I254" i="4"/>
  <c r="H254" i="4"/>
  <c r="G254" i="4"/>
  <c r="F254" i="4"/>
  <c r="E254" i="4"/>
  <c r="D254" i="4"/>
  <c r="L253" i="4"/>
  <c r="K253" i="4"/>
  <c r="J253" i="4"/>
  <c r="I253" i="4"/>
  <c r="H253" i="4"/>
  <c r="G253" i="4"/>
  <c r="F253" i="4"/>
  <c r="E253" i="4"/>
  <c r="D253" i="4"/>
  <c r="L252" i="4"/>
  <c r="K252" i="4"/>
  <c r="J252" i="4"/>
  <c r="I252" i="4"/>
  <c r="H252" i="4"/>
  <c r="G252" i="4"/>
  <c r="F252" i="4"/>
  <c r="E252" i="4"/>
  <c r="D252" i="4"/>
  <c r="L251" i="4"/>
  <c r="K251" i="4"/>
  <c r="J251" i="4"/>
  <c r="I251" i="4"/>
  <c r="H251" i="4"/>
  <c r="G251" i="4"/>
  <c r="F251" i="4"/>
  <c r="E251" i="4"/>
  <c r="D251" i="4"/>
  <c r="L250" i="4"/>
  <c r="K250" i="4"/>
  <c r="J250" i="4"/>
  <c r="I250" i="4"/>
  <c r="H250" i="4"/>
  <c r="G250" i="4"/>
  <c r="F250" i="4"/>
  <c r="E250" i="4"/>
  <c r="D250" i="4"/>
  <c r="L249" i="4"/>
  <c r="K249" i="4"/>
  <c r="J249" i="4"/>
  <c r="I249" i="4"/>
  <c r="H249" i="4"/>
  <c r="G249" i="4"/>
  <c r="F249" i="4"/>
  <c r="E249" i="4"/>
  <c r="D249" i="4"/>
  <c r="L248" i="4"/>
  <c r="K248" i="4"/>
  <c r="J248" i="4"/>
  <c r="I248" i="4"/>
  <c r="H248" i="4"/>
  <c r="G248" i="4"/>
  <c r="F248" i="4"/>
  <c r="E248" i="4"/>
  <c r="D248" i="4"/>
  <c r="L247" i="4"/>
  <c r="K247" i="4"/>
  <c r="J247" i="4"/>
  <c r="I247" i="4"/>
  <c r="H247" i="4"/>
  <c r="G247" i="4"/>
  <c r="F247" i="4"/>
  <c r="E247" i="4"/>
  <c r="D247" i="4"/>
  <c r="L246" i="4"/>
  <c r="K246" i="4"/>
  <c r="J246" i="4"/>
  <c r="I246" i="4"/>
  <c r="H246" i="4"/>
  <c r="G246" i="4"/>
  <c r="F246" i="4"/>
  <c r="E246" i="4"/>
  <c r="D246" i="4"/>
  <c r="L245" i="4"/>
  <c r="K245" i="4"/>
  <c r="J245" i="4"/>
  <c r="I245" i="4"/>
  <c r="H245" i="4"/>
  <c r="G245" i="4"/>
  <c r="F245" i="4"/>
  <c r="E245" i="4"/>
  <c r="D245" i="4"/>
  <c r="L244" i="4"/>
  <c r="K244" i="4"/>
  <c r="J244" i="4"/>
  <c r="I244" i="4"/>
  <c r="H244" i="4"/>
  <c r="G244" i="4"/>
  <c r="F244" i="4"/>
  <c r="E244" i="4"/>
  <c r="D244" i="4"/>
  <c r="L243" i="4"/>
  <c r="K243" i="4"/>
  <c r="J243" i="4"/>
  <c r="I243" i="4"/>
  <c r="H243" i="4"/>
  <c r="G243" i="4"/>
  <c r="F243" i="4"/>
  <c r="E243" i="4"/>
  <c r="D243" i="4"/>
  <c r="L242" i="4"/>
  <c r="K242" i="4"/>
  <c r="J242" i="4"/>
  <c r="I242" i="4"/>
  <c r="H242" i="4"/>
  <c r="G242" i="4"/>
  <c r="F242" i="4"/>
  <c r="E242" i="4"/>
  <c r="D242" i="4"/>
  <c r="L241" i="4"/>
  <c r="K241" i="4"/>
  <c r="J241" i="4"/>
  <c r="I241" i="4"/>
  <c r="H241" i="4"/>
  <c r="G241" i="4"/>
  <c r="F241" i="4"/>
  <c r="E241" i="4"/>
  <c r="D241" i="4"/>
  <c r="L240" i="4"/>
  <c r="K240" i="4"/>
  <c r="J240" i="4"/>
  <c r="I240" i="4"/>
  <c r="H240" i="4"/>
  <c r="G240" i="4"/>
  <c r="F240" i="4"/>
  <c r="E240" i="4"/>
  <c r="D240" i="4"/>
  <c r="L239" i="4"/>
  <c r="K239" i="4"/>
  <c r="J239" i="4"/>
  <c r="I239" i="4"/>
  <c r="H239" i="4"/>
  <c r="G239" i="4"/>
  <c r="F239" i="4"/>
  <c r="E239" i="4"/>
  <c r="D239" i="4"/>
  <c r="L238" i="4"/>
  <c r="K238" i="4"/>
  <c r="J238" i="4"/>
  <c r="I238" i="4"/>
  <c r="H238" i="4"/>
  <c r="G238" i="4"/>
  <c r="F238" i="4"/>
  <c r="E238" i="4"/>
  <c r="D238" i="4"/>
  <c r="L237" i="4"/>
  <c r="K237" i="4"/>
  <c r="J237" i="4"/>
  <c r="I237" i="4"/>
  <c r="H237" i="4"/>
  <c r="G237" i="4"/>
  <c r="F237" i="4"/>
  <c r="E237" i="4"/>
  <c r="D237" i="4"/>
  <c r="L236" i="4"/>
  <c r="K236" i="4"/>
  <c r="J236" i="4"/>
  <c r="I236" i="4"/>
  <c r="H236" i="4"/>
  <c r="G236" i="4"/>
  <c r="F236" i="4"/>
  <c r="E236" i="4"/>
  <c r="D236" i="4"/>
  <c r="L235" i="4"/>
  <c r="K235" i="4"/>
  <c r="J235" i="4"/>
  <c r="I235" i="4"/>
  <c r="H235" i="4"/>
  <c r="G235" i="4"/>
  <c r="F235" i="4"/>
  <c r="E235" i="4"/>
  <c r="D235" i="4"/>
  <c r="L234" i="4"/>
  <c r="K234" i="4"/>
  <c r="J234" i="4"/>
  <c r="I234" i="4"/>
  <c r="H234" i="4"/>
  <c r="G234" i="4"/>
  <c r="F234" i="4"/>
  <c r="E234" i="4"/>
  <c r="D234" i="4"/>
  <c r="L233" i="4"/>
  <c r="K233" i="4"/>
  <c r="J233" i="4"/>
  <c r="I233" i="4"/>
  <c r="H233" i="4"/>
  <c r="G233" i="4"/>
  <c r="F233" i="4"/>
  <c r="E233" i="4"/>
  <c r="D233" i="4"/>
  <c r="L232" i="4"/>
  <c r="K232" i="4"/>
  <c r="J232" i="4"/>
  <c r="I232" i="4"/>
  <c r="H232" i="4"/>
  <c r="G232" i="4"/>
  <c r="F232" i="4"/>
  <c r="E232" i="4"/>
  <c r="D232" i="4"/>
  <c r="L231" i="4"/>
  <c r="K231" i="4"/>
  <c r="J231" i="4"/>
  <c r="I231" i="4"/>
  <c r="H231" i="4"/>
  <c r="G231" i="4"/>
  <c r="F231" i="4"/>
  <c r="E231" i="4"/>
  <c r="D231" i="4"/>
  <c r="L230" i="4"/>
  <c r="K230" i="4"/>
  <c r="J230" i="4"/>
  <c r="I230" i="4"/>
  <c r="H230" i="4"/>
  <c r="G230" i="4"/>
  <c r="F230" i="4"/>
  <c r="E230" i="4"/>
  <c r="D230" i="4"/>
  <c r="L229" i="4"/>
  <c r="K229" i="4"/>
  <c r="J229" i="4"/>
  <c r="I229" i="4"/>
  <c r="H229" i="4"/>
  <c r="G229" i="4"/>
  <c r="F229" i="4"/>
  <c r="E229" i="4"/>
  <c r="D229" i="4"/>
  <c r="L228" i="4"/>
  <c r="K228" i="4"/>
  <c r="J228" i="4"/>
  <c r="I228" i="4"/>
  <c r="H228" i="4"/>
  <c r="G228" i="4"/>
  <c r="F228" i="4"/>
  <c r="E228" i="4"/>
  <c r="D228" i="4"/>
  <c r="L227" i="4"/>
  <c r="K227" i="4"/>
  <c r="J227" i="4"/>
  <c r="I227" i="4"/>
  <c r="H227" i="4"/>
  <c r="G227" i="4"/>
  <c r="F227" i="4"/>
  <c r="E227" i="4"/>
  <c r="D227" i="4"/>
  <c r="L226" i="4"/>
  <c r="K226" i="4"/>
  <c r="J226" i="4"/>
  <c r="I226" i="4"/>
  <c r="H226" i="4"/>
  <c r="G226" i="4"/>
  <c r="F226" i="4"/>
  <c r="E226" i="4"/>
  <c r="D226" i="4"/>
  <c r="L225" i="4"/>
  <c r="K225" i="4"/>
  <c r="J225" i="4"/>
  <c r="I225" i="4"/>
  <c r="H225" i="4"/>
  <c r="G225" i="4"/>
  <c r="F225" i="4"/>
  <c r="E225" i="4"/>
  <c r="D225" i="4"/>
  <c r="L224" i="4"/>
  <c r="K224" i="4"/>
  <c r="J224" i="4"/>
  <c r="I224" i="4"/>
  <c r="H224" i="4"/>
  <c r="G224" i="4"/>
  <c r="F224" i="4"/>
  <c r="E224" i="4"/>
  <c r="D224" i="4"/>
  <c r="L223" i="4"/>
  <c r="K223" i="4"/>
  <c r="J223" i="4"/>
  <c r="I223" i="4"/>
  <c r="H223" i="4"/>
  <c r="G223" i="4"/>
  <c r="F223" i="4"/>
  <c r="E223" i="4"/>
  <c r="D223" i="4"/>
  <c r="L222" i="4"/>
  <c r="K222" i="4"/>
  <c r="J222" i="4"/>
  <c r="I222" i="4"/>
  <c r="H222" i="4"/>
  <c r="G222" i="4"/>
  <c r="F222" i="4"/>
  <c r="E222" i="4"/>
  <c r="D222" i="4"/>
  <c r="L221" i="4"/>
  <c r="K221" i="4"/>
  <c r="J221" i="4"/>
  <c r="I221" i="4"/>
  <c r="H221" i="4"/>
  <c r="G221" i="4"/>
  <c r="F221" i="4"/>
  <c r="E221" i="4"/>
  <c r="D221" i="4"/>
  <c r="L220" i="4"/>
  <c r="K220" i="4"/>
  <c r="J220" i="4"/>
  <c r="I220" i="4"/>
  <c r="H220" i="4"/>
  <c r="G220" i="4"/>
  <c r="F220" i="4"/>
  <c r="E220" i="4"/>
  <c r="D220" i="4"/>
  <c r="L219" i="4"/>
  <c r="K219" i="4"/>
  <c r="J219" i="4"/>
  <c r="I219" i="4"/>
  <c r="H219" i="4"/>
  <c r="G219" i="4"/>
  <c r="F219" i="4"/>
  <c r="E219" i="4"/>
  <c r="D219" i="4"/>
  <c r="F216" i="4"/>
  <c r="E216" i="4"/>
  <c r="D216" i="4"/>
  <c r="L215" i="4"/>
  <c r="K215" i="4"/>
  <c r="J215" i="4"/>
  <c r="I215" i="4"/>
  <c r="H215" i="4"/>
  <c r="G215" i="4"/>
  <c r="F215" i="4"/>
  <c r="E215" i="4"/>
  <c r="D215" i="4"/>
  <c r="L214" i="4"/>
  <c r="K214" i="4"/>
  <c r="J214" i="4"/>
  <c r="I214" i="4"/>
  <c r="H214" i="4"/>
  <c r="G214" i="4"/>
  <c r="F214" i="4"/>
  <c r="E214" i="4"/>
  <c r="D214" i="4"/>
  <c r="L213" i="4"/>
  <c r="K213" i="4"/>
  <c r="J213" i="4"/>
  <c r="I213" i="4"/>
  <c r="H213" i="4"/>
  <c r="G213" i="4"/>
  <c r="F213" i="4"/>
  <c r="E213" i="4"/>
  <c r="D213" i="4"/>
  <c r="L212" i="4"/>
  <c r="K212" i="4"/>
  <c r="J212" i="4"/>
  <c r="I212" i="4"/>
  <c r="H212" i="4"/>
  <c r="G212" i="4"/>
  <c r="F212" i="4"/>
  <c r="E212" i="4"/>
  <c r="D212" i="4"/>
  <c r="F211" i="4"/>
  <c r="E211" i="4"/>
  <c r="D211" i="4"/>
  <c r="L210" i="4"/>
  <c r="K210" i="4"/>
  <c r="J210" i="4"/>
  <c r="I210" i="4"/>
  <c r="H210" i="4"/>
  <c r="G210" i="4"/>
  <c r="F210" i="4"/>
  <c r="E210" i="4"/>
  <c r="D210" i="4"/>
  <c r="L209" i="4"/>
  <c r="K209" i="4"/>
  <c r="J209" i="4"/>
  <c r="I209" i="4"/>
  <c r="H209" i="4"/>
  <c r="G209" i="4"/>
  <c r="F209" i="4"/>
  <c r="E209" i="4"/>
  <c r="D209" i="4"/>
  <c r="L208" i="4"/>
  <c r="K208" i="4"/>
  <c r="J208" i="4"/>
  <c r="I208" i="4"/>
  <c r="H208" i="4"/>
  <c r="G208" i="4"/>
  <c r="F208" i="4"/>
  <c r="E208" i="4"/>
  <c r="D208" i="4"/>
  <c r="L207" i="4"/>
  <c r="K207" i="4"/>
  <c r="J207" i="4"/>
  <c r="I207" i="4"/>
  <c r="H207" i="4"/>
  <c r="G207" i="4"/>
  <c r="F207" i="4"/>
  <c r="E207" i="4"/>
  <c r="D207" i="4"/>
  <c r="F206" i="4"/>
  <c r="E206" i="4"/>
  <c r="D206" i="4"/>
  <c r="L205" i="4"/>
  <c r="K205" i="4"/>
  <c r="J205" i="4"/>
  <c r="I205" i="4"/>
  <c r="H205" i="4"/>
  <c r="G205" i="4"/>
  <c r="F205" i="4"/>
  <c r="E205" i="4"/>
  <c r="D205" i="4"/>
  <c r="L204" i="4"/>
  <c r="K204" i="4"/>
  <c r="J204" i="4"/>
  <c r="I204" i="4"/>
  <c r="H204" i="4"/>
  <c r="G204" i="4"/>
  <c r="F204" i="4"/>
  <c r="E204" i="4"/>
  <c r="D204" i="4"/>
  <c r="L203" i="4"/>
  <c r="K203" i="4"/>
  <c r="J203" i="4"/>
  <c r="I203" i="4"/>
  <c r="H203" i="4"/>
  <c r="G203" i="4"/>
  <c r="F203" i="4"/>
  <c r="E203" i="4"/>
  <c r="D203" i="4"/>
  <c r="L202" i="4"/>
  <c r="K202" i="4"/>
  <c r="J202" i="4"/>
  <c r="I202" i="4"/>
  <c r="H202" i="4"/>
  <c r="G202" i="4"/>
  <c r="F202" i="4"/>
  <c r="E202" i="4"/>
  <c r="D202" i="4"/>
  <c r="F201" i="4"/>
  <c r="E201" i="4"/>
  <c r="D201" i="4"/>
  <c r="L200" i="4"/>
  <c r="K200" i="4"/>
  <c r="J200" i="4"/>
  <c r="I200" i="4"/>
  <c r="H200" i="4"/>
  <c r="G200" i="4"/>
  <c r="F200" i="4"/>
  <c r="E200" i="4"/>
  <c r="D200" i="4"/>
  <c r="L199" i="4"/>
  <c r="K199" i="4"/>
  <c r="J199" i="4"/>
  <c r="I199" i="4"/>
  <c r="H199" i="4"/>
  <c r="G199" i="4"/>
  <c r="F199" i="4"/>
  <c r="E199" i="4"/>
  <c r="D199" i="4"/>
  <c r="L198" i="4"/>
  <c r="K198" i="4"/>
  <c r="J198" i="4"/>
  <c r="I198" i="4"/>
  <c r="H198" i="4"/>
  <c r="G198" i="4"/>
  <c r="F198" i="4"/>
  <c r="E198" i="4"/>
  <c r="D198" i="4"/>
  <c r="F197" i="4"/>
  <c r="E197" i="4"/>
  <c r="D197" i="4"/>
  <c r="F196" i="4"/>
  <c r="E196" i="4"/>
  <c r="D196" i="4"/>
  <c r="L195" i="4"/>
  <c r="K195" i="4"/>
  <c r="J195" i="4"/>
  <c r="I195" i="4"/>
  <c r="H195" i="4"/>
  <c r="G195" i="4"/>
  <c r="F195" i="4"/>
  <c r="E195" i="4"/>
  <c r="D195" i="4"/>
  <c r="L194" i="4"/>
  <c r="K194" i="4"/>
  <c r="J194" i="4"/>
  <c r="I194" i="4"/>
  <c r="H194" i="4"/>
  <c r="G194" i="4"/>
  <c r="F194" i="4"/>
  <c r="E194" i="4"/>
  <c r="D194" i="4"/>
  <c r="L193" i="4"/>
  <c r="K193" i="4"/>
  <c r="J193" i="4"/>
  <c r="I193" i="4"/>
  <c r="H193" i="4"/>
  <c r="G193" i="4"/>
  <c r="F193" i="4"/>
  <c r="E193" i="4"/>
  <c r="D193" i="4"/>
  <c r="F192" i="4"/>
  <c r="E192" i="4"/>
  <c r="D192" i="4"/>
  <c r="F191" i="4"/>
  <c r="E191" i="4"/>
  <c r="D191" i="4"/>
  <c r="L190" i="4"/>
  <c r="K190" i="4"/>
  <c r="J190" i="4"/>
  <c r="I190" i="4"/>
  <c r="H190" i="4"/>
  <c r="G190" i="4"/>
  <c r="F190" i="4"/>
  <c r="E190" i="4"/>
  <c r="D190" i="4"/>
  <c r="L189" i="4"/>
  <c r="K189" i="4"/>
  <c r="J189" i="4"/>
  <c r="I189" i="4"/>
  <c r="H189" i="4"/>
  <c r="G189" i="4"/>
  <c r="F189" i="4"/>
  <c r="E189" i="4"/>
  <c r="D189" i="4"/>
  <c r="L188" i="4"/>
  <c r="K188" i="4"/>
  <c r="J188" i="4"/>
  <c r="I188" i="4"/>
  <c r="H188" i="4"/>
  <c r="G188" i="4"/>
  <c r="F188" i="4"/>
  <c r="E188" i="4"/>
  <c r="D188" i="4"/>
  <c r="F187" i="4"/>
  <c r="E187" i="4"/>
  <c r="D187" i="4"/>
  <c r="L186" i="4"/>
  <c r="K186" i="4"/>
  <c r="J186" i="4"/>
  <c r="I186" i="4"/>
  <c r="H186" i="4"/>
  <c r="G186" i="4"/>
  <c r="F186" i="4"/>
  <c r="E186" i="4"/>
  <c r="D186" i="4"/>
  <c r="L185" i="4"/>
  <c r="K185" i="4"/>
  <c r="J185" i="4"/>
  <c r="I185" i="4"/>
  <c r="H185" i="4"/>
  <c r="G185" i="4"/>
  <c r="F185" i="4"/>
  <c r="E185" i="4"/>
  <c r="D185" i="4"/>
  <c r="L184" i="4"/>
  <c r="K184" i="4"/>
  <c r="J184" i="4"/>
  <c r="I184" i="4"/>
  <c r="H184" i="4"/>
  <c r="G184" i="4"/>
  <c r="F184" i="4"/>
  <c r="E184" i="4"/>
  <c r="D184" i="4"/>
  <c r="L183" i="4"/>
  <c r="K183" i="4"/>
  <c r="J183" i="4"/>
  <c r="I183" i="4"/>
  <c r="H183" i="4"/>
  <c r="G183" i="4"/>
  <c r="F183" i="4"/>
  <c r="E183" i="4"/>
  <c r="D183" i="4"/>
  <c r="F182" i="4"/>
  <c r="E182" i="4"/>
  <c r="D182" i="4"/>
  <c r="L181" i="4"/>
  <c r="K181" i="4"/>
  <c r="J181" i="4"/>
  <c r="I181" i="4"/>
  <c r="H181" i="4"/>
  <c r="G181" i="4"/>
  <c r="F181" i="4"/>
  <c r="E181" i="4"/>
  <c r="D181" i="4"/>
  <c r="L178" i="4"/>
  <c r="K178" i="4"/>
  <c r="L177" i="4"/>
  <c r="K177" i="4"/>
  <c r="J177" i="4"/>
  <c r="I177" i="4"/>
  <c r="H177" i="4"/>
  <c r="G177" i="4"/>
  <c r="F177" i="4"/>
  <c r="E177" i="4"/>
  <c r="D177" i="4"/>
  <c r="L176" i="4"/>
  <c r="K176" i="4"/>
  <c r="J176" i="4"/>
  <c r="I176" i="4"/>
  <c r="H176" i="4"/>
  <c r="G176" i="4"/>
  <c r="F176" i="4"/>
  <c r="E176" i="4"/>
  <c r="D176" i="4"/>
  <c r="L175" i="4"/>
  <c r="K175" i="4"/>
  <c r="J175" i="4"/>
  <c r="I175" i="4"/>
  <c r="H175" i="4"/>
  <c r="G175" i="4"/>
  <c r="F175" i="4"/>
  <c r="E175" i="4"/>
  <c r="D175" i="4"/>
  <c r="L174" i="4"/>
  <c r="K174" i="4"/>
  <c r="J174" i="4"/>
  <c r="I174" i="4"/>
  <c r="H174" i="4"/>
  <c r="G174" i="4"/>
  <c r="F174" i="4"/>
  <c r="E174" i="4"/>
  <c r="D174" i="4"/>
  <c r="L173" i="4"/>
  <c r="K173" i="4"/>
  <c r="J173" i="4"/>
  <c r="I173" i="4"/>
  <c r="H173" i="4"/>
  <c r="G173" i="4"/>
  <c r="F173" i="4"/>
  <c r="E173" i="4"/>
  <c r="D173" i="4"/>
  <c r="L172" i="4"/>
  <c r="K172" i="4"/>
  <c r="J172" i="4"/>
  <c r="I172" i="4"/>
  <c r="H172" i="4"/>
  <c r="G172" i="4"/>
  <c r="F172" i="4"/>
  <c r="E172" i="4"/>
  <c r="D172" i="4"/>
  <c r="L171" i="4"/>
  <c r="K171" i="4"/>
  <c r="J171" i="4"/>
  <c r="I171" i="4"/>
  <c r="H171" i="4"/>
  <c r="G171" i="4"/>
  <c r="F171" i="4"/>
  <c r="E171" i="4"/>
  <c r="D171" i="4"/>
  <c r="L170" i="4"/>
  <c r="K170" i="4"/>
  <c r="J170" i="4"/>
  <c r="I170" i="4"/>
  <c r="H170" i="4"/>
  <c r="G170" i="4"/>
  <c r="F170" i="4"/>
  <c r="E170" i="4"/>
  <c r="D170" i="4"/>
  <c r="L169" i="4"/>
  <c r="K169" i="4"/>
  <c r="J169" i="4"/>
  <c r="I169" i="4"/>
  <c r="H169" i="4"/>
  <c r="G169" i="4"/>
  <c r="F169" i="4"/>
  <c r="E169" i="4"/>
  <c r="D169" i="4"/>
  <c r="L168" i="4"/>
  <c r="K168" i="4"/>
  <c r="L167" i="4"/>
  <c r="K167" i="4"/>
  <c r="J167" i="4"/>
  <c r="I167" i="4"/>
  <c r="H167" i="4"/>
  <c r="G167" i="4"/>
  <c r="F167" i="4"/>
  <c r="E167" i="4"/>
  <c r="D167" i="4"/>
  <c r="L166" i="4"/>
  <c r="K166" i="4"/>
  <c r="J166" i="4"/>
  <c r="I166" i="4"/>
  <c r="H166" i="4"/>
  <c r="G166" i="4"/>
  <c r="F166" i="4"/>
  <c r="E166" i="4"/>
  <c r="D166" i="4"/>
  <c r="L165" i="4"/>
  <c r="K165" i="4"/>
  <c r="J165" i="4"/>
  <c r="I165" i="4"/>
  <c r="H165" i="4"/>
  <c r="G165" i="4"/>
  <c r="F165" i="4"/>
  <c r="E165" i="4"/>
  <c r="D165" i="4"/>
  <c r="L164" i="4"/>
  <c r="K164" i="4"/>
  <c r="J164" i="4"/>
  <c r="I164" i="4"/>
  <c r="H164" i="4"/>
  <c r="G164" i="4"/>
  <c r="F164" i="4"/>
  <c r="E164" i="4"/>
  <c r="D164" i="4"/>
  <c r="L163" i="4"/>
  <c r="K163" i="4"/>
  <c r="L162" i="4"/>
  <c r="K162" i="4"/>
  <c r="J162" i="4"/>
  <c r="I162" i="4"/>
  <c r="H162" i="4"/>
  <c r="G162" i="4"/>
  <c r="F162" i="4"/>
  <c r="E162" i="4"/>
  <c r="D162" i="4"/>
  <c r="L161" i="4"/>
  <c r="K161" i="4"/>
  <c r="J161" i="4"/>
  <c r="I161" i="4"/>
  <c r="H161" i="4"/>
  <c r="G161" i="4"/>
  <c r="F161" i="4"/>
  <c r="E161" i="4"/>
  <c r="D161" i="4"/>
  <c r="L160" i="4"/>
  <c r="K160" i="4"/>
  <c r="J160" i="4"/>
  <c r="I160" i="4"/>
  <c r="H160" i="4"/>
  <c r="G160" i="4"/>
  <c r="F160" i="4"/>
  <c r="E160" i="4"/>
  <c r="D160" i="4"/>
  <c r="L159" i="4"/>
  <c r="K159" i="4"/>
  <c r="L158" i="4"/>
  <c r="K158" i="4"/>
  <c r="L157" i="4"/>
  <c r="K157" i="4"/>
  <c r="J157" i="4"/>
  <c r="I157" i="4"/>
  <c r="H157" i="4"/>
  <c r="G157" i="4"/>
  <c r="F157" i="4"/>
  <c r="E157" i="4"/>
  <c r="D157" i="4"/>
  <c r="L156" i="4"/>
  <c r="K156" i="4"/>
  <c r="J156" i="4"/>
  <c r="I156" i="4"/>
  <c r="H156" i="4"/>
  <c r="G156" i="4"/>
  <c r="F156" i="4"/>
  <c r="E156" i="4"/>
  <c r="D156" i="4"/>
  <c r="L155" i="4"/>
  <c r="K155" i="4"/>
  <c r="J155" i="4"/>
  <c r="I155" i="4"/>
  <c r="H155" i="4"/>
  <c r="G155" i="4"/>
  <c r="F155" i="4"/>
  <c r="E155" i="4"/>
  <c r="D155" i="4"/>
  <c r="L154" i="4"/>
  <c r="K154" i="4"/>
  <c r="J154" i="4"/>
  <c r="I154" i="4"/>
  <c r="H154" i="4"/>
  <c r="G154" i="4"/>
  <c r="F154" i="4"/>
  <c r="E154" i="4"/>
  <c r="D154" i="4"/>
  <c r="L153" i="4"/>
  <c r="K153" i="4"/>
  <c r="L152" i="4"/>
  <c r="K152" i="4"/>
  <c r="J152" i="4"/>
  <c r="I152" i="4"/>
  <c r="H152" i="4"/>
  <c r="G152" i="4"/>
  <c r="F152" i="4"/>
  <c r="E152" i="4"/>
  <c r="D152" i="4"/>
  <c r="L151" i="4"/>
  <c r="K151" i="4"/>
  <c r="J151" i="4"/>
  <c r="I151" i="4"/>
  <c r="H151" i="4"/>
  <c r="G151" i="4"/>
  <c r="F151" i="4"/>
  <c r="E151" i="4"/>
  <c r="D151" i="4"/>
  <c r="L150" i="4"/>
  <c r="K150" i="4"/>
  <c r="J150" i="4"/>
  <c r="I150" i="4"/>
  <c r="H150" i="4"/>
  <c r="G150" i="4"/>
  <c r="F150" i="4"/>
  <c r="E150" i="4"/>
  <c r="D150" i="4"/>
  <c r="L149" i="4"/>
  <c r="K149" i="4"/>
  <c r="L148" i="4"/>
  <c r="K148" i="4"/>
  <c r="J148" i="4"/>
  <c r="I148" i="4"/>
  <c r="H148" i="4"/>
  <c r="G148" i="4"/>
  <c r="F148" i="4"/>
  <c r="E148" i="4"/>
  <c r="D148" i="4"/>
  <c r="L147" i="4"/>
  <c r="K147" i="4"/>
  <c r="J147" i="4"/>
  <c r="I147" i="4"/>
  <c r="H147" i="4"/>
  <c r="G147" i="4"/>
  <c r="F147" i="4"/>
  <c r="E147" i="4"/>
  <c r="D147" i="4"/>
  <c r="L146" i="4"/>
  <c r="K146" i="4"/>
  <c r="J146" i="4"/>
  <c r="I146" i="4"/>
  <c r="H146" i="4"/>
  <c r="G146" i="4"/>
  <c r="F146" i="4"/>
  <c r="E146" i="4"/>
  <c r="D146" i="4"/>
  <c r="L145" i="4"/>
  <c r="K145" i="4"/>
  <c r="J145" i="4"/>
  <c r="I145" i="4"/>
  <c r="H145" i="4"/>
  <c r="G145" i="4"/>
  <c r="F145" i="4"/>
  <c r="E145" i="4"/>
  <c r="D145" i="4"/>
  <c r="L143" i="4"/>
  <c r="K143" i="4"/>
  <c r="J143" i="4"/>
  <c r="I143" i="4"/>
  <c r="H143" i="4"/>
  <c r="G143" i="4"/>
  <c r="F143" i="4"/>
  <c r="E143" i="4"/>
  <c r="D143" i="4"/>
  <c r="E217" i="4" l="1"/>
  <c r="E255" i="4"/>
  <c r="I255" i="4"/>
  <c r="G255" i="4"/>
  <c r="K255" i="4"/>
  <c r="D255" i="4"/>
  <c r="H255" i="4"/>
  <c r="L255" i="4"/>
  <c r="F255" i="4"/>
  <c r="J255" i="4"/>
  <c r="D217" i="4"/>
  <c r="F217" i="4"/>
  <c r="I75" i="13" l="1"/>
  <c r="I73" i="13"/>
  <c r="I79" i="13"/>
  <c r="I96" i="13"/>
  <c r="I89" i="13"/>
  <c r="I94" i="13"/>
  <c r="I97" i="13"/>
  <c r="I101" i="13"/>
  <c r="I69" i="13"/>
  <c r="I77" i="13"/>
  <c r="I85" i="13"/>
  <c r="I76" i="13"/>
  <c r="I82" i="13"/>
  <c r="I90" i="13"/>
  <c r="I98" i="13"/>
  <c r="I91" i="13"/>
  <c r="I99" i="13"/>
  <c r="I72" i="13"/>
  <c r="I88" i="13"/>
  <c r="I93" i="13"/>
  <c r="I87" i="13"/>
  <c r="I74" i="13"/>
  <c r="I67" i="13"/>
  <c r="I81" i="13"/>
  <c r="I83" i="13"/>
  <c r="I92" i="13"/>
  <c r="I102" i="13"/>
  <c r="I71" i="13"/>
  <c r="I80" i="13"/>
  <c r="I84" i="13"/>
  <c r="I68" i="13"/>
  <c r="I70" i="13"/>
  <c r="I100" i="13"/>
  <c r="I86" i="13"/>
  <c r="I95" i="13"/>
  <c r="I78" i="13"/>
  <c r="L77" i="13"/>
  <c r="L93" i="13"/>
  <c r="L69" i="13"/>
  <c r="L75" i="13"/>
  <c r="L89" i="13"/>
  <c r="L74" i="13"/>
  <c r="L82" i="13"/>
  <c r="L67" i="13"/>
  <c r="L76" i="13"/>
  <c r="L88" i="13"/>
  <c r="L96" i="13"/>
  <c r="L99" i="13"/>
  <c r="L85" i="13"/>
  <c r="L91" i="13"/>
  <c r="L90" i="13"/>
  <c r="L98" i="13"/>
  <c r="L72" i="13"/>
  <c r="L81" i="13"/>
  <c r="L95" i="13"/>
  <c r="L94" i="13"/>
  <c r="L71" i="13"/>
  <c r="L100" i="13"/>
  <c r="L92" i="13"/>
  <c r="L84" i="13"/>
  <c r="L78" i="13"/>
  <c r="L97" i="13"/>
  <c r="L80" i="13"/>
  <c r="L83" i="13"/>
  <c r="L79" i="13"/>
  <c r="L86" i="13"/>
  <c r="L73" i="13"/>
  <c r="L87" i="13"/>
  <c r="L102" i="13"/>
  <c r="L70" i="13"/>
  <c r="L101" i="13"/>
  <c r="L68" i="13"/>
  <c r="I103" i="13" l="1"/>
  <c r="H91" i="13"/>
  <c r="H99" i="13"/>
  <c r="H80" i="13"/>
  <c r="H95" i="13"/>
  <c r="H70" i="13"/>
  <c r="H78" i="13"/>
  <c r="H86" i="13"/>
  <c r="H102" i="13"/>
  <c r="H67" i="13"/>
  <c r="H76" i="13"/>
  <c r="H88" i="13"/>
  <c r="H96" i="13"/>
  <c r="H87" i="13"/>
  <c r="H85" i="13"/>
  <c r="H97" i="13"/>
  <c r="H71" i="13"/>
  <c r="H68" i="13"/>
  <c r="H90" i="13"/>
  <c r="H98" i="13"/>
  <c r="H81" i="13"/>
  <c r="H89" i="13"/>
  <c r="H82" i="13"/>
  <c r="H94" i="13"/>
  <c r="H79" i="13"/>
  <c r="H72" i="13"/>
  <c r="H69" i="13"/>
  <c r="H77" i="13"/>
  <c r="H93" i="13"/>
  <c r="H101" i="13"/>
  <c r="H83" i="13"/>
  <c r="H84" i="13"/>
  <c r="H92" i="13"/>
  <c r="H100" i="13"/>
  <c r="H75" i="13"/>
  <c r="H73" i="13"/>
  <c r="H74" i="13"/>
  <c r="G77" i="13" l="1"/>
  <c r="G89" i="13"/>
  <c r="G97" i="13"/>
  <c r="G92" i="13"/>
  <c r="G70" i="13"/>
  <c r="G86" i="13"/>
  <c r="G102" i="13"/>
  <c r="G88" i="13"/>
  <c r="G91" i="13"/>
  <c r="G99" i="13"/>
  <c r="G85" i="13"/>
  <c r="G93" i="13"/>
  <c r="G101" i="13"/>
  <c r="G96" i="13"/>
  <c r="G69" i="13"/>
  <c r="G74" i="13"/>
  <c r="G82" i="13"/>
  <c r="G84" i="13"/>
  <c r="G95" i="13"/>
  <c r="G81" i="13"/>
  <c r="G94" i="13"/>
  <c r="G73" i="13"/>
  <c r="G71" i="13"/>
  <c r="G87" i="13"/>
  <c r="G72" i="13"/>
  <c r="G80" i="13"/>
  <c r="G90" i="13"/>
  <c r="G98" i="13"/>
  <c r="G67" i="13"/>
  <c r="G75" i="13"/>
  <c r="G83" i="13"/>
  <c r="G100" i="13"/>
  <c r="G68" i="13"/>
  <c r="G78" i="13"/>
  <c r="G76" i="13"/>
  <c r="G79" i="13"/>
  <c r="L103" i="16"/>
  <c r="F91" i="13" l="1"/>
  <c r="F99" i="13"/>
  <c r="F81" i="13"/>
  <c r="F101" i="13"/>
  <c r="F68" i="13"/>
  <c r="F76" i="13"/>
  <c r="F84" i="13"/>
  <c r="F74" i="13"/>
  <c r="F82" i="13"/>
  <c r="F79" i="13"/>
  <c r="F95" i="13"/>
  <c r="F77" i="13"/>
  <c r="F72" i="13"/>
  <c r="F80" i="13"/>
  <c r="F88" i="13"/>
  <c r="F71" i="13"/>
  <c r="F87" i="13"/>
  <c r="F97" i="13"/>
  <c r="F100" i="13"/>
  <c r="F69" i="13"/>
  <c r="F86" i="13"/>
  <c r="F94" i="13"/>
  <c r="F102" i="13"/>
  <c r="F75" i="13"/>
  <c r="F83" i="13"/>
  <c r="F73" i="13"/>
  <c r="F70" i="13"/>
  <c r="F96" i="13"/>
  <c r="F93" i="13"/>
  <c r="F78" i="13"/>
  <c r="F90" i="13"/>
  <c r="F98" i="13"/>
  <c r="F85" i="13"/>
  <c r="F67" i="13"/>
  <c r="F89" i="13"/>
  <c r="F92" i="13"/>
  <c r="E103" i="16"/>
  <c r="E102" i="13" l="1"/>
  <c r="E82" i="13"/>
  <c r="E71" i="13"/>
  <c r="E87" i="13"/>
  <c r="E95" i="13"/>
  <c r="E74" i="13"/>
  <c r="E76" i="13"/>
  <c r="E84" i="13"/>
  <c r="E97" i="13"/>
  <c r="E79" i="13"/>
  <c r="E91" i="13"/>
  <c r="E99" i="13"/>
  <c r="E70" i="13"/>
  <c r="E78" i="13"/>
  <c r="E72" i="13"/>
  <c r="E88" i="13"/>
  <c r="E90" i="13"/>
  <c r="E98" i="13"/>
  <c r="E93" i="13"/>
  <c r="E101" i="13"/>
  <c r="E94" i="13"/>
  <c r="E100" i="13"/>
  <c r="E69" i="13"/>
  <c r="E77" i="13"/>
  <c r="E75" i="13"/>
  <c r="E83" i="13"/>
  <c r="E80" i="13"/>
  <c r="E96" i="13"/>
  <c r="E86" i="13"/>
  <c r="E73" i="13"/>
  <c r="E81" i="13"/>
  <c r="E89" i="13"/>
  <c r="E92" i="13"/>
  <c r="E67" i="13"/>
  <c r="E85" i="13"/>
  <c r="L103" i="13"/>
  <c r="E199" i="6"/>
  <c r="D199" i="6"/>
  <c r="D71" i="13" l="1"/>
  <c r="D84" i="13"/>
  <c r="D92" i="13"/>
  <c r="D100" i="13"/>
  <c r="D67" i="13"/>
  <c r="D83" i="13"/>
  <c r="D73" i="13"/>
  <c r="D81" i="13"/>
  <c r="D89" i="13"/>
  <c r="D75" i="13"/>
  <c r="D72" i="13"/>
  <c r="D74" i="13"/>
  <c r="D82" i="13"/>
  <c r="D94" i="13"/>
  <c r="D87" i="13"/>
  <c r="D95" i="13"/>
  <c r="D77" i="13"/>
  <c r="D93" i="13"/>
  <c r="D101" i="13"/>
  <c r="D90" i="13"/>
  <c r="D80" i="13"/>
  <c r="D91" i="13"/>
  <c r="D79" i="13"/>
  <c r="D99" i="13"/>
  <c r="D69" i="13"/>
  <c r="D70" i="13"/>
  <c r="D78" i="13"/>
  <c r="D86" i="13"/>
  <c r="D102" i="13"/>
  <c r="D76" i="13"/>
  <c r="D88" i="13"/>
  <c r="D96" i="13"/>
  <c r="D85" i="13"/>
  <c r="D97" i="13"/>
  <c r="D98" i="13"/>
  <c r="H103" i="13"/>
  <c r="F103" i="13" l="1"/>
  <c r="G103" i="13"/>
  <c r="J103" i="13"/>
  <c r="K103" i="13"/>
  <c r="C120" i="11"/>
  <c r="C122" i="6"/>
  <c r="C128" i="16"/>
  <c r="C127" i="16"/>
  <c r="C126" i="16"/>
  <c r="C125" i="16"/>
  <c r="C124" i="16"/>
  <c r="C123" i="16"/>
  <c r="C122" i="16"/>
  <c r="C121" i="16"/>
  <c r="C120" i="16"/>
  <c r="C119" i="16"/>
  <c r="C118" i="16"/>
  <c r="C117" i="16"/>
  <c r="C128" i="15"/>
  <c r="C127" i="15"/>
  <c r="C126" i="15"/>
  <c r="C125" i="15"/>
  <c r="C124" i="15"/>
  <c r="C123" i="15"/>
  <c r="C122" i="15"/>
  <c r="C121" i="15"/>
  <c r="C120" i="15"/>
  <c r="C119" i="15"/>
  <c r="C118" i="15"/>
  <c r="C117" i="15"/>
  <c r="C128" i="13"/>
  <c r="C127" i="13"/>
  <c r="C126" i="13"/>
  <c r="C125" i="13"/>
  <c r="C124" i="13"/>
  <c r="C123" i="13"/>
  <c r="C122" i="13"/>
  <c r="C121" i="13"/>
  <c r="C120" i="13"/>
  <c r="C119" i="13"/>
  <c r="C118" i="13"/>
  <c r="C117" i="13"/>
  <c r="C127" i="11"/>
  <c r="C126" i="11"/>
  <c r="C125" i="11"/>
  <c r="C124" i="11"/>
  <c r="C123" i="11"/>
  <c r="C122" i="11"/>
  <c r="C121" i="11"/>
  <c r="C119" i="11"/>
  <c r="C118" i="11"/>
  <c r="C117" i="11"/>
  <c r="C116" i="11"/>
  <c r="C128" i="9"/>
  <c r="C127" i="9"/>
  <c r="C126" i="9"/>
  <c r="C125" i="9"/>
  <c r="C124" i="9"/>
  <c r="C123" i="9"/>
  <c r="C122" i="9"/>
  <c r="C121" i="9"/>
  <c r="C120" i="9"/>
  <c r="C119" i="9"/>
  <c r="C118" i="9"/>
  <c r="C117" i="9"/>
  <c r="C128" i="8"/>
  <c r="C127" i="8"/>
  <c r="C126" i="8"/>
  <c r="C125" i="8"/>
  <c r="C124" i="8"/>
  <c r="C123" i="8"/>
  <c r="C122" i="8"/>
  <c r="C121" i="8"/>
  <c r="C120" i="8"/>
  <c r="C119" i="8"/>
  <c r="C118" i="8"/>
  <c r="C117" i="8"/>
  <c r="C128" i="7"/>
  <c r="C127" i="7"/>
  <c r="C126" i="7"/>
  <c r="C125" i="7"/>
  <c r="C124" i="7"/>
  <c r="C123" i="7"/>
  <c r="C122" i="7"/>
  <c r="C121" i="7"/>
  <c r="C120" i="7"/>
  <c r="C119" i="7"/>
  <c r="C118" i="7"/>
  <c r="C117" i="7"/>
  <c r="C129" i="6"/>
  <c r="C128" i="6"/>
  <c r="C127" i="6"/>
  <c r="C126" i="6"/>
  <c r="C125" i="6"/>
  <c r="C124" i="6"/>
  <c r="C123" i="6"/>
  <c r="C121" i="6"/>
  <c r="C120" i="6"/>
  <c r="C119" i="6"/>
  <c r="C118" i="6"/>
  <c r="C204" i="5"/>
  <c r="C203" i="5"/>
  <c r="C202" i="5"/>
  <c r="C201" i="5"/>
  <c r="C200" i="5"/>
  <c r="C199" i="5"/>
  <c r="C198" i="5"/>
  <c r="C197" i="5"/>
  <c r="C196" i="5"/>
  <c r="C195" i="5"/>
  <c r="C194" i="5"/>
  <c r="C193" i="5"/>
  <c r="C280" i="4"/>
  <c r="C300" i="4" s="1"/>
  <c r="C279" i="4"/>
  <c r="C299" i="4" s="1"/>
  <c r="C278" i="4"/>
  <c r="C298" i="4" s="1"/>
  <c r="C277" i="4"/>
  <c r="C297" i="4" s="1"/>
  <c r="C276" i="4"/>
  <c r="C296" i="4" s="1"/>
  <c r="C275" i="4"/>
  <c r="C295" i="4" s="1"/>
  <c r="C274" i="4"/>
  <c r="C294" i="4" s="1"/>
  <c r="C273" i="4"/>
  <c r="C293" i="4" s="1"/>
  <c r="C271" i="4"/>
  <c r="C291" i="4" s="1"/>
  <c r="C272" i="4"/>
  <c r="C292" i="4" s="1"/>
  <c r="C270" i="4"/>
  <c r="C290" i="4" s="1"/>
  <c r="F199" i="6" l="1"/>
  <c r="C148" i="16" l="1"/>
  <c r="C147" i="16"/>
  <c r="C146" i="16"/>
  <c r="C145" i="16"/>
  <c r="C144" i="16"/>
  <c r="C143" i="16"/>
  <c r="C142" i="16"/>
  <c r="C141" i="16"/>
  <c r="C140" i="16"/>
  <c r="C139" i="16"/>
  <c r="C138" i="16"/>
  <c r="C137" i="16"/>
  <c r="C148" i="15"/>
  <c r="C147" i="15"/>
  <c r="C146" i="15"/>
  <c r="C145" i="15"/>
  <c r="C144" i="15"/>
  <c r="C143" i="15"/>
  <c r="C142" i="15"/>
  <c r="C141" i="15"/>
  <c r="C140" i="15"/>
  <c r="C139" i="15"/>
  <c r="C138" i="15"/>
  <c r="C137" i="15"/>
  <c r="C148" i="13"/>
  <c r="C147" i="13"/>
  <c r="C146" i="13"/>
  <c r="C145" i="13"/>
  <c r="C144" i="13"/>
  <c r="C143" i="13"/>
  <c r="C142" i="13"/>
  <c r="C141" i="13"/>
  <c r="C140" i="13"/>
  <c r="C139" i="13"/>
  <c r="C138" i="13"/>
  <c r="C137" i="13"/>
  <c r="C147" i="11"/>
  <c r="C146" i="11"/>
  <c r="C145" i="11"/>
  <c r="C144" i="11"/>
  <c r="C143" i="11"/>
  <c r="C142" i="11"/>
  <c r="C141" i="11"/>
  <c r="C140" i="11"/>
  <c r="C139" i="11"/>
  <c r="C138" i="11"/>
  <c r="C137" i="11"/>
  <c r="C136" i="11"/>
  <c r="C148" i="9"/>
  <c r="C147" i="9"/>
  <c r="C146" i="9"/>
  <c r="C145" i="9"/>
  <c r="C144" i="9"/>
  <c r="C143" i="9"/>
  <c r="C142" i="9"/>
  <c r="C141" i="9"/>
  <c r="C140" i="9"/>
  <c r="C139" i="9"/>
  <c r="C138" i="9"/>
  <c r="C137" i="9"/>
  <c r="C148" i="8"/>
  <c r="C147" i="8"/>
  <c r="C146" i="8"/>
  <c r="C145" i="8"/>
  <c r="C144" i="8"/>
  <c r="C143" i="8"/>
  <c r="C142" i="8"/>
  <c r="C141" i="8"/>
  <c r="C140" i="8"/>
  <c r="C139" i="8"/>
  <c r="C138" i="8"/>
  <c r="C137" i="8"/>
  <c r="C148" i="7"/>
  <c r="C147" i="7"/>
  <c r="C146" i="7"/>
  <c r="C145" i="7"/>
  <c r="C144" i="7"/>
  <c r="C143" i="7"/>
  <c r="C142" i="7"/>
  <c r="C141" i="7"/>
  <c r="C140" i="7"/>
  <c r="C139" i="7"/>
  <c r="C138" i="7"/>
  <c r="C137" i="7"/>
  <c r="C149" i="6"/>
  <c r="C148" i="6"/>
  <c r="C147" i="6"/>
  <c r="C146" i="6"/>
  <c r="C145" i="6"/>
  <c r="C144" i="6"/>
  <c r="C143" i="6"/>
  <c r="C142" i="6"/>
  <c r="C141" i="6"/>
  <c r="C140" i="6"/>
  <c r="C139" i="6"/>
  <c r="C138" i="6"/>
  <c r="N190" i="16" l="1"/>
  <c r="N235" i="16" s="1"/>
  <c r="N276" i="16" s="1"/>
  <c r="M430" i="19" s="1"/>
  <c r="M177" i="16"/>
  <c r="M222" i="16" s="1"/>
  <c r="M263" i="16" s="1"/>
  <c r="L417" i="19" s="1"/>
  <c r="M182" i="16"/>
  <c r="M227" i="16" s="1"/>
  <c r="M268" i="16" s="1"/>
  <c r="L422" i="19" s="1"/>
  <c r="M160" i="16"/>
  <c r="M205" i="16" s="1"/>
  <c r="M246" i="16" s="1"/>
  <c r="L400" i="19" s="1"/>
  <c r="N180" i="16"/>
  <c r="N225" i="16" s="1"/>
  <c r="N266" i="16" s="1"/>
  <c r="M420" i="19" s="1"/>
  <c r="N164" i="16"/>
  <c r="N209" i="16" s="1"/>
  <c r="N250" i="16" s="1"/>
  <c r="M404" i="19" s="1"/>
  <c r="M172" i="16"/>
  <c r="M217" i="16" s="1"/>
  <c r="M258" i="16" s="1"/>
  <c r="L412" i="19" s="1"/>
  <c r="M173" i="16"/>
  <c r="M218" i="16" s="1"/>
  <c r="M259" i="16" s="1"/>
  <c r="L413" i="19" s="1"/>
  <c r="M186" i="16"/>
  <c r="M231" i="16" s="1"/>
  <c r="M272" i="16" s="1"/>
  <c r="L426" i="19" s="1"/>
  <c r="M164" i="16"/>
  <c r="M209" i="16" s="1"/>
  <c r="M250" i="16" s="1"/>
  <c r="L404" i="19" s="1"/>
  <c r="M191" i="16"/>
  <c r="M236" i="16" s="1"/>
  <c r="M277" i="16" s="1"/>
  <c r="L431" i="19" s="1"/>
  <c r="M171" i="16"/>
  <c r="M216" i="16" s="1"/>
  <c r="M257" i="16" s="1"/>
  <c r="L411" i="19" s="1"/>
  <c r="M184" i="16"/>
  <c r="M229" i="16" s="1"/>
  <c r="M270" i="16" s="1"/>
  <c r="L424" i="19" s="1"/>
  <c r="N162" i="16"/>
  <c r="N207" i="16" s="1"/>
  <c r="N248" i="16" s="1"/>
  <c r="M402" i="19" s="1"/>
  <c r="N187" i="16"/>
  <c r="N232" i="16" s="1"/>
  <c r="N273" i="16" s="1"/>
  <c r="M427" i="19" s="1"/>
  <c r="N179" i="16"/>
  <c r="N224" i="16" s="1"/>
  <c r="N265" i="16" s="1"/>
  <c r="M419" i="19" s="1"/>
  <c r="N171" i="16"/>
  <c r="N216" i="16" s="1"/>
  <c r="N257" i="16" s="1"/>
  <c r="M411" i="19" s="1"/>
  <c r="N163" i="16"/>
  <c r="N208" i="16" s="1"/>
  <c r="N249" i="16" s="1"/>
  <c r="M403" i="19" s="1"/>
  <c r="M166" i="16"/>
  <c r="M211" i="16" s="1"/>
  <c r="M252" i="16" s="1"/>
  <c r="L406" i="19" s="1"/>
  <c r="M159" i="16"/>
  <c r="M204" i="16" s="1"/>
  <c r="M245" i="16" s="1"/>
  <c r="L399" i="19" s="1"/>
  <c r="M190" i="16"/>
  <c r="M235" i="16" s="1"/>
  <c r="M276" i="16" s="1"/>
  <c r="L430" i="19" s="1"/>
  <c r="N165" i="16"/>
  <c r="N210" i="16" s="1"/>
  <c r="N251" i="16" s="1"/>
  <c r="M405" i="19" s="1"/>
  <c r="M178" i="16"/>
  <c r="M223" i="16" s="1"/>
  <c r="M264" i="16" s="1"/>
  <c r="L418" i="19" s="1"/>
  <c r="M167" i="16"/>
  <c r="M212" i="16" s="1"/>
  <c r="M253" i="16" s="1"/>
  <c r="L407" i="19" s="1"/>
  <c r="M176" i="16"/>
  <c r="M221" i="16" s="1"/>
  <c r="M262" i="16" s="1"/>
  <c r="L416" i="19" s="1"/>
  <c r="N192" i="16"/>
  <c r="N237" i="16" s="1"/>
  <c r="N278" i="16" s="1"/>
  <c r="M432" i="19" s="1"/>
  <c r="N176" i="16"/>
  <c r="N221" i="16" s="1"/>
  <c r="N262" i="16" s="1"/>
  <c r="M416" i="19" s="1"/>
  <c r="N160" i="16"/>
  <c r="N205" i="16" s="1"/>
  <c r="N246" i="16" s="1"/>
  <c r="M400" i="19" s="1"/>
  <c r="M189" i="16"/>
  <c r="M234" i="16" s="1"/>
  <c r="M275" i="16" s="1"/>
  <c r="L429" i="19" s="1"/>
  <c r="M169" i="16"/>
  <c r="M214" i="16" s="1"/>
  <c r="M255" i="16" s="1"/>
  <c r="L409" i="19" s="1"/>
  <c r="M180" i="16"/>
  <c r="M225" i="16" s="1"/>
  <c r="M266" i="16" s="1"/>
  <c r="L420" i="19" s="1"/>
  <c r="N158" i="16"/>
  <c r="N203" i="16" s="1"/>
  <c r="N244" i="16" s="1"/>
  <c r="M398" i="19" s="1"/>
  <c r="M187" i="16"/>
  <c r="M232" i="16" s="1"/>
  <c r="M273" i="16" s="1"/>
  <c r="L427" i="19" s="1"/>
  <c r="M165" i="16"/>
  <c r="M210" i="16" s="1"/>
  <c r="M251" i="16" s="1"/>
  <c r="L405" i="19" s="1"/>
  <c r="N178" i="16"/>
  <c r="N223" i="16" s="1"/>
  <c r="N264" i="16" s="1"/>
  <c r="M418" i="19" s="1"/>
  <c r="M158" i="16"/>
  <c r="M203" i="16" s="1"/>
  <c r="M244" i="16" s="1"/>
  <c r="L398" i="19" s="1"/>
  <c r="N185" i="16"/>
  <c r="N230" i="16" s="1"/>
  <c r="N271" i="16" s="1"/>
  <c r="M425" i="19" s="1"/>
  <c r="N177" i="16"/>
  <c r="N222" i="16" s="1"/>
  <c r="N263" i="16" s="1"/>
  <c r="M417" i="19" s="1"/>
  <c r="N169" i="16"/>
  <c r="N214" i="16" s="1"/>
  <c r="N255" i="16" s="1"/>
  <c r="M409" i="19" s="1"/>
  <c r="N161" i="16"/>
  <c r="N206" i="16" s="1"/>
  <c r="N247" i="16" s="1"/>
  <c r="M401" i="19" s="1"/>
  <c r="N157" i="16"/>
  <c r="N186" i="16"/>
  <c r="N231" i="16" s="1"/>
  <c r="N272" i="16" s="1"/>
  <c r="M426" i="19" s="1"/>
  <c r="N184" i="16"/>
  <c r="N229" i="16" s="1"/>
  <c r="N270" i="16" s="1"/>
  <c r="M424" i="19" s="1"/>
  <c r="M188" i="16"/>
  <c r="M233" i="16" s="1"/>
  <c r="M274" i="16" s="1"/>
  <c r="L428" i="19" s="1"/>
  <c r="M170" i="16"/>
  <c r="M215" i="16" s="1"/>
  <c r="M256" i="16" s="1"/>
  <c r="L410" i="19" s="1"/>
  <c r="M175" i="16"/>
  <c r="M220" i="16" s="1"/>
  <c r="M261" i="16" s="1"/>
  <c r="L415" i="19" s="1"/>
  <c r="N189" i="16"/>
  <c r="N234" i="16" s="1"/>
  <c r="N275" i="16" s="1"/>
  <c r="M429" i="19" s="1"/>
  <c r="N173" i="16"/>
  <c r="N218" i="16" s="1"/>
  <c r="N259" i="16" s="1"/>
  <c r="M413" i="19" s="1"/>
  <c r="M157" i="16"/>
  <c r="M162" i="16"/>
  <c r="M207" i="16" s="1"/>
  <c r="M248" i="16" s="1"/>
  <c r="L402" i="19" s="1"/>
  <c r="M192" i="16"/>
  <c r="M237" i="16" s="1"/>
  <c r="M278" i="16" s="1"/>
  <c r="L432" i="19" s="1"/>
  <c r="N170" i="16"/>
  <c r="N215" i="16" s="1"/>
  <c r="N256" i="16" s="1"/>
  <c r="M410" i="19" s="1"/>
  <c r="N188" i="16"/>
  <c r="N233" i="16" s="1"/>
  <c r="N274" i="16" s="1"/>
  <c r="M428" i="19" s="1"/>
  <c r="N172" i="16"/>
  <c r="N217" i="16" s="1"/>
  <c r="N258" i="16" s="1"/>
  <c r="M412" i="19" s="1"/>
  <c r="M183" i="16"/>
  <c r="M228" i="16" s="1"/>
  <c r="M269" i="16" s="1"/>
  <c r="L423" i="19" s="1"/>
  <c r="M163" i="16"/>
  <c r="M208" i="16" s="1"/>
  <c r="M249" i="16" s="1"/>
  <c r="L403" i="19" s="1"/>
  <c r="N174" i="16"/>
  <c r="N219" i="16" s="1"/>
  <c r="N260" i="16" s="1"/>
  <c r="M414" i="19" s="1"/>
  <c r="N182" i="16"/>
  <c r="N227" i="16" s="1"/>
  <c r="N268" i="16" s="1"/>
  <c r="M422" i="19" s="1"/>
  <c r="M181" i="16"/>
  <c r="M226" i="16" s="1"/>
  <c r="M267" i="16" s="1"/>
  <c r="L421" i="19" s="1"/>
  <c r="M161" i="16"/>
  <c r="M206" i="16" s="1"/>
  <c r="M247" i="16" s="1"/>
  <c r="L401" i="19" s="1"/>
  <c r="M174" i="16"/>
  <c r="M219" i="16" s="1"/>
  <c r="M260" i="16" s="1"/>
  <c r="L414" i="19" s="1"/>
  <c r="N191" i="16"/>
  <c r="N236" i="16" s="1"/>
  <c r="N277" i="16" s="1"/>
  <c r="M431" i="19" s="1"/>
  <c r="N183" i="16"/>
  <c r="N228" i="16" s="1"/>
  <c r="N269" i="16" s="1"/>
  <c r="M423" i="19" s="1"/>
  <c r="N175" i="16"/>
  <c r="N220" i="16" s="1"/>
  <c r="N261" i="16" s="1"/>
  <c r="M415" i="19" s="1"/>
  <c r="N167" i="16"/>
  <c r="N212" i="16" s="1"/>
  <c r="N253" i="16" s="1"/>
  <c r="M407" i="19" s="1"/>
  <c r="N159" i="16"/>
  <c r="N204" i="16" s="1"/>
  <c r="N245" i="16" s="1"/>
  <c r="M399" i="19" s="1"/>
  <c r="M185" i="16"/>
  <c r="M230" i="16" s="1"/>
  <c r="M271" i="16" s="1"/>
  <c r="L425" i="19" s="1"/>
  <c r="N168" i="16"/>
  <c r="N213" i="16" s="1"/>
  <c r="N254" i="16" s="1"/>
  <c r="M408" i="19" s="1"/>
  <c r="M179" i="16"/>
  <c r="M224" i="16" s="1"/>
  <c r="M265" i="16" s="1"/>
  <c r="L419" i="19" s="1"/>
  <c r="N166" i="16"/>
  <c r="N211" i="16" s="1"/>
  <c r="N252" i="16" s="1"/>
  <c r="M406" i="19" s="1"/>
  <c r="M168" i="16"/>
  <c r="M213" i="16" s="1"/>
  <c r="M254" i="16" s="1"/>
  <c r="L408" i="19" s="1"/>
  <c r="N181" i="16"/>
  <c r="N226" i="16" s="1"/>
  <c r="N267" i="16" s="1"/>
  <c r="M421" i="19" s="1"/>
  <c r="N181" i="15"/>
  <c r="N226" i="15" s="1"/>
  <c r="N267" i="15" s="1"/>
  <c r="M384" i="19" s="1"/>
  <c r="N165" i="15"/>
  <c r="N210" i="15" s="1"/>
  <c r="N251" i="15" s="1"/>
  <c r="M368" i="19" s="1"/>
  <c r="N160" i="15"/>
  <c r="N205" i="15" s="1"/>
  <c r="N246" i="15" s="1"/>
  <c r="M363" i="19" s="1"/>
  <c r="N174" i="15"/>
  <c r="N219" i="15" s="1"/>
  <c r="N260" i="15" s="1"/>
  <c r="M377" i="19" s="1"/>
  <c r="N161" i="15"/>
  <c r="N206" i="15" s="1"/>
  <c r="N247" i="15" s="1"/>
  <c r="M364" i="19" s="1"/>
  <c r="N159" i="15"/>
  <c r="N204" i="15" s="1"/>
  <c r="N245" i="15" s="1"/>
  <c r="M362" i="19" s="1"/>
  <c r="N169" i="15"/>
  <c r="N214" i="15" s="1"/>
  <c r="N255" i="15" s="1"/>
  <c r="M372" i="19" s="1"/>
  <c r="N179" i="15"/>
  <c r="N224" i="15" s="1"/>
  <c r="N265" i="15" s="1"/>
  <c r="M382" i="19" s="1"/>
  <c r="N170" i="15"/>
  <c r="N215" i="15" s="1"/>
  <c r="N256" i="15" s="1"/>
  <c r="M373" i="19" s="1"/>
  <c r="N163" i="15"/>
  <c r="N208" i="15" s="1"/>
  <c r="N249" i="15" s="1"/>
  <c r="M366" i="19" s="1"/>
  <c r="N173" i="15"/>
  <c r="N218" i="15" s="1"/>
  <c r="N259" i="15" s="1"/>
  <c r="M376" i="19" s="1"/>
  <c r="N162" i="15"/>
  <c r="N207" i="15" s="1"/>
  <c r="N248" i="15" s="1"/>
  <c r="M365" i="19" s="1"/>
  <c r="N168" i="15"/>
  <c r="N213" i="15" s="1"/>
  <c r="N254" i="15" s="1"/>
  <c r="M371" i="19" s="1"/>
  <c r="N167" i="15"/>
  <c r="N212" i="15" s="1"/>
  <c r="N253" i="15" s="1"/>
  <c r="M370" i="19" s="1"/>
  <c r="N185" i="15"/>
  <c r="N230" i="15" s="1"/>
  <c r="N271" i="15" s="1"/>
  <c r="M388" i="19" s="1"/>
  <c r="N189" i="15"/>
  <c r="N234" i="15" s="1"/>
  <c r="N275" i="15" s="1"/>
  <c r="M392" i="19" s="1"/>
  <c r="N176" i="15"/>
  <c r="N221" i="15" s="1"/>
  <c r="N262" i="15" s="1"/>
  <c r="M379" i="19" s="1"/>
  <c r="N175" i="15"/>
  <c r="N220" i="15" s="1"/>
  <c r="N261" i="15" s="1"/>
  <c r="M378" i="19" s="1"/>
  <c r="N180" i="15"/>
  <c r="N225" i="15" s="1"/>
  <c r="N266" i="15" s="1"/>
  <c r="M383" i="19" s="1"/>
  <c r="N192" i="15"/>
  <c r="N237" i="15" s="1"/>
  <c r="N278" i="15" s="1"/>
  <c r="M395" i="19" s="1"/>
  <c r="N184" i="15"/>
  <c r="N229" i="15" s="1"/>
  <c r="N270" i="15" s="1"/>
  <c r="M387" i="19" s="1"/>
  <c r="N182" i="15"/>
  <c r="N227" i="15" s="1"/>
  <c r="N268" i="15" s="1"/>
  <c r="M385" i="19" s="1"/>
  <c r="N164" i="15"/>
  <c r="N209" i="15" s="1"/>
  <c r="N250" i="15" s="1"/>
  <c r="M367" i="19" s="1"/>
  <c r="N177" i="15"/>
  <c r="N222" i="15" s="1"/>
  <c r="N263" i="15" s="1"/>
  <c r="M380" i="19" s="1"/>
  <c r="N190" i="15"/>
  <c r="N235" i="15" s="1"/>
  <c r="N276" i="15" s="1"/>
  <c r="M393" i="19" s="1"/>
  <c r="N172" i="15"/>
  <c r="N217" i="15" s="1"/>
  <c r="N258" i="15" s="1"/>
  <c r="M375" i="19" s="1"/>
  <c r="N171" i="15"/>
  <c r="N216" i="15" s="1"/>
  <c r="N257" i="15" s="1"/>
  <c r="M374" i="19" s="1"/>
  <c r="N158" i="15"/>
  <c r="N203" i="15" s="1"/>
  <c r="N244" i="15" s="1"/>
  <c r="M361" i="19" s="1"/>
  <c r="N188" i="15"/>
  <c r="N233" i="15" s="1"/>
  <c r="N274" i="15" s="1"/>
  <c r="M391" i="19" s="1"/>
  <c r="N191" i="15"/>
  <c r="N236" i="15" s="1"/>
  <c r="N277" i="15" s="1"/>
  <c r="M394" i="19" s="1"/>
  <c r="N183" i="15"/>
  <c r="N228" i="15" s="1"/>
  <c r="N269" i="15" s="1"/>
  <c r="M386" i="19" s="1"/>
  <c r="N186" i="15"/>
  <c r="N231" i="15" s="1"/>
  <c r="N272" i="15" s="1"/>
  <c r="M389" i="19" s="1"/>
  <c r="N178" i="15"/>
  <c r="N223" i="15" s="1"/>
  <c r="N264" i="15" s="1"/>
  <c r="M381" i="19" s="1"/>
  <c r="N157" i="15"/>
  <c r="N166" i="15"/>
  <c r="N211" i="15" s="1"/>
  <c r="N252" i="15" s="1"/>
  <c r="M369" i="19" s="1"/>
  <c r="N187" i="15"/>
  <c r="N232" i="15" s="1"/>
  <c r="N273" i="15" s="1"/>
  <c r="M390" i="19" s="1"/>
  <c r="M157" i="13"/>
  <c r="M177" i="13"/>
  <c r="M222" i="13" s="1"/>
  <c r="M263" i="13" s="1"/>
  <c r="L343" i="19" s="1"/>
  <c r="M192" i="13"/>
  <c r="M237" i="13" s="1"/>
  <c r="M278" i="13" s="1"/>
  <c r="L358" i="19" s="1"/>
  <c r="M184" i="13"/>
  <c r="M229" i="13" s="1"/>
  <c r="M270" i="13" s="1"/>
  <c r="L350" i="19" s="1"/>
  <c r="M176" i="13"/>
  <c r="M221" i="13" s="1"/>
  <c r="M262" i="13" s="1"/>
  <c r="L342" i="19" s="1"/>
  <c r="M168" i="13"/>
  <c r="M213" i="13" s="1"/>
  <c r="M254" i="13" s="1"/>
  <c r="L334" i="19" s="1"/>
  <c r="M187" i="13"/>
  <c r="M232" i="13" s="1"/>
  <c r="M273" i="13" s="1"/>
  <c r="L353" i="19" s="1"/>
  <c r="M173" i="13"/>
  <c r="M218" i="13" s="1"/>
  <c r="M259" i="13" s="1"/>
  <c r="L339" i="19" s="1"/>
  <c r="M160" i="13"/>
  <c r="M205" i="13" s="1"/>
  <c r="M246" i="13" s="1"/>
  <c r="L326" i="19" s="1"/>
  <c r="M165" i="13"/>
  <c r="M210" i="13" s="1"/>
  <c r="M251" i="13" s="1"/>
  <c r="L331" i="19" s="1"/>
  <c r="M180" i="13"/>
  <c r="M225" i="13" s="1"/>
  <c r="M266" i="13" s="1"/>
  <c r="L346" i="19" s="1"/>
  <c r="M179" i="13"/>
  <c r="M224" i="13" s="1"/>
  <c r="M265" i="13" s="1"/>
  <c r="L345" i="19" s="1"/>
  <c r="M159" i="13"/>
  <c r="M204" i="13" s="1"/>
  <c r="M245" i="13" s="1"/>
  <c r="L325" i="19" s="1"/>
  <c r="M181" i="13"/>
  <c r="M226" i="13" s="1"/>
  <c r="M267" i="13" s="1"/>
  <c r="L347" i="19" s="1"/>
  <c r="M186" i="13"/>
  <c r="M231" i="13" s="1"/>
  <c r="M272" i="13" s="1"/>
  <c r="L352" i="19" s="1"/>
  <c r="M191" i="13"/>
  <c r="M236" i="13" s="1"/>
  <c r="M277" i="13" s="1"/>
  <c r="L357" i="19" s="1"/>
  <c r="M161" i="13"/>
  <c r="M206" i="13" s="1"/>
  <c r="M247" i="13" s="1"/>
  <c r="L327" i="19" s="1"/>
  <c r="M189" i="13"/>
  <c r="M234" i="13" s="1"/>
  <c r="M275" i="13" s="1"/>
  <c r="L355" i="19" s="1"/>
  <c r="M171" i="13"/>
  <c r="M216" i="13" s="1"/>
  <c r="M257" i="13" s="1"/>
  <c r="L337" i="19" s="1"/>
  <c r="M190" i="13"/>
  <c r="M235" i="13" s="1"/>
  <c r="M276" i="13" s="1"/>
  <c r="L356" i="19" s="1"/>
  <c r="M182" i="13"/>
  <c r="M227" i="13" s="1"/>
  <c r="M268" i="13" s="1"/>
  <c r="L348" i="19" s="1"/>
  <c r="M174" i="13"/>
  <c r="M219" i="13" s="1"/>
  <c r="M260" i="13" s="1"/>
  <c r="L340" i="19" s="1"/>
  <c r="M166" i="13"/>
  <c r="M211" i="13" s="1"/>
  <c r="M252" i="13" s="1"/>
  <c r="L332" i="19" s="1"/>
  <c r="M183" i="13"/>
  <c r="M228" i="13" s="1"/>
  <c r="M269" i="13" s="1"/>
  <c r="L349" i="19" s="1"/>
  <c r="M169" i="13"/>
  <c r="M214" i="13" s="1"/>
  <c r="M255" i="13" s="1"/>
  <c r="L335" i="19" s="1"/>
  <c r="M162" i="13"/>
  <c r="M207" i="13" s="1"/>
  <c r="M248" i="13" s="1"/>
  <c r="L328" i="19" s="1"/>
  <c r="M185" i="13"/>
  <c r="M230" i="13" s="1"/>
  <c r="M271" i="13" s="1"/>
  <c r="L351" i="19" s="1"/>
  <c r="M188" i="13"/>
  <c r="M233" i="13" s="1"/>
  <c r="M274" i="13" s="1"/>
  <c r="L354" i="19" s="1"/>
  <c r="M172" i="13"/>
  <c r="M217" i="13" s="1"/>
  <c r="M258" i="13" s="1"/>
  <c r="L338" i="19" s="1"/>
  <c r="M164" i="13"/>
  <c r="M209" i="13" s="1"/>
  <c r="M250" i="13" s="1"/>
  <c r="L330" i="19" s="1"/>
  <c r="M167" i="13"/>
  <c r="M212" i="13" s="1"/>
  <c r="M253" i="13" s="1"/>
  <c r="L333" i="19" s="1"/>
  <c r="M163" i="13"/>
  <c r="M208" i="13" s="1"/>
  <c r="M249" i="13" s="1"/>
  <c r="L329" i="19" s="1"/>
  <c r="M178" i="13"/>
  <c r="M223" i="13" s="1"/>
  <c r="M264" i="13" s="1"/>
  <c r="L344" i="19" s="1"/>
  <c r="M170" i="13"/>
  <c r="M215" i="13" s="1"/>
  <c r="M256" i="13" s="1"/>
  <c r="L336" i="19" s="1"/>
  <c r="M175" i="13"/>
  <c r="M220" i="13" s="1"/>
  <c r="M261" i="13" s="1"/>
  <c r="L341" i="19" s="1"/>
  <c r="N180" i="13"/>
  <c r="N225" i="13" s="1"/>
  <c r="N266" i="13" s="1"/>
  <c r="M346" i="19" s="1"/>
  <c r="N159" i="13"/>
  <c r="N204" i="13" s="1"/>
  <c r="N245" i="13" s="1"/>
  <c r="M325" i="19" s="1"/>
  <c r="N184" i="13"/>
  <c r="N229" i="13" s="1"/>
  <c r="N270" i="13" s="1"/>
  <c r="M350" i="19" s="1"/>
  <c r="N187" i="13"/>
  <c r="N232" i="13" s="1"/>
  <c r="N273" i="13" s="1"/>
  <c r="M353" i="19" s="1"/>
  <c r="N188" i="13"/>
  <c r="N233" i="13" s="1"/>
  <c r="N274" i="13" s="1"/>
  <c r="M354" i="19" s="1"/>
  <c r="N186" i="13"/>
  <c r="N231" i="13" s="1"/>
  <c r="N272" i="13" s="1"/>
  <c r="M352" i="19" s="1"/>
  <c r="N173" i="13"/>
  <c r="N218" i="13" s="1"/>
  <c r="N259" i="13" s="1"/>
  <c r="M339" i="19" s="1"/>
  <c r="N174" i="13"/>
  <c r="N219" i="13" s="1"/>
  <c r="N260" i="13" s="1"/>
  <c r="M340" i="19" s="1"/>
  <c r="N177" i="13"/>
  <c r="N222" i="13" s="1"/>
  <c r="N263" i="13" s="1"/>
  <c r="M343" i="19" s="1"/>
  <c r="M158" i="13"/>
  <c r="M203" i="13" s="1"/>
  <c r="M244" i="13" s="1"/>
  <c r="L324" i="19" s="1"/>
  <c r="N162" i="13"/>
  <c r="N207" i="13" s="1"/>
  <c r="N248" i="13" s="1"/>
  <c r="M328" i="19" s="1"/>
  <c r="N171" i="13"/>
  <c r="N216" i="13" s="1"/>
  <c r="N257" i="13" s="1"/>
  <c r="M337" i="19" s="1"/>
  <c r="N189" i="13"/>
  <c r="N234" i="13" s="1"/>
  <c r="N275" i="13" s="1"/>
  <c r="M355" i="19" s="1"/>
  <c r="N190" i="13"/>
  <c r="N235" i="13" s="1"/>
  <c r="N276" i="13" s="1"/>
  <c r="M356" i="19" s="1"/>
  <c r="N161" i="13"/>
  <c r="N206" i="13" s="1"/>
  <c r="N247" i="13" s="1"/>
  <c r="M327" i="19" s="1"/>
  <c r="N167" i="13"/>
  <c r="N212" i="13" s="1"/>
  <c r="N253" i="13" s="1"/>
  <c r="M333" i="19" s="1"/>
  <c r="N160" i="13"/>
  <c r="N205" i="13" s="1"/>
  <c r="N246" i="13" s="1"/>
  <c r="M326" i="19" s="1"/>
  <c r="N163" i="13"/>
  <c r="N208" i="13" s="1"/>
  <c r="N249" i="13" s="1"/>
  <c r="M329" i="19" s="1"/>
  <c r="N181" i="13"/>
  <c r="N226" i="13" s="1"/>
  <c r="N267" i="13" s="1"/>
  <c r="M347" i="19" s="1"/>
  <c r="N185" i="13"/>
  <c r="N230" i="13" s="1"/>
  <c r="N271" i="13" s="1"/>
  <c r="M351" i="19" s="1"/>
  <c r="N164" i="13"/>
  <c r="N209" i="13" s="1"/>
  <c r="N250" i="13" s="1"/>
  <c r="M330" i="19" s="1"/>
  <c r="N178" i="13"/>
  <c r="N223" i="13" s="1"/>
  <c r="N264" i="13" s="1"/>
  <c r="M344" i="19" s="1"/>
  <c r="N176" i="13"/>
  <c r="N221" i="13" s="1"/>
  <c r="N262" i="13" s="1"/>
  <c r="M342" i="19" s="1"/>
  <c r="N179" i="13"/>
  <c r="N224" i="13" s="1"/>
  <c r="N265" i="13" s="1"/>
  <c r="M345" i="19" s="1"/>
  <c r="N172" i="13"/>
  <c r="N217" i="13" s="1"/>
  <c r="N258" i="13" s="1"/>
  <c r="M338" i="19" s="1"/>
  <c r="N170" i="13"/>
  <c r="N215" i="13" s="1"/>
  <c r="N256" i="13" s="1"/>
  <c r="M336" i="19" s="1"/>
  <c r="N165" i="13"/>
  <c r="N210" i="13" s="1"/>
  <c r="N251" i="13" s="1"/>
  <c r="M331" i="19" s="1"/>
  <c r="N166" i="13"/>
  <c r="N211" i="13" s="1"/>
  <c r="N252" i="13" s="1"/>
  <c r="M332" i="19" s="1"/>
  <c r="N169" i="13"/>
  <c r="N214" i="13" s="1"/>
  <c r="N255" i="13" s="1"/>
  <c r="M335" i="19" s="1"/>
  <c r="N183" i="13"/>
  <c r="N228" i="13" s="1"/>
  <c r="N269" i="13" s="1"/>
  <c r="M349" i="19" s="1"/>
  <c r="N168" i="13"/>
  <c r="N213" i="13" s="1"/>
  <c r="N254" i="13" s="1"/>
  <c r="M334" i="19" s="1"/>
  <c r="N191" i="13"/>
  <c r="N236" i="13" s="1"/>
  <c r="N277" i="13" s="1"/>
  <c r="M357" i="19" s="1"/>
  <c r="N158" i="13"/>
  <c r="N203" i="13" s="1"/>
  <c r="N244" i="13" s="1"/>
  <c r="M324" i="19" s="1"/>
  <c r="N192" i="13"/>
  <c r="N237" i="13" s="1"/>
  <c r="N278" i="13" s="1"/>
  <c r="M358" i="19" s="1"/>
  <c r="N175" i="13"/>
  <c r="N220" i="13" s="1"/>
  <c r="N261" i="13" s="1"/>
  <c r="M341" i="19" s="1"/>
  <c r="N182" i="13"/>
  <c r="N227" i="13" s="1"/>
  <c r="N268" i="13" s="1"/>
  <c r="M348" i="19" s="1"/>
  <c r="N157" i="13"/>
  <c r="M191" i="11"/>
  <c r="M235" i="11" s="1"/>
  <c r="M275" i="11" s="1"/>
  <c r="L321" i="19" s="1"/>
  <c r="M188" i="11"/>
  <c r="M232" i="11" s="1"/>
  <c r="M272" i="11" s="1"/>
  <c r="L318" i="19" s="1"/>
  <c r="M166" i="11"/>
  <c r="M210" i="11" s="1"/>
  <c r="M250" i="11" s="1"/>
  <c r="L296" i="19" s="1"/>
  <c r="N181" i="11"/>
  <c r="N225" i="11" s="1"/>
  <c r="N265" i="11" s="1"/>
  <c r="M311" i="19" s="1"/>
  <c r="N165" i="11"/>
  <c r="N209" i="11" s="1"/>
  <c r="N249" i="11" s="1"/>
  <c r="M295" i="19" s="1"/>
  <c r="M175" i="11"/>
  <c r="M219" i="11" s="1"/>
  <c r="M259" i="11" s="1"/>
  <c r="L305" i="19" s="1"/>
  <c r="M168" i="11"/>
  <c r="M212" i="11" s="1"/>
  <c r="M252" i="11" s="1"/>
  <c r="L298" i="19" s="1"/>
  <c r="M181" i="11"/>
  <c r="M225" i="11" s="1"/>
  <c r="M265" i="11" s="1"/>
  <c r="L311" i="19" s="1"/>
  <c r="M165" i="11"/>
  <c r="M209" i="11" s="1"/>
  <c r="M249" i="11" s="1"/>
  <c r="L295" i="19" s="1"/>
  <c r="M171" i="11"/>
  <c r="M215" i="11" s="1"/>
  <c r="M255" i="11" s="1"/>
  <c r="L301" i="19" s="1"/>
  <c r="M178" i="11"/>
  <c r="M222" i="11" s="1"/>
  <c r="M262" i="11" s="1"/>
  <c r="L308" i="19" s="1"/>
  <c r="N191" i="11"/>
  <c r="N235" i="11" s="1"/>
  <c r="N275" i="11" s="1"/>
  <c r="M321" i="19" s="1"/>
  <c r="N175" i="11"/>
  <c r="N219" i="11" s="1"/>
  <c r="N259" i="11" s="1"/>
  <c r="M305" i="19" s="1"/>
  <c r="N159" i="11"/>
  <c r="N203" i="11" s="1"/>
  <c r="N243" i="11" s="1"/>
  <c r="M289" i="19" s="1"/>
  <c r="N184" i="11"/>
  <c r="N228" i="11" s="1"/>
  <c r="N268" i="11" s="1"/>
  <c r="M314" i="19" s="1"/>
  <c r="N176" i="11"/>
  <c r="N220" i="11" s="1"/>
  <c r="N260" i="11" s="1"/>
  <c r="M306" i="19" s="1"/>
  <c r="N168" i="11"/>
  <c r="N212" i="11" s="1"/>
  <c r="N252" i="11" s="1"/>
  <c r="M298" i="19" s="1"/>
  <c r="N160" i="11"/>
  <c r="N204" i="11" s="1"/>
  <c r="N244" i="11" s="1"/>
  <c r="M290" i="19" s="1"/>
  <c r="N156" i="11"/>
  <c r="M180" i="11"/>
  <c r="M224" i="11" s="1"/>
  <c r="M264" i="11" s="1"/>
  <c r="L310" i="19" s="1"/>
  <c r="N183" i="11"/>
  <c r="N227" i="11" s="1"/>
  <c r="N267" i="11" s="1"/>
  <c r="M313" i="19" s="1"/>
  <c r="N180" i="11"/>
  <c r="N224" i="11" s="1"/>
  <c r="N264" i="11" s="1"/>
  <c r="M310" i="19" s="1"/>
  <c r="M159" i="11"/>
  <c r="M203" i="11" s="1"/>
  <c r="M243" i="11" s="1"/>
  <c r="L289" i="19" s="1"/>
  <c r="N185" i="11"/>
  <c r="N229" i="11" s="1"/>
  <c r="N269" i="11" s="1"/>
  <c r="M315" i="19" s="1"/>
  <c r="N169" i="11"/>
  <c r="N213" i="11" s="1"/>
  <c r="N253" i="11" s="1"/>
  <c r="M299" i="19" s="1"/>
  <c r="M185" i="11"/>
  <c r="M229" i="11" s="1"/>
  <c r="M269" i="11" s="1"/>
  <c r="L315" i="19" s="1"/>
  <c r="M187" i="11"/>
  <c r="M231" i="11" s="1"/>
  <c r="M271" i="11" s="1"/>
  <c r="L317" i="19" s="1"/>
  <c r="N179" i="11"/>
  <c r="N223" i="11" s="1"/>
  <c r="N263" i="11" s="1"/>
  <c r="M309" i="19" s="1"/>
  <c r="N178" i="11"/>
  <c r="N222" i="11" s="1"/>
  <c r="N262" i="11" s="1"/>
  <c r="M308" i="19" s="1"/>
  <c r="M179" i="11"/>
  <c r="M223" i="11" s="1"/>
  <c r="M263" i="11" s="1"/>
  <c r="L309" i="19" s="1"/>
  <c r="M184" i="11"/>
  <c r="M228" i="11" s="1"/>
  <c r="M268" i="11" s="1"/>
  <c r="L314" i="19" s="1"/>
  <c r="M160" i="11"/>
  <c r="M204" i="11" s="1"/>
  <c r="M244" i="11" s="1"/>
  <c r="L290" i="19" s="1"/>
  <c r="N177" i="11"/>
  <c r="N221" i="11" s="1"/>
  <c r="N261" i="11" s="1"/>
  <c r="M307" i="19" s="1"/>
  <c r="N161" i="11"/>
  <c r="N205" i="11" s="1"/>
  <c r="N245" i="11" s="1"/>
  <c r="M291" i="19" s="1"/>
  <c r="M186" i="11"/>
  <c r="M230" i="11" s="1"/>
  <c r="M270" i="11" s="1"/>
  <c r="L316" i="19" s="1"/>
  <c r="M162" i="11"/>
  <c r="M206" i="11" s="1"/>
  <c r="M246" i="11" s="1"/>
  <c r="L292" i="19" s="1"/>
  <c r="M177" i="11"/>
  <c r="M221" i="11" s="1"/>
  <c r="M261" i="11" s="1"/>
  <c r="L307" i="19" s="1"/>
  <c r="M161" i="11"/>
  <c r="M205" i="11" s="1"/>
  <c r="M245" i="11" s="1"/>
  <c r="L291" i="19" s="1"/>
  <c r="M163" i="11"/>
  <c r="M207" i="11" s="1"/>
  <c r="M247" i="11" s="1"/>
  <c r="L293" i="19" s="1"/>
  <c r="M172" i="11"/>
  <c r="M216" i="11" s="1"/>
  <c r="M256" i="11" s="1"/>
  <c r="L302" i="19" s="1"/>
  <c r="N187" i="11"/>
  <c r="N231" i="11" s="1"/>
  <c r="N271" i="11" s="1"/>
  <c r="M317" i="19" s="1"/>
  <c r="N171" i="11"/>
  <c r="N215" i="11" s="1"/>
  <c r="N255" i="11" s="1"/>
  <c r="M301" i="19" s="1"/>
  <c r="N190" i="11"/>
  <c r="N234" i="11" s="1"/>
  <c r="N274" i="11" s="1"/>
  <c r="M320" i="19" s="1"/>
  <c r="N182" i="11"/>
  <c r="N226" i="11" s="1"/>
  <c r="N266" i="11" s="1"/>
  <c r="M312" i="19" s="1"/>
  <c r="N174" i="11"/>
  <c r="N218" i="11" s="1"/>
  <c r="N258" i="11" s="1"/>
  <c r="M304" i="19" s="1"/>
  <c r="N166" i="11"/>
  <c r="N210" i="11" s="1"/>
  <c r="N250" i="11" s="1"/>
  <c r="M296" i="19" s="1"/>
  <c r="N158" i="11"/>
  <c r="N202" i="11" s="1"/>
  <c r="N242" i="11" s="1"/>
  <c r="M288" i="19" s="1"/>
  <c r="M189" i="11"/>
  <c r="M233" i="11" s="1"/>
  <c r="M273" i="11" s="1"/>
  <c r="L319" i="19" s="1"/>
  <c r="M164" i="11"/>
  <c r="M208" i="11" s="1"/>
  <c r="M248" i="11" s="1"/>
  <c r="L294" i="19" s="1"/>
  <c r="N188" i="11"/>
  <c r="N232" i="11" s="1"/>
  <c r="N272" i="11" s="1"/>
  <c r="M318" i="19" s="1"/>
  <c r="N172" i="11"/>
  <c r="N216" i="11" s="1"/>
  <c r="N256" i="11" s="1"/>
  <c r="M302" i="19" s="1"/>
  <c r="M183" i="11"/>
  <c r="M227" i="11" s="1"/>
  <c r="M267" i="11" s="1"/>
  <c r="L313" i="19" s="1"/>
  <c r="M182" i="11"/>
  <c r="M226" i="11" s="1"/>
  <c r="M266" i="11" s="1"/>
  <c r="L312" i="19" s="1"/>
  <c r="N163" i="11"/>
  <c r="N207" i="11" s="1"/>
  <c r="N247" i="11" s="1"/>
  <c r="M293" i="19" s="1"/>
  <c r="N170" i="11"/>
  <c r="N214" i="11" s="1"/>
  <c r="N254" i="11" s="1"/>
  <c r="M300" i="19" s="1"/>
  <c r="M156" i="11"/>
  <c r="M167" i="11"/>
  <c r="M211" i="11" s="1"/>
  <c r="M251" i="11" s="1"/>
  <c r="L297" i="19" s="1"/>
  <c r="M176" i="11"/>
  <c r="M220" i="11" s="1"/>
  <c r="M260" i="11" s="1"/>
  <c r="L306" i="19" s="1"/>
  <c r="N189" i="11"/>
  <c r="N233" i="11" s="1"/>
  <c r="N273" i="11" s="1"/>
  <c r="M319" i="19" s="1"/>
  <c r="N173" i="11"/>
  <c r="N217" i="11" s="1"/>
  <c r="N257" i="11" s="1"/>
  <c r="M303" i="19" s="1"/>
  <c r="N157" i="11"/>
  <c r="N201" i="11" s="1"/>
  <c r="N241" i="11" s="1"/>
  <c r="M287" i="19" s="1"/>
  <c r="M173" i="11"/>
  <c r="M217" i="11" s="1"/>
  <c r="M257" i="11" s="1"/>
  <c r="L303" i="19" s="1"/>
  <c r="M157" i="11"/>
  <c r="M201" i="11" s="1"/>
  <c r="M241" i="11" s="1"/>
  <c r="L287" i="19" s="1"/>
  <c r="M190" i="11"/>
  <c r="M234" i="11" s="1"/>
  <c r="M274" i="11" s="1"/>
  <c r="L320" i="19" s="1"/>
  <c r="N167" i="11"/>
  <c r="N211" i="11" s="1"/>
  <c r="N251" i="11" s="1"/>
  <c r="M297" i="19" s="1"/>
  <c r="N164" i="11"/>
  <c r="N208" i="11" s="1"/>
  <c r="N248" i="11" s="1"/>
  <c r="M294" i="19" s="1"/>
  <c r="M170" i="11"/>
  <c r="M214" i="11" s="1"/>
  <c r="M254" i="11" s="1"/>
  <c r="L300" i="19" s="1"/>
  <c r="M174" i="11"/>
  <c r="M218" i="11" s="1"/>
  <c r="M258" i="11" s="1"/>
  <c r="L304" i="19" s="1"/>
  <c r="M169" i="11"/>
  <c r="M213" i="11" s="1"/>
  <c r="M253" i="11" s="1"/>
  <c r="L299" i="19" s="1"/>
  <c r="M158" i="11"/>
  <c r="M202" i="11" s="1"/>
  <c r="M242" i="11" s="1"/>
  <c r="L288" i="19" s="1"/>
  <c r="N186" i="11"/>
  <c r="N230" i="11" s="1"/>
  <c r="N270" i="11" s="1"/>
  <c r="M316" i="19" s="1"/>
  <c r="N162" i="11"/>
  <c r="N206" i="11" s="1"/>
  <c r="N246" i="11" s="1"/>
  <c r="M292" i="19" s="1"/>
  <c r="M158" i="9"/>
  <c r="M203" i="9" s="1"/>
  <c r="M244" i="9" s="1"/>
  <c r="L250" i="19" s="1"/>
  <c r="M166" i="9"/>
  <c r="M211" i="9" s="1"/>
  <c r="M252" i="9" s="1"/>
  <c r="L258" i="19" s="1"/>
  <c r="M186" i="9"/>
  <c r="M231" i="9" s="1"/>
  <c r="M272" i="9" s="1"/>
  <c r="L278" i="19" s="1"/>
  <c r="N191" i="9"/>
  <c r="N236" i="9" s="1"/>
  <c r="N277" i="9" s="1"/>
  <c r="M283" i="19" s="1"/>
  <c r="N179" i="9"/>
  <c r="N224" i="9" s="1"/>
  <c r="N265" i="9" s="1"/>
  <c r="M271" i="19" s="1"/>
  <c r="N169" i="9"/>
  <c r="N214" i="9" s="1"/>
  <c r="N255" i="9" s="1"/>
  <c r="M261" i="19" s="1"/>
  <c r="N159" i="9"/>
  <c r="N204" i="9" s="1"/>
  <c r="N245" i="9" s="1"/>
  <c r="M251" i="19" s="1"/>
  <c r="M182" i="9"/>
  <c r="M227" i="9" s="1"/>
  <c r="M268" i="9" s="1"/>
  <c r="L274" i="19" s="1"/>
  <c r="M160" i="9"/>
  <c r="M205" i="9" s="1"/>
  <c r="M246" i="9" s="1"/>
  <c r="L252" i="19" s="1"/>
  <c r="M170" i="9"/>
  <c r="M215" i="9" s="1"/>
  <c r="M256" i="9" s="1"/>
  <c r="L262" i="19" s="1"/>
  <c r="M185" i="9"/>
  <c r="M230" i="9" s="1"/>
  <c r="M271" i="9" s="1"/>
  <c r="L277" i="19" s="1"/>
  <c r="M173" i="9"/>
  <c r="M218" i="9" s="1"/>
  <c r="M259" i="9" s="1"/>
  <c r="L265" i="19" s="1"/>
  <c r="M163" i="9"/>
  <c r="M208" i="9" s="1"/>
  <c r="M249" i="9" s="1"/>
  <c r="L255" i="19" s="1"/>
  <c r="N167" i="9"/>
  <c r="N212" i="9" s="1"/>
  <c r="N253" i="9" s="1"/>
  <c r="M259" i="19" s="1"/>
  <c r="M176" i="9"/>
  <c r="M221" i="9" s="1"/>
  <c r="M262" i="9" s="1"/>
  <c r="L268" i="19" s="1"/>
  <c r="N190" i="9"/>
  <c r="N235" i="9" s="1"/>
  <c r="N276" i="9" s="1"/>
  <c r="M282" i="19" s="1"/>
  <c r="N182" i="9"/>
  <c r="N227" i="9" s="1"/>
  <c r="N268" i="9" s="1"/>
  <c r="M274" i="19" s="1"/>
  <c r="N174" i="9"/>
  <c r="N219" i="9" s="1"/>
  <c r="N260" i="9" s="1"/>
  <c r="M266" i="19" s="1"/>
  <c r="N166" i="9"/>
  <c r="N211" i="9" s="1"/>
  <c r="N252" i="9" s="1"/>
  <c r="M258" i="19" s="1"/>
  <c r="M190" i="9"/>
  <c r="M235" i="9" s="1"/>
  <c r="M276" i="9" s="1"/>
  <c r="L282" i="19" s="1"/>
  <c r="N185" i="9"/>
  <c r="N230" i="9" s="1"/>
  <c r="N271" i="9" s="1"/>
  <c r="M277" i="19" s="1"/>
  <c r="M177" i="9"/>
  <c r="M222" i="9" s="1"/>
  <c r="M263" i="9" s="1"/>
  <c r="L269" i="19" s="1"/>
  <c r="M180" i="9"/>
  <c r="M225" i="9" s="1"/>
  <c r="M266" i="9" s="1"/>
  <c r="L272" i="19" s="1"/>
  <c r="N168" i="9"/>
  <c r="N213" i="9" s="1"/>
  <c r="N254" i="9" s="1"/>
  <c r="M260" i="19" s="1"/>
  <c r="N187" i="9"/>
  <c r="N232" i="9" s="1"/>
  <c r="N273" i="9" s="1"/>
  <c r="M279" i="19" s="1"/>
  <c r="N177" i="9"/>
  <c r="N222" i="9" s="1"/>
  <c r="N263" i="9" s="1"/>
  <c r="M269" i="19" s="1"/>
  <c r="N165" i="9"/>
  <c r="N210" i="9" s="1"/>
  <c r="N251" i="9" s="1"/>
  <c r="M257" i="19" s="1"/>
  <c r="M192" i="9"/>
  <c r="M237" i="9" s="1"/>
  <c r="M278" i="9" s="1"/>
  <c r="L284" i="19" s="1"/>
  <c r="M178" i="9"/>
  <c r="M223" i="9" s="1"/>
  <c r="M264" i="9" s="1"/>
  <c r="L270" i="19" s="1"/>
  <c r="M188" i="9"/>
  <c r="M233" i="9" s="1"/>
  <c r="M274" i="9" s="1"/>
  <c r="L280" i="19" s="1"/>
  <c r="M167" i="9"/>
  <c r="M212" i="9" s="1"/>
  <c r="M253" i="9" s="1"/>
  <c r="L259" i="19" s="1"/>
  <c r="M181" i="9"/>
  <c r="M226" i="9" s="1"/>
  <c r="M267" i="9" s="1"/>
  <c r="L273" i="19" s="1"/>
  <c r="M171" i="9"/>
  <c r="M216" i="9" s="1"/>
  <c r="M257" i="9" s="1"/>
  <c r="L263" i="19" s="1"/>
  <c r="M161" i="9"/>
  <c r="M206" i="9" s="1"/>
  <c r="M247" i="9" s="1"/>
  <c r="L253" i="19" s="1"/>
  <c r="N157" i="9"/>
  <c r="M162" i="9"/>
  <c r="M207" i="9" s="1"/>
  <c r="M248" i="9" s="1"/>
  <c r="L254" i="19" s="1"/>
  <c r="N188" i="9"/>
  <c r="N233" i="9" s="1"/>
  <c r="N274" i="9" s="1"/>
  <c r="M280" i="19" s="1"/>
  <c r="N180" i="9"/>
  <c r="N225" i="9" s="1"/>
  <c r="N266" i="9" s="1"/>
  <c r="M272" i="19" s="1"/>
  <c r="N172" i="9"/>
  <c r="N217" i="9" s="1"/>
  <c r="N258" i="9" s="1"/>
  <c r="M264" i="19" s="1"/>
  <c r="N164" i="9"/>
  <c r="N209" i="9" s="1"/>
  <c r="N250" i="9" s="1"/>
  <c r="M256" i="19" s="1"/>
  <c r="M183" i="9"/>
  <c r="M228" i="9" s="1"/>
  <c r="M269" i="9" s="1"/>
  <c r="L275" i="19" s="1"/>
  <c r="N161" i="9"/>
  <c r="N206" i="9" s="1"/>
  <c r="N247" i="9" s="1"/>
  <c r="M253" i="19" s="1"/>
  <c r="M165" i="9"/>
  <c r="M210" i="9" s="1"/>
  <c r="M251" i="9" s="1"/>
  <c r="L257" i="19" s="1"/>
  <c r="N192" i="9"/>
  <c r="N237" i="9" s="1"/>
  <c r="N278" i="9" s="1"/>
  <c r="M284" i="19" s="1"/>
  <c r="N176" i="9"/>
  <c r="N221" i="9" s="1"/>
  <c r="N262" i="9" s="1"/>
  <c r="M268" i="19" s="1"/>
  <c r="M168" i="9"/>
  <c r="M213" i="9" s="1"/>
  <c r="M254" i="9" s="1"/>
  <c r="L260" i="19" s="1"/>
  <c r="N183" i="9"/>
  <c r="N228" i="9" s="1"/>
  <c r="N269" i="9" s="1"/>
  <c r="M275" i="19" s="1"/>
  <c r="N175" i="9"/>
  <c r="N220" i="9" s="1"/>
  <c r="N261" i="9" s="1"/>
  <c r="M267" i="19" s="1"/>
  <c r="N163" i="9"/>
  <c r="N208" i="9" s="1"/>
  <c r="N249" i="9" s="1"/>
  <c r="M255" i="19" s="1"/>
  <c r="N189" i="9"/>
  <c r="N234" i="9" s="1"/>
  <c r="N275" i="9" s="1"/>
  <c r="M281" i="19" s="1"/>
  <c r="N171" i="9"/>
  <c r="N216" i="9" s="1"/>
  <c r="N257" i="9" s="1"/>
  <c r="M263" i="19" s="1"/>
  <c r="M184" i="9"/>
  <c r="M229" i="9" s="1"/>
  <c r="M270" i="9" s="1"/>
  <c r="L276" i="19" s="1"/>
  <c r="M189" i="9"/>
  <c r="M234" i="9" s="1"/>
  <c r="M275" i="9" s="1"/>
  <c r="L281" i="19" s="1"/>
  <c r="M179" i="9"/>
  <c r="M224" i="9" s="1"/>
  <c r="M265" i="9" s="1"/>
  <c r="L271" i="19" s="1"/>
  <c r="M169" i="9"/>
  <c r="M214" i="9" s="1"/>
  <c r="M255" i="9" s="1"/>
  <c r="L261" i="19" s="1"/>
  <c r="M157" i="9"/>
  <c r="M191" i="9"/>
  <c r="M236" i="9" s="1"/>
  <c r="M277" i="9" s="1"/>
  <c r="L283" i="19" s="1"/>
  <c r="M159" i="9"/>
  <c r="M204" i="9" s="1"/>
  <c r="M245" i="9" s="1"/>
  <c r="L251" i="19" s="1"/>
  <c r="N186" i="9"/>
  <c r="N231" i="9" s="1"/>
  <c r="N272" i="9" s="1"/>
  <c r="M278" i="19" s="1"/>
  <c r="N178" i="9"/>
  <c r="N223" i="9" s="1"/>
  <c r="N264" i="9" s="1"/>
  <c r="M270" i="19" s="1"/>
  <c r="N170" i="9"/>
  <c r="N215" i="9" s="1"/>
  <c r="N256" i="9" s="1"/>
  <c r="M262" i="19" s="1"/>
  <c r="N162" i="9"/>
  <c r="N207" i="9" s="1"/>
  <c r="N248" i="9" s="1"/>
  <c r="M254" i="19" s="1"/>
  <c r="M172" i="9"/>
  <c r="M217" i="9" s="1"/>
  <c r="M258" i="9" s="1"/>
  <c r="L264" i="19" s="1"/>
  <c r="N181" i="9"/>
  <c r="N226" i="9" s="1"/>
  <c r="N267" i="9" s="1"/>
  <c r="M273" i="19" s="1"/>
  <c r="N173" i="9"/>
  <c r="N218" i="9" s="1"/>
  <c r="N259" i="9" s="1"/>
  <c r="M265" i="19" s="1"/>
  <c r="M164" i="9"/>
  <c r="M209" i="9" s="1"/>
  <c r="M250" i="9" s="1"/>
  <c r="L256" i="19" s="1"/>
  <c r="M174" i="9"/>
  <c r="M219" i="9" s="1"/>
  <c r="M260" i="9" s="1"/>
  <c r="L266" i="19" s="1"/>
  <c r="M187" i="9"/>
  <c r="M232" i="9" s="1"/>
  <c r="M273" i="9" s="1"/>
  <c r="L279" i="19" s="1"/>
  <c r="M175" i="9"/>
  <c r="M220" i="9" s="1"/>
  <c r="M261" i="9" s="1"/>
  <c r="L267" i="19" s="1"/>
  <c r="N184" i="9"/>
  <c r="N229" i="9" s="1"/>
  <c r="N270" i="9" s="1"/>
  <c r="M276" i="19" s="1"/>
  <c r="N160" i="9"/>
  <c r="N205" i="9" s="1"/>
  <c r="N246" i="9" s="1"/>
  <c r="M252" i="19" s="1"/>
  <c r="N158" i="9"/>
  <c r="N203" i="9" s="1"/>
  <c r="N244" i="9" s="1"/>
  <c r="M250" i="19" s="1"/>
  <c r="N188" i="8"/>
  <c r="N233" i="8" s="1"/>
  <c r="N274" i="8" s="1"/>
  <c r="M243" i="19" s="1"/>
  <c r="N172" i="8"/>
  <c r="N217" i="8" s="1"/>
  <c r="N258" i="8" s="1"/>
  <c r="M227" i="19" s="1"/>
  <c r="N184" i="8"/>
  <c r="N229" i="8" s="1"/>
  <c r="N270" i="8" s="1"/>
  <c r="M239" i="19" s="1"/>
  <c r="M162" i="8"/>
  <c r="M207" i="8" s="1"/>
  <c r="M248" i="8" s="1"/>
  <c r="L217" i="19" s="1"/>
  <c r="N192" i="8"/>
  <c r="N237" i="8" s="1"/>
  <c r="N278" i="8" s="1"/>
  <c r="M247" i="19" s="1"/>
  <c r="M186" i="8"/>
  <c r="M231" i="8" s="1"/>
  <c r="M272" i="8" s="1"/>
  <c r="L241" i="19" s="1"/>
  <c r="M188" i="8"/>
  <c r="M233" i="8" s="1"/>
  <c r="M274" i="8" s="1"/>
  <c r="L243" i="19" s="1"/>
  <c r="M172" i="8"/>
  <c r="M217" i="8" s="1"/>
  <c r="M258" i="8" s="1"/>
  <c r="L227" i="19" s="1"/>
  <c r="N187" i="8"/>
  <c r="N232" i="8" s="1"/>
  <c r="N273" i="8" s="1"/>
  <c r="M242" i="19" s="1"/>
  <c r="N179" i="8"/>
  <c r="N224" i="8" s="1"/>
  <c r="N265" i="8" s="1"/>
  <c r="M234" i="19" s="1"/>
  <c r="N171" i="8"/>
  <c r="N216" i="8" s="1"/>
  <c r="N257" i="8" s="1"/>
  <c r="M226" i="19" s="1"/>
  <c r="N163" i="8"/>
  <c r="N208" i="8" s="1"/>
  <c r="N249" i="8" s="1"/>
  <c r="M218" i="19" s="1"/>
  <c r="N170" i="8"/>
  <c r="N215" i="8" s="1"/>
  <c r="N256" i="8" s="1"/>
  <c r="M225" i="19" s="1"/>
  <c r="M187" i="8"/>
  <c r="M232" i="8" s="1"/>
  <c r="M273" i="8" s="1"/>
  <c r="L242" i="19" s="1"/>
  <c r="M179" i="8"/>
  <c r="M224" i="8" s="1"/>
  <c r="M265" i="8" s="1"/>
  <c r="L234" i="19" s="1"/>
  <c r="M171" i="8"/>
  <c r="M216" i="8" s="1"/>
  <c r="M257" i="8" s="1"/>
  <c r="L226" i="19" s="1"/>
  <c r="M163" i="8"/>
  <c r="M208" i="8" s="1"/>
  <c r="M249" i="8" s="1"/>
  <c r="L218" i="19" s="1"/>
  <c r="M157" i="8"/>
  <c r="N162" i="8"/>
  <c r="N207" i="8" s="1"/>
  <c r="N248" i="8" s="1"/>
  <c r="M217" i="19" s="1"/>
  <c r="M176" i="8"/>
  <c r="M221" i="8" s="1"/>
  <c r="M262" i="8" s="1"/>
  <c r="L231" i="19" s="1"/>
  <c r="N181" i="8"/>
  <c r="N226" i="8" s="1"/>
  <c r="N267" i="8" s="1"/>
  <c r="M236" i="19" s="1"/>
  <c r="M181" i="8"/>
  <c r="M226" i="8" s="1"/>
  <c r="M267" i="8" s="1"/>
  <c r="L236" i="19" s="1"/>
  <c r="N180" i="8"/>
  <c r="N225" i="8" s="1"/>
  <c r="N266" i="8" s="1"/>
  <c r="M235" i="19" s="1"/>
  <c r="N168" i="8"/>
  <c r="N213" i="8" s="1"/>
  <c r="N254" i="8" s="1"/>
  <c r="M223" i="19" s="1"/>
  <c r="M190" i="8"/>
  <c r="M235" i="8" s="1"/>
  <c r="M276" i="8" s="1"/>
  <c r="L245" i="19" s="1"/>
  <c r="N190" i="8"/>
  <c r="N235" i="8" s="1"/>
  <c r="N276" i="8" s="1"/>
  <c r="M245" i="19" s="1"/>
  <c r="N186" i="8"/>
  <c r="N231" i="8" s="1"/>
  <c r="N272" i="8" s="1"/>
  <c r="M241" i="19" s="1"/>
  <c r="M170" i="8"/>
  <c r="M215" i="8" s="1"/>
  <c r="M256" i="8" s="1"/>
  <c r="L225" i="19" s="1"/>
  <c r="M184" i="8"/>
  <c r="M229" i="8" s="1"/>
  <c r="M270" i="8" s="1"/>
  <c r="L239" i="19" s="1"/>
  <c r="M168" i="8"/>
  <c r="M213" i="8" s="1"/>
  <c r="M254" i="8" s="1"/>
  <c r="L223" i="19" s="1"/>
  <c r="N185" i="8"/>
  <c r="N230" i="8" s="1"/>
  <c r="N271" i="8" s="1"/>
  <c r="M240" i="19" s="1"/>
  <c r="N177" i="8"/>
  <c r="N222" i="8" s="1"/>
  <c r="N263" i="8" s="1"/>
  <c r="M232" i="19" s="1"/>
  <c r="N169" i="8"/>
  <c r="N214" i="8" s="1"/>
  <c r="N255" i="8" s="1"/>
  <c r="M224" i="19" s="1"/>
  <c r="N161" i="8"/>
  <c r="N206" i="8" s="1"/>
  <c r="N247" i="8" s="1"/>
  <c r="M216" i="19" s="1"/>
  <c r="N160" i="8"/>
  <c r="N205" i="8" s="1"/>
  <c r="N246" i="8" s="1"/>
  <c r="M215" i="19" s="1"/>
  <c r="M185" i="8"/>
  <c r="M230" i="8" s="1"/>
  <c r="M271" i="8" s="1"/>
  <c r="L240" i="19" s="1"/>
  <c r="M177" i="8"/>
  <c r="M222" i="8" s="1"/>
  <c r="M263" i="8" s="1"/>
  <c r="L232" i="19" s="1"/>
  <c r="M169" i="8"/>
  <c r="M214" i="8" s="1"/>
  <c r="M255" i="8" s="1"/>
  <c r="L224" i="19" s="1"/>
  <c r="M161" i="8"/>
  <c r="M206" i="8" s="1"/>
  <c r="M247" i="8" s="1"/>
  <c r="L216" i="19" s="1"/>
  <c r="M174" i="8"/>
  <c r="M219" i="8" s="1"/>
  <c r="M260" i="8" s="1"/>
  <c r="L229" i="19" s="1"/>
  <c r="M192" i="8"/>
  <c r="M237" i="8" s="1"/>
  <c r="M278" i="8" s="1"/>
  <c r="L247" i="19" s="1"/>
  <c r="N189" i="8"/>
  <c r="N234" i="8" s="1"/>
  <c r="N275" i="8" s="1"/>
  <c r="M244" i="19" s="1"/>
  <c r="N165" i="8"/>
  <c r="N210" i="8" s="1"/>
  <c r="N251" i="8" s="1"/>
  <c r="M220" i="19" s="1"/>
  <c r="M182" i="8"/>
  <c r="M227" i="8" s="1"/>
  <c r="M268" i="8" s="1"/>
  <c r="L237" i="19" s="1"/>
  <c r="M173" i="8"/>
  <c r="M218" i="8" s="1"/>
  <c r="M259" i="8" s="1"/>
  <c r="L228" i="19" s="1"/>
  <c r="N178" i="8"/>
  <c r="N223" i="8" s="1"/>
  <c r="N264" i="8" s="1"/>
  <c r="M233" i="19" s="1"/>
  <c r="N164" i="8"/>
  <c r="N209" i="8" s="1"/>
  <c r="N250" i="8" s="1"/>
  <c r="M219" i="19" s="1"/>
  <c r="M178" i="8"/>
  <c r="M223" i="8" s="1"/>
  <c r="M264" i="8" s="1"/>
  <c r="L233" i="19" s="1"/>
  <c r="N182" i="8"/>
  <c r="N227" i="8" s="1"/>
  <c r="N268" i="8" s="1"/>
  <c r="M237" i="19" s="1"/>
  <c r="N176" i="8"/>
  <c r="N221" i="8" s="1"/>
  <c r="N262" i="8" s="1"/>
  <c r="M231" i="19" s="1"/>
  <c r="M180" i="8"/>
  <c r="M225" i="8" s="1"/>
  <c r="M266" i="8" s="1"/>
  <c r="L235" i="19" s="1"/>
  <c r="M164" i="8"/>
  <c r="M209" i="8" s="1"/>
  <c r="M250" i="8" s="1"/>
  <c r="L219" i="19" s="1"/>
  <c r="N191" i="8"/>
  <c r="N236" i="8" s="1"/>
  <c r="N277" i="8" s="1"/>
  <c r="M246" i="19" s="1"/>
  <c r="N183" i="8"/>
  <c r="N228" i="8" s="1"/>
  <c r="N269" i="8" s="1"/>
  <c r="M238" i="19" s="1"/>
  <c r="N175" i="8"/>
  <c r="N220" i="8" s="1"/>
  <c r="N261" i="8" s="1"/>
  <c r="M230" i="19" s="1"/>
  <c r="N167" i="8"/>
  <c r="N212" i="8" s="1"/>
  <c r="N253" i="8" s="1"/>
  <c r="M222" i="19" s="1"/>
  <c r="N159" i="8"/>
  <c r="N204" i="8" s="1"/>
  <c r="N245" i="8" s="1"/>
  <c r="M214" i="19" s="1"/>
  <c r="M191" i="8"/>
  <c r="M236" i="8" s="1"/>
  <c r="M277" i="8" s="1"/>
  <c r="L246" i="19" s="1"/>
  <c r="M183" i="8"/>
  <c r="M228" i="8" s="1"/>
  <c r="M269" i="8" s="1"/>
  <c r="L238" i="19" s="1"/>
  <c r="M175" i="8"/>
  <c r="M220" i="8" s="1"/>
  <c r="M261" i="8" s="1"/>
  <c r="L230" i="19" s="1"/>
  <c r="M167" i="8"/>
  <c r="M212" i="8" s="1"/>
  <c r="M253" i="8" s="1"/>
  <c r="L222" i="19" s="1"/>
  <c r="M159" i="8"/>
  <c r="M204" i="8" s="1"/>
  <c r="M245" i="8" s="1"/>
  <c r="L214" i="19" s="1"/>
  <c r="N157" i="8"/>
  <c r="N174" i="8"/>
  <c r="N219" i="8" s="1"/>
  <c r="N260" i="8" s="1"/>
  <c r="M229" i="19" s="1"/>
  <c r="N166" i="8"/>
  <c r="N211" i="8" s="1"/>
  <c r="N252" i="8" s="1"/>
  <c r="M221" i="19" s="1"/>
  <c r="M166" i="8"/>
  <c r="M211" i="8" s="1"/>
  <c r="M252" i="8" s="1"/>
  <c r="L221" i="19" s="1"/>
  <c r="M160" i="8"/>
  <c r="M205" i="8" s="1"/>
  <c r="M246" i="8" s="1"/>
  <c r="L215" i="19" s="1"/>
  <c r="N173" i="8"/>
  <c r="N218" i="8" s="1"/>
  <c r="N259" i="8" s="1"/>
  <c r="M228" i="19" s="1"/>
  <c r="M189" i="8"/>
  <c r="M234" i="8" s="1"/>
  <c r="M275" i="8" s="1"/>
  <c r="L244" i="19" s="1"/>
  <c r="M165" i="8"/>
  <c r="M210" i="8" s="1"/>
  <c r="M251" i="8" s="1"/>
  <c r="L220" i="19" s="1"/>
  <c r="N158" i="8"/>
  <c r="N203" i="8" s="1"/>
  <c r="N244" i="8" s="1"/>
  <c r="M213" i="19" s="1"/>
  <c r="M158" i="8"/>
  <c r="M203" i="8" s="1"/>
  <c r="M244" i="8" s="1"/>
  <c r="L213" i="19" s="1"/>
  <c r="M157" i="7"/>
  <c r="N162" i="7"/>
  <c r="N207" i="7" s="1"/>
  <c r="N248" i="7" s="1"/>
  <c r="M180" i="19" s="1"/>
  <c r="M165" i="7"/>
  <c r="M210" i="7" s="1"/>
  <c r="M251" i="7" s="1"/>
  <c r="L183" i="19" s="1"/>
  <c r="N167" i="7"/>
  <c r="N212" i="7" s="1"/>
  <c r="N253" i="7" s="1"/>
  <c r="M185" i="19" s="1"/>
  <c r="N170" i="7"/>
  <c r="N215" i="7" s="1"/>
  <c r="N256" i="7" s="1"/>
  <c r="M188" i="19" s="1"/>
  <c r="N176" i="7"/>
  <c r="N221" i="7" s="1"/>
  <c r="N262" i="7" s="1"/>
  <c r="M194" i="19" s="1"/>
  <c r="N179" i="7"/>
  <c r="N224" i="7" s="1"/>
  <c r="N265" i="7" s="1"/>
  <c r="M197" i="19" s="1"/>
  <c r="M183" i="7"/>
  <c r="M228" i="7" s="1"/>
  <c r="M269" i="7" s="1"/>
  <c r="L201" i="19" s="1"/>
  <c r="N185" i="7"/>
  <c r="N230" i="7" s="1"/>
  <c r="N271" i="7" s="1"/>
  <c r="M203" i="19" s="1"/>
  <c r="N189" i="7"/>
  <c r="N234" i="7" s="1"/>
  <c r="N275" i="7" s="1"/>
  <c r="M207" i="19" s="1"/>
  <c r="N192" i="7"/>
  <c r="N237" i="7" s="1"/>
  <c r="N278" i="7" s="1"/>
  <c r="M210" i="19" s="1"/>
  <c r="N161" i="7"/>
  <c r="N206" i="7" s="1"/>
  <c r="N247" i="7" s="1"/>
  <c r="M179" i="19" s="1"/>
  <c r="M167" i="7"/>
  <c r="M212" i="7" s="1"/>
  <c r="M253" i="7" s="1"/>
  <c r="L185" i="19" s="1"/>
  <c r="N172" i="7"/>
  <c r="N217" i="7" s="1"/>
  <c r="N258" i="7" s="1"/>
  <c r="M190" i="19" s="1"/>
  <c r="N182" i="7"/>
  <c r="N227" i="7" s="1"/>
  <c r="N268" i="7" s="1"/>
  <c r="M200" i="19" s="1"/>
  <c r="N188" i="7"/>
  <c r="N233" i="7" s="1"/>
  <c r="N274" i="7" s="1"/>
  <c r="M206" i="19" s="1"/>
  <c r="N157" i="7"/>
  <c r="N202" i="7" s="1"/>
  <c r="N160" i="7"/>
  <c r="M163" i="7"/>
  <c r="M208" i="7" s="1"/>
  <c r="M249" i="7" s="1"/>
  <c r="L181" i="19" s="1"/>
  <c r="N165" i="7"/>
  <c r="N210" i="7" s="1"/>
  <c r="N251" i="7" s="1"/>
  <c r="M183" i="19" s="1"/>
  <c r="N168" i="7"/>
  <c r="N213" i="7" s="1"/>
  <c r="N254" i="7" s="1"/>
  <c r="M186" i="19" s="1"/>
  <c r="M171" i="7"/>
  <c r="M216" i="7" s="1"/>
  <c r="M257" i="7" s="1"/>
  <c r="L189" i="19" s="1"/>
  <c r="N174" i="7"/>
  <c r="N219" i="7" s="1"/>
  <c r="N260" i="7" s="1"/>
  <c r="M192" i="19" s="1"/>
  <c r="M177" i="7"/>
  <c r="M222" i="7" s="1"/>
  <c r="M263" i="7" s="1"/>
  <c r="L195" i="19" s="1"/>
  <c r="N183" i="7"/>
  <c r="N228" i="7" s="1"/>
  <c r="N269" i="7" s="1"/>
  <c r="M201" i="19" s="1"/>
  <c r="N186" i="7"/>
  <c r="N231" i="7" s="1"/>
  <c r="N272" i="7" s="1"/>
  <c r="M204" i="19" s="1"/>
  <c r="N190" i="7"/>
  <c r="N235" i="7" s="1"/>
  <c r="N276" i="7" s="1"/>
  <c r="M208" i="19" s="1"/>
  <c r="N164" i="7"/>
  <c r="N209" i="7" s="1"/>
  <c r="N250" i="7" s="1"/>
  <c r="M182" i="19" s="1"/>
  <c r="N169" i="7"/>
  <c r="N214" i="7" s="1"/>
  <c r="N255" i="7" s="1"/>
  <c r="M187" i="19" s="1"/>
  <c r="N178" i="7"/>
  <c r="N223" i="7" s="1"/>
  <c r="N264" i="7" s="1"/>
  <c r="M196" i="19" s="1"/>
  <c r="N158" i="7"/>
  <c r="N203" i="7" s="1"/>
  <c r="N244" i="7" s="1"/>
  <c r="M176" i="19" s="1"/>
  <c r="M161" i="7"/>
  <c r="M206" i="7" s="1"/>
  <c r="M247" i="7" s="1"/>
  <c r="L179" i="19" s="1"/>
  <c r="N163" i="7"/>
  <c r="N208" i="7" s="1"/>
  <c r="N249" i="7" s="1"/>
  <c r="M181" i="19" s="1"/>
  <c r="N166" i="7"/>
  <c r="N211" i="7" s="1"/>
  <c r="N252" i="7" s="1"/>
  <c r="M184" i="19" s="1"/>
  <c r="M169" i="7"/>
  <c r="M214" i="7" s="1"/>
  <c r="M255" i="7" s="1"/>
  <c r="L187" i="19" s="1"/>
  <c r="N171" i="7"/>
  <c r="N216" i="7" s="1"/>
  <c r="N257" i="7" s="1"/>
  <c r="M189" i="19" s="1"/>
  <c r="M175" i="7"/>
  <c r="M220" i="7" s="1"/>
  <c r="M261" i="7" s="1"/>
  <c r="L193" i="19" s="1"/>
  <c r="N177" i="7"/>
  <c r="N222" i="7" s="1"/>
  <c r="N263" i="7" s="1"/>
  <c r="M195" i="19" s="1"/>
  <c r="N181" i="7"/>
  <c r="N226" i="7" s="1"/>
  <c r="N267" i="7" s="1"/>
  <c r="M199" i="19" s="1"/>
  <c r="N184" i="7"/>
  <c r="N229" i="7" s="1"/>
  <c r="N270" i="7" s="1"/>
  <c r="M202" i="19" s="1"/>
  <c r="N187" i="7"/>
  <c r="N232" i="7" s="1"/>
  <c r="N273" i="7" s="1"/>
  <c r="M205" i="19" s="1"/>
  <c r="M191" i="7"/>
  <c r="M236" i="7" s="1"/>
  <c r="M277" i="7" s="1"/>
  <c r="L209" i="19" s="1"/>
  <c r="N175" i="7"/>
  <c r="N220" i="7" s="1"/>
  <c r="N261" i="7" s="1"/>
  <c r="M193" i="19" s="1"/>
  <c r="M185" i="7"/>
  <c r="M230" i="7" s="1"/>
  <c r="M271" i="7" s="1"/>
  <c r="L203" i="19" s="1"/>
  <c r="N191" i="7"/>
  <c r="N236" i="7" s="1"/>
  <c r="N277" i="7" s="1"/>
  <c r="M209" i="19" s="1"/>
  <c r="N180" i="7"/>
  <c r="N225" i="7" s="1"/>
  <c r="N266" i="7" s="1"/>
  <c r="M198" i="19" s="1"/>
  <c r="N159" i="7"/>
  <c r="N204" i="7" s="1"/>
  <c r="N245" i="7" s="1"/>
  <c r="M177" i="19" s="1"/>
  <c r="M192" i="7"/>
  <c r="M237" i="7" s="1"/>
  <c r="M278" i="7" s="1"/>
  <c r="L210" i="19" s="1"/>
  <c r="M184" i="7"/>
  <c r="M229" i="7" s="1"/>
  <c r="M270" i="7" s="1"/>
  <c r="L202" i="19" s="1"/>
  <c r="M178" i="7"/>
  <c r="M223" i="7" s="1"/>
  <c r="M264" i="7" s="1"/>
  <c r="L196" i="19" s="1"/>
  <c r="M172" i="7"/>
  <c r="M217" i="7" s="1"/>
  <c r="M258" i="7" s="1"/>
  <c r="L190" i="19" s="1"/>
  <c r="M164" i="7"/>
  <c r="M209" i="7" s="1"/>
  <c r="M250" i="7" s="1"/>
  <c r="L182" i="19" s="1"/>
  <c r="M182" i="7"/>
  <c r="M227" i="7" s="1"/>
  <c r="M268" i="7" s="1"/>
  <c r="L200" i="19" s="1"/>
  <c r="M166" i="7"/>
  <c r="M211" i="7" s="1"/>
  <c r="M252" i="7" s="1"/>
  <c r="L184" i="19" s="1"/>
  <c r="M158" i="7"/>
  <c r="M203" i="7" s="1"/>
  <c r="M244" i="7" s="1"/>
  <c r="L176" i="19" s="1"/>
  <c r="M173" i="7"/>
  <c r="M218" i="7" s="1"/>
  <c r="M259" i="7" s="1"/>
  <c r="L191" i="19" s="1"/>
  <c r="M187" i="7"/>
  <c r="M232" i="7" s="1"/>
  <c r="M273" i="7" s="1"/>
  <c r="L205" i="19" s="1"/>
  <c r="M190" i="7"/>
  <c r="M235" i="7" s="1"/>
  <c r="M276" i="7" s="1"/>
  <c r="L208" i="19" s="1"/>
  <c r="M179" i="7"/>
  <c r="M224" i="7" s="1"/>
  <c r="M265" i="7" s="1"/>
  <c r="L197" i="19" s="1"/>
  <c r="M181" i="7"/>
  <c r="M226" i="7" s="1"/>
  <c r="M267" i="7" s="1"/>
  <c r="L199" i="19" s="1"/>
  <c r="M170" i="7"/>
  <c r="M215" i="7" s="1"/>
  <c r="M256" i="7" s="1"/>
  <c r="L188" i="19" s="1"/>
  <c r="M162" i="7"/>
  <c r="M207" i="7" s="1"/>
  <c r="M248" i="7" s="1"/>
  <c r="L180" i="19" s="1"/>
  <c r="M186" i="7"/>
  <c r="M231" i="7" s="1"/>
  <c r="M272" i="7" s="1"/>
  <c r="L204" i="19" s="1"/>
  <c r="M174" i="7"/>
  <c r="M219" i="7" s="1"/>
  <c r="M260" i="7" s="1"/>
  <c r="L192" i="19" s="1"/>
  <c r="M159" i="7"/>
  <c r="M204" i="7" s="1"/>
  <c r="M245" i="7" s="1"/>
  <c r="L177" i="19" s="1"/>
  <c r="M180" i="7"/>
  <c r="M225" i="7" s="1"/>
  <c r="M266" i="7" s="1"/>
  <c r="L198" i="19" s="1"/>
  <c r="M188" i="7"/>
  <c r="M233" i="7" s="1"/>
  <c r="M274" i="7" s="1"/>
  <c r="L206" i="19" s="1"/>
  <c r="M189" i="7"/>
  <c r="M234" i="7" s="1"/>
  <c r="M275" i="7" s="1"/>
  <c r="L207" i="19" s="1"/>
  <c r="M176" i="7"/>
  <c r="M221" i="7" s="1"/>
  <c r="M262" i="7" s="1"/>
  <c r="L194" i="19" s="1"/>
  <c r="M168" i="7"/>
  <c r="M213" i="7" s="1"/>
  <c r="M254" i="7" s="1"/>
  <c r="L186" i="19" s="1"/>
  <c r="M160" i="7"/>
  <c r="M205" i="7" s="1"/>
  <c r="M246" i="7" s="1"/>
  <c r="L178" i="19" s="1"/>
  <c r="N173" i="7"/>
  <c r="N218" i="7" s="1"/>
  <c r="N259" i="7" s="1"/>
  <c r="M191" i="19" s="1"/>
  <c r="N161" i="6"/>
  <c r="N206" i="6" s="1"/>
  <c r="N247" i="6" s="1"/>
  <c r="M140" i="19" s="1"/>
  <c r="N169" i="6"/>
  <c r="N214" i="6" s="1"/>
  <c r="N255" i="6" s="1"/>
  <c r="M148" i="19" s="1"/>
  <c r="N177" i="6"/>
  <c r="N222" i="6" s="1"/>
  <c r="N263" i="6" s="1"/>
  <c r="M156" i="19" s="1"/>
  <c r="N189" i="6"/>
  <c r="N234" i="6" s="1"/>
  <c r="N275" i="6" s="1"/>
  <c r="M168" i="19" s="1"/>
  <c r="N167" i="6"/>
  <c r="N212" i="6" s="1"/>
  <c r="N253" i="6" s="1"/>
  <c r="M146" i="19" s="1"/>
  <c r="N188" i="6"/>
  <c r="N233" i="6" s="1"/>
  <c r="N274" i="6" s="1"/>
  <c r="M167" i="19" s="1"/>
  <c r="N163" i="6"/>
  <c r="N208" i="6" s="1"/>
  <c r="N249" i="6" s="1"/>
  <c r="M142" i="19" s="1"/>
  <c r="N171" i="6"/>
  <c r="N216" i="6" s="1"/>
  <c r="N257" i="6" s="1"/>
  <c r="M150" i="19" s="1"/>
  <c r="N179" i="6"/>
  <c r="N224" i="6" s="1"/>
  <c r="N265" i="6" s="1"/>
  <c r="M158" i="19" s="1"/>
  <c r="N185" i="6"/>
  <c r="N230" i="6" s="1"/>
  <c r="N271" i="6" s="1"/>
  <c r="M164" i="19" s="1"/>
  <c r="N191" i="6"/>
  <c r="N236" i="6" s="1"/>
  <c r="N277" i="6" s="1"/>
  <c r="M170" i="19" s="1"/>
  <c r="N183" i="6"/>
  <c r="N228" i="6" s="1"/>
  <c r="N269" i="6" s="1"/>
  <c r="M162" i="19" s="1"/>
  <c r="N165" i="6"/>
  <c r="N210" i="6" s="1"/>
  <c r="N251" i="6" s="1"/>
  <c r="M144" i="19" s="1"/>
  <c r="N173" i="6"/>
  <c r="N218" i="6" s="1"/>
  <c r="N259" i="6" s="1"/>
  <c r="M152" i="19" s="1"/>
  <c r="N181" i="6"/>
  <c r="N226" i="6" s="1"/>
  <c r="N267" i="6" s="1"/>
  <c r="M160" i="19" s="1"/>
  <c r="N187" i="6"/>
  <c r="N232" i="6" s="1"/>
  <c r="N273" i="6" s="1"/>
  <c r="M166" i="19" s="1"/>
  <c r="N192" i="6"/>
  <c r="N237" i="6" s="1"/>
  <c r="N278" i="6" s="1"/>
  <c r="M171" i="19" s="1"/>
  <c r="N159" i="6"/>
  <c r="N175" i="6"/>
  <c r="N220" i="6" s="1"/>
  <c r="N261" i="6" s="1"/>
  <c r="M154" i="19" s="1"/>
  <c r="N193" i="6"/>
  <c r="N238" i="6" s="1"/>
  <c r="N279" i="6" s="1"/>
  <c r="M172" i="19" s="1"/>
  <c r="M185" i="6"/>
  <c r="M230" i="6" s="1"/>
  <c r="M271" i="6" s="1"/>
  <c r="L164" i="19" s="1"/>
  <c r="M186" i="6"/>
  <c r="M231" i="6" s="1"/>
  <c r="M272" i="6" s="1"/>
  <c r="L165" i="19" s="1"/>
  <c r="M178" i="6"/>
  <c r="M223" i="6" s="1"/>
  <c r="M264" i="6" s="1"/>
  <c r="L157" i="19" s="1"/>
  <c r="M170" i="6"/>
  <c r="M215" i="6" s="1"/>
  <c r="M256" i="6" s="1"/>
  <c r="L149" i="19" s="1"/>
  <c r="M162" i="6"/>
  <c r="M207" i="6" s="1"/>
  <c r="M248" i="6" s="1"/>
  <c r="L141" i="19" s="1"/>
  <c r="M179" i="6"/>
  <c r="M224" i="6" s="1"/>
  <c r="M265" i="6" s="1"/>
  <c r="L158" i="19" s="1"/>
  <c r="M161" i="6"/>
  <c r="M206" i="6" s="1"/>
  <c r="M247" i="6" s="1"/>
  <c r="L140" i="19" s="1"/>
  <c r="N184" i="6"/>
  <c r="N229" i="6" s="1"/>
  <c r="N270" i="6" s="1"/>
  <c r="M163" i="19" s="1"/>
  <c r="N176" i="6"/>
  <c r="N221" i="6" s="1"/>
  <c r="N262" i="6" s="1"/>
  <c r="M155" i="19" s="1"/>
  <c r="N168" i="6"/>
  <c r="N213" i="6" s="1"/>
  <c r="N254" i="6" s="1"/>
  <c r="M147" i="19" s="1"/>
  <c r="M175" i="6"/>
  <c r="M220" i="6" s="1"/>
  <c r="M261" i="6" s="1"/>
  <c r="L154" i="19" s="1"/>
  <c r="N160" i="6"/>
  <c r="N205" i="6" s="1"/>
  <c r="N246" i="6" s="1"/>
  <c r="M139" i="19" s="1"/>
  <c r="M160" i="6"/>
  <c r="M205" i="6" s="1"/>
  <c r="M246" i="6" s="1"/>
  <c r="L139" i="19" s="1"/>
  <c r="M180" i="6"/>
  <c r="M225" i="6" s="1"/>
  <c r="M266" i="6" s="1"/>
  <c r="L159" i="19" s="1"/>
  <c r="M183" i="6"/>
  <c r="M228" i="6" s="1"/>
  <c r="M269" i="6" s="1"/>
  <c r="L162" i="19" s="1"/>
  <c r="N186" i="6"/>
  <c r="N231" i="6" s="1"/>
  <c r="N272" i="6" s="1"/>
  <c r="M165" i="19" s="1"/>
  <c r="N178" i="6"/>
  <c r="N223" i="6" s="1"/>
  <c r="N264" i="6" s="1"/>
  <c r="M157" i="19" s="1"/>
  <c r="N162" i="6"/>
  <c r="N207" i="6" s="1"/>
  <c r="N248" i="6" s="1"/>
  <c r="M141" i="19" s="1"/>
  <c r="M194" i="6"/>
  <c r="M239" i="6" s="1"/>
  <c r="M280" i="6" s="1"/>
  <c r="L173" i="19" s="1"/>
  <c r="M184" i="6"/>
  <c r="M229" i="6" s="1"/>
  <c r="M270" i="6" s="1"/>
  <c r="L163" i="19" s="1"/>
  <c r="M176" i="6"/>
  <c r="M221" i="6" s="1"/>
  <c r="M262" i="6" s="1"/>
  <c r="L155" i="19" s="1"/>
  <c r="M168" i="6"/>
  <c r="M213" i="6" s="1"/>
  <c r="M254" i="6" s="1"/>
  <c r="L147" i="19" s="1"/>
  <c r="M190" i="6"/>
  <c r="M235" i="6" s="1"/>
  <c r="M276" i="6" s="1"/>
  <c r="L169" i="19" s="1"/>
  <c r="M173" i="6"/>
  <c r="M218" i="6" s="1"/>
  <c r="M259" i="6" s="1"/>
  <c r="L152" i="19" s="1"/>
  <c r="N194" i="6"/>
  <c r="N239" i="6" s="1"/>
  <c r="N280" i="6" s="1"/>
  <c r="M173" i="19" s="1"/>
  <c r="N182" i="6"/>
  <c r="N227" i="6" s="1"/>
  <c r="N268" i="6" s="1"/>
  <c r="M161" i="19" s="1"/>
  <c r="N174" i="6"/>
  <c r="N219" i="6" s="1"/>
  <c r="N260" i="6" s="1"/>
  <c r="M153" i="19" s="1"/>
  <c r="N166" i="6"/>
  <c r="N211" i="6" s="1"/>
  <c r="N252" i="6" s="1"/>
  <c r="M145" i="19" s="1"/>
  <c r="M187" i="6"/>
  <c r="M232" i="6" s="1"/>
  <c r="M273" i="6" s="1"/>
  <c r="L166" i="19" s="1"/>
  <c r="M193" i="6"/>
  <c r="M238" i="6" s="1"/>
  <c r="M279" i="6" s="1"/>
  <c r="L172" i="19" s="1"/>
  <c r="M171" i="6"/>
  <c r="M216" i="6" s="1"/>
  <c r="M257" i="6" s="1"/>
  <c r="L150" i="19" s="1"/>
  <c r="M172" i="6"/>
  <c r="M217" i="6" s="1"/>
  <c r="M258" i="6" s="1"/>
  <c r="L151" i="19" s="1"/>
  <c r="M181" i="6"/>
  <c r="M226" i="6" s="1"/>
  <c r="M267" i="6" s="1"/>
  <c r="L160" i="19" s="1"/>
  <c r="M192" i="6"/>
  <c r="M237" i="6" s="1"/>
  <c r="M278" i="6" s="1"/>
  <c r="L171" i="19" s="1"/>
  <c r="M182" i="6"/>
  <c r="M227" i="6" s="1"/>
  <c r="M268" i="6" s="1"/>
  <c r="L161" i="19" s="1"/>
  <c r="M174" i="6"/>
  <c r="M219" i="6" s="1"/>
  <c r="M260" i="6" s="1"/>
  <c r="L153" i="19" s="1"/>
  <c r="M166" i="6"/>
  <c r="M211" i="6" s="1"/>
  <c r="M252" i="6" s="1"/>
  <c r="L145" i="19" s="1"/>
  <c r="M191" i="6"/>
  <c r="M236" i="6" s="1"/>
  <c r="M277" i="6" s="1"/>
  <c r="L170" i="19" s="1"/>
  <c r="M169" i="6"/>
  <c r="M214" i="6" s="1"/>
  <c r="M255" i="6" s="1"/>
  <c r="L148" i="19" s="1"/>
  <c r="N190" i="6"/>
  <c r="N235" i="6" s="1"/>
  <c r="N276" i="6" s="1"/>
  <c r="M169" i="19" s="1"/>
  <c r="N180" i="6"/>
  <c r="N225" i="6" s="1"/>
  <c r="N266" i="6" s="1"/>
  <c r="M159" i="19" s="1"/>
  <c r="N172" i="6"/>
  <c r="N217" i="6" s="1"/>
  <c r="N258" i="6" s="1"/>
  <c r="M151" i="19" s="1"/>
  <c r="N164" i="6"/>
  <c r="N209" i="6" s="1"/>
  <c r="N250" i="6" s="1"/>
  <c r="M143" i="19" s="1"/>
  <c r="M177" i="6"/>
  <c r="M222" i="6" s="1"/>
  <c r="M263" i="6" s="1"/>
  <c r="L156" i="19" s="1"/>
  <c r="M189" i="6"/>
  <c r="M234" i="6" s="1"/>
  <c r="M275" i="6" s="1"/>
  <c r="L168" i="19" s="1"/>
  <c r="M167" i="6"/>
  <c r="M212" i="6" s="1"/>
  <c r="M253" i="6" s="1"/>
  <c r="L146" i="19" s="1"/>
  <c r="M188" i="6"/>
  <c r="M233" i="6" s="1"/>
  <c r="M274" i="6" s="1"/>
  <c r="L167" i="19" s="1"/>
  <c r="M164" i="6"/>
  <c r="M209" i="6" s="1"/>
  <c r="M250" i="6" s="1"/>
  <c r="L143" i="19" s="1"/>
  <c r="M165" i="6"/>
  <c r="M210" i="6" s="1"/>
  <c r="M251" i="6" s="1"/>
  <c r="L144" i="19" s="1"/>
  <c r="N170" i="6"/>
  <c r="N215" i="6" s="1"/>
  <c r="N256" i="6" s="1"/>
  <c r="M149" i="19" s="1"/>
  <c r="M163" i="6"/>
  <c r="M208" i="6" s="1"/>
  <c r="M249" i="6" s="1"/>
  <c r="L142" i="19" s="1"/>
  <c r="M159" i="6"/>
  <c r="I189" i="8"/>
  <c r="I234" i="8" s="1"/>
  <c r="I275" i="8" s="1"/>
  <c r="H244" i="19" s="1"/>
  <c r="D186" i="8"/>
  <c r="D231" i="8" s="1"/>
  <c r="D272" i="8" s="1"/>
  <c r="C241" i="19" s="1"/>
  <c r="H182" i="8"/>
  <c r="H227" i="8" s="1"/>
  <c r="H268" i="8" s="1"/>
  <c r="G237" i="19" s="1"/>
  <c r="L178" i="8"/>
  <c r="L223" i="8" s="1"/>
  <c r="L264" i="8" s="1"/>
  <c r="K233" i="19" s="1"/>
  <c r="G175" i="8"/>
  <c r="G220" i="8" s="1"/>
  <c r="G261" i="8" s="1"/>
  <c r="F230" i="19" s="1"/>
  <c r="K171" i="8"/>
  <c r="K216" i="8" s="1"/>
  <c r="K257" i="8" s="1"/>
  <c r="J226" i="19" s="1"/>
  <c r="D168" i="8"/>
  <c r="D213" i="8" s="1"/>
  <c r="D254" i="8" s="1"/>
  <c r="C223" i="19" s="1"/>
  <c r="I165" i="8"/>
  <c r="I210" i="8" s="1"/>
  <c r="I251" i="8" s="1"/>
  <c r="H220" i="19" s="1"/>
  <c r="J162" i="8"/>
  <c r="J207" i="8" s="1"/>
  <c r="J248" i="8" s="1"/>
  <c r="I217" i="19" s="1"/>
  <c r="L160" i="8"/>
  <c r="L205" i="8" s="1"/>
  <c r="L246" i="8" s="1"/>
  <c r="K215" i="19" s="1"/>
  <c r="E159" i="8"/>
  <c r="E204" i="8" s="1"/>
  <c r="E245" i="8" s="1"/>
  <c r="D214" i="19" s="1"/>
  <c r="F158" i="8"/>
  <c r="F203" i="8" s="1"/>
  <c r="F244" i="8" s="1"/>
  <c r="E213" i="19" s="1"/>
  <c r="H157" i="8"/>
  <c r="J192" i="8"/>
  <c r="J237" i="8" s="1"/>
  <c r="J278" i="8" s="1"/>
  <c r="I247" i="19" s="1"/>
  <c r="E192" i="8"/>
  <c r="E237" i="8" s="1"/>
  <c r="E278" i="8" s="1"/>
  <c r="D247" i="19" s="1"/>
  <c r="J191" i="8"/>
  <c r="J236" i="8" s="1"/>
  <c r="J277" i="8" s="1"/>
  <c r="I246" i="19" s="1"/>
  <c r="E191" i="8"/>
  <c r="E236" i="8" s="1"/>
  <c r="E277" i="8" s="1"/>
  <c r="D246" i="19" s="1"/>
  <c r="J190" i="8"/>
  <c r="J235" i="8" s="1"/>
  <c r="J276" i="8" s="1"/>
  <c r="I245" i="19" s="1"/>
  <c r="E190" i="8"/>
  <c r="E235" i="8" s="1"/>
  <c r="E276" i="8" s="1"/>
  <c r="D245" i="19" s="1"/>
  <c r="J189" i="8"/>
  <c r="J234" i="8" s="1"/>
  <c r="J275" i="8" s="1"/>
  <c r="I244" i="19" s="1"/>
  <c r="E189" i="8"/>
  <c r="E234" i="8" s="1"/>
  <c r="E275" i="8" s="1"/>
  <c r="D244" i="19" s="1"/>
  <c r="I188" i="8"/>
  <c r="I233" i="8" s="1"/>
  <c r="I274" i="8" s="1"/>
  <c r="H243" i="19" s="1"/>
  <c r="E188" i="8"/>
  <c r="E233" i="8" s="1"/>
  <c r="E274" i="8" s="1"/>
  <c r="D243" i="19" s="1"/>
  <c r="I187" i="8"/>
  <c r="I232" i="8" s="1"/>
  <c r="I273" i="8" s="1"/>
  <c r="H242" i="19" s="1"/>
  <c r="E187" i="8"/>
  <c r="E232" i="8" s="1"/>
  <c r="E273" i="8" s="1"/>
  <c r="D242" i="19" s="1"/>
  <c r="I186" i="8"/>
  <c r="I231" i="8" s="1"/>
  <c r="I272" i="8" s="1"/>
  <c r="H241" i="19" s="1"/>
  <c r="E186" i="8"/>
  <c r="E231" i="8" s="1"/>
  <c r="E272" i="8" s="1"/>
  <c r="D241" i="19" s="1"/>
  <c r="I185" i="8"/>
  <c r="I230" i="8" s="1"/>
  <c r="I271" i="8" s="1"/>
  <c r="H240" i="19" s="1"/>
  <c r="D185" i="8"/>
  <c r="D230" i="8" s="1"/>
  <c r="D271" i="8" s="1"/>
  <c r="C240" i="19" s="1"/>
  <c r="I184" i="8"/>
  <c r="I229" i="8" s="1"/>
  <c r="I270" i="8" s="1"/>
  <c r="H239" i="19" s="1"/>
  <c r="D184" i="8"/>
  <c r="D229" i="8" s="1"/>
  <c r="D270" i="8" s="1"/>
  <c r="C239" i="19" s="1"/>
  <c r="I183" i="8"/>
  <c r="I228" i="8" s="1"/>
  <c r="I269" i="8" s="1"/>
  <c r="H238" i="19" s="1"/>
  <c r="D183" i="8"/>
  <c r="D228" i="8" s="1"/>
  <c r="D269" i="8" s="1"/>
  <c r="C238" i="19" s="1"/>
  <c r="I182" i="8"/>
  <c r="I227" i="8" s="1"/>
  <c r="I268" i="8" s="1"/>
  <c r="H237" i="19" s="1"/>
  <c r="D182" i="8"/>
  <c r="D227" i="8" s="1"/>
  <c r="D268" i="8" s="1"/>
  <c r="C237" i="19" s="1"/>
  <c r="H181" i="8"/>
  <c r="H226" i="8" s="1"/>
  <c r="H267" i="8" s="1"/>
  <c r="G236" i="19" s="1"/>
  <c r="D181" i="8"/>
  <c r="D226" i="8" s="1"/>
  <c r="D267" i="8" s="1"/>
  <c r="C236" i="19" s="1"/>
  <c r="H180" i="8"/>
  <c r="H225" i="8" s="1"/>
  <c r="H266" i="8" s="1"/>
  <c r="G235" i="19" s="1"/>
  <c r="D180" i="8"/>
  <c r="D225" i="8" s="1"/>
  <c r="D266" i="8" s="1"/>
  <c r="C235" i="19" s="1"/>
  <c r="H179" i="8"/>
  <c r="H224" i="8" s="1"/>
  <c r="H265" i="8" s="1"/>
  <c r="G234" i="19" s="1"/>
  <c r="D179" i="8"/>
  <c r="D224" i="8" s="1"/>
  <c r="D265" i="8" s="1"/>
  <c r="C234" i="19" s="1"/>
  <c r="H178" i="8"/>
  <c r="H223" i="8" s="1"/>
  <c r="H264" i="8" s="1"/>
  <c r="G233" i="19" s="1"/>
  <c r="L177" i="8"/>
  <c r="L222" i="8" s="1"/>
  <c r="L263" i="8" s="1"/>
  <c r="K232" i="19" s="1"/>
  <c r="H177" i="8"/>
  <c r="H222" i="8" s="1"/>
  <c r="H263" i="8" s="1"/>
  <c r="G232" i="19" s="1"/>
  <c r="L176" i="8"/>
  <c r="L221" i="8" s="1"/>
  <c r="L262" i="8" s="1"/>
  <c r="K231" i="19" s="1"/>
  <c r="H176" i="8"/>
  <c r="H221" i="8" s="1"/>
  <c r="H262" i="8" s="1"/>
  <c r="G231" i="19" s="1"/>
  <c r="L175" i="8"/>
  <c r="L220" i="8" s="1"/>
  <c r="L261" i="8" s="1"/>
  <c r="K230" i="19" s="1"/>
  <c r="H175" i="8"/>
  <c r="H220" i="8" s="1"/>
  <c r="H261" i="8" s="1"/>
  <c r="G230" i="19" s="1"/>
  <c r="L174" i="8"/>
  <c r="L219" i="8" s="1"/>
  <c r="L260" i="8" s="1"/>
  <c r="K229" i="19" s="1"/>
  <c r="G174" i="8"/>
  <c r="G219" i="8" s="1"/>
  <c r="G260" i="8" s="1"/>
  <c r="F229" i="19" s="1"/>
  <c r="L173" i="8"/>
  <c r="L218" i="8" s="1"/>
  <c r="L259" i="8" s="1"/>
  <c r="K228" i="19" s="1"/>
  <c r="G173" i="8"/>
  <c r="G218" i="8" s="1"/>
  <c r="G259" i="8" s="1"/>
  <c r="F228" i="19" s="1"/>
  <c r="L172" i="8"/>
  <c r="L217" i="8" s="1"/>
  <c r="L258" i="8" s="1"/>
  <c r="K227" i="19" s="1"/>
  <c r="G172" i="8"/>
  <c r="G217" i="8" s="1"/>
  <c r="G258" i="8" s="1"/>
  <c r="F227" i="19" s="1"/>
  <c r="L171" i="8"/>
  <c r="L216" i="8" s="1"/>
  <c r="L257" i="8" s="1"/>
  <c r="K226" i="19" s="1"/>
  <c r="G171" i="8"/>
  <c r="G216" i="8" s="1"/>
  <c r="G257" i="8" s="1"/>
  <c r="F226" i="19" s="1"/>
  <c r="L170" i="8"/>
  <c r="L215" i="8" s="1"/>
  <c r="L256" i="8" s="1"/>
  <c r="K225" i="19" s="1"/>
  <c r="G170" i="8"/>
  <c r="G215" i="8" s="1"/>
  <c r="G256" i="8" s="1"/>
  <c r="F225" i="19" s="1"/>
  <c r="L169" i="8"/>
  <c r="L214" i="8" s="1"/>
  <c r="L255" i="8" s="1"/>
  <c r="K224" i="19" s="1"/>
  <c r="G169" i="8"/>
  <c r="G214" i="8" s="1"/>
  <c r="G255" i="8" s="1"/>
  <c r="F224" i="19" s="1"/>
  <c r="L168" i="8"/>
  <c r="L213" i="8" s="1"/>
  <c r="L254" i="8" s="1"/>
  <c r="K223" i="19" s="1"/>
  <c r="G168" i="8"/>
  <c r="G213" i="8" s="1"/>
  <c r="G254" i="8" s="1"/>
  <c r="F223" i="19" s="1"/>
  <c r="K167" i="8"/>
  <c r="K212" i="8" s="1"/>
  <c r="K253" i="8" s="1"/>
  <c r="J222" i="19" s="1"/>
  <c r="G167" i="8"/>
  <c r="G212" i="8" s="1"/>
  <c r="G253" i="8" s="1"/>
  <c r="F222" i="19" s="1"/>
  <c r="K166" i="8"/>
  <c r="K211" i="8" s="1"/>
  <c r="K252" i="8" s="1"/>
  <c r="J221" i="19" s="1"/>
  <c r="G166" i="8"/>
  <c r="G211" i="8" s="1"/>
  <c r="G252" i="8" s="1"/>
  <c r="F221" i="19" s="1"/>
  <c r="J165" i="8"/>
  <c r="J210" i="8" s="1"/>
  <c r="J251" i="8" s="1"/>
  <c r="I220" i="19" s="1"/>
  <c r="D165" i="8"/>
  <c r="D210" i="8" s="1"/>
  <c r="D251" i="8" s="1"/>
  <c r="C220" i="19" s="1"/>
  <c r="I164" i="8"/>
  <c r="I209" i="8" s="1"/>
  <c r="I250" i="8" s="1"/>
  <c r="H219" i="19" s="1"/>
  <c r="E164" i="8"/>
  <c r="E209" i="8" s="1"/>
  <c r="E250" i="8" s="1"/>
  <c r="D219" i="19" s="1"/>
  <c r="J163" i="8"/>
  <c r="J208" i="8" s="1"/>
  <c r="J249" i="8" s="1"/>
  <c r="I218" i="19" s="1"/>
  <c r="D163" i="8"/>
  <c r="D208" i="8" s="1"/>
  <c r="D249" i="8" s="1"/>
  <c r="C218" i="19" s="1"/>
  <c r="G162" i="8"/>
  <c r="G207" i="8" s="1"/>
  <c r="G248" i="8" s="1"/>
  <c r="F217" i="19" s="1"/>
  <c r="L161" i="8"/>
  <c r="L206" i="8" s="1"/>
  <c r="L247" i="8" s="1"/>
  <c r="K216" i="19" s="1"/>
  <c r="F161" i="8"/>
  <c r="F206" i="8" s="1"/>
  <c r="F247" i="8" s="1"/>
  <c r="E216" i="19" s="1"/>
  <c r="I160" i="8"/>
  <c r="I205" i="8" s="1"/>
  <c r="I246" i="8" s="1"/>
  <c r="H215" i="19" s="1"/>
  <c r="E160" i="8"/>
  <c r="E205" i="8" s="1"/>
  <c r="E246" i="8" s="1"/>
  <c r="D215" i="19" s="1"/>
  <c r="H159" i="8"/>
  <c r="H204" i="8" s="1"/>
  <c r="H245" i="8" s="1"/>
  <c r="G214" i="19" s="1"/>
  <c r="K158" i="8"/>
  <c r="K203" i="8" s="1"/>
  <c r="K244" i="8" s="1"/>
  <c r="J213" i="19" s="1"/>
  <c r="K157" i="8"/>
  <c r="D157" i="8"/>
  <c r="G191" i="8"/>
  <c r="G236" i="8" s="1"/>
  <c r="G277" i="8" s="1"/>
  <c r="F246" i="19" s="1"/>
  <c r="K187" i="8"/>
  <c r="K232" i="8" s="1"/>
  <c r="K273" i="8" s="1"/>
  <c r="J242" i="19" s="1"/>
  <c r="F184" i="8"/>
  <c r="F229" i="8" s="1"/>
  <c r="F270" i="8" s="1"/>
  <c r="E239" i="19" s="1"/>
  <c r="J180" i="8"/>
  <c r="J225" i="8" s="1"/>
  <c r="J266" i="8" s="1"/>
  <c r="I235" i="19" s="1"/>
  <c r="E177" i="8"/>
  <c r="E222" i="8" s="1"/>
  <c r="E263" i="8" s="1"/>
  <c r="D232" i="19" s="1"/>
  <c r="I173" i="8"/>
  <c r="I218" i="8" s="1"/>
  <c r="I259" i="8" s="1"/>
  <c r="H228" i="19" s="1"/>
  <c r="K169" i="8"/>
  <c r="K214" i="8" s="1"/>
  <c r="K255" i="8" s="1"/>
  <c r="J224" i="19" s="1"/>
  <c r="F166" i="8"/>
  <c r="F211" i="8" s="1"/>
  <c r="F252" i="8" s="1"/>
  <c r="E221" i="19" s="1"/>
  <c r="I163" i="8"/>
  <c r="I208" i="8" s="1"/>
  <c r="I249" i="8" s="1"/>
  <c r="H218" i="19" s="1"/>
  <c r="K161" i="8"/>
  <c r="K206" i="8" s="1"/>
  <c r="K247" i="8" s="1"/>
  <c r="J216" i="19" s="1"/>
  <c r="D160" i="8"/>
  <c r="D205" i="8" s="1"/>
  <c r="D246" i="8" s="1"/>
  <c r="C215" i="19" s="1"/>
  <c r="J158" i="8"/>
  <c r="J203" i="8" s="1"/>
  <c r="J244" i="8" s="1"/>
  <c r="I213" i="19" s="1"/>
  <c r="L157" i="8"/>
  <c r="L192" i="8"/>
  <c r="L237" i="8" s="1"/>
  <c r="L278" i="8" s="1"/>
  <c r="K247" i="19" s="1"/>
  <c r="H192" i="8"/>
  <c r="H237" i="8" s="1"/>
  <c r="H278" i="8" s="1"/>
  <c r="G247" i="19" s="1"/>
  <c r="L191" i="8"/>
  <c r="L236" i="8" s="1"/>
  <c r="L277" i="8" s="1"/>
  <c r="K246" i="19" s="1"/>
  <c r="H191" i="8"/>
  <c r="H236" i="8" s="1"/>
  <c r="H277" i="8" s="1"/>
  <c r="G246" i="19" s="1"/>
  <c r="L190" i="8"/>
  <c r="L235" i="8" s="1"/>
  <c r="L276" i="8" s="1"/>
  <c r="K245" i="19" s="1"/>
  <c r="G190" i="8"/>
  <c r="G235" i="8" s="1"/>
  <c r="G276" i="8" s="1"/>
  <c r="F245" i="19" s="1"/>
  <c r="L189" i="8"/>
  <c r="L234" i="8" s="1"/>
  <c r="L275" i="8" s="1"/>
  <c r="K244" i="19" s="1"/>
  <c r="G189" i="8"/>
  <c r="G234" i="8" s="1"/>
  <c r="G275" i="8" s="1"/>
  <c r="F244" i="19" s="1"/>
  <c r="L188" i="8"/>
  <c r="L233" i="8" s="1"/>
  <c r="L274" i="8" s="1"/>
  <c r="K243" i="19" s="1"/>
  <c r="G188" i="8"/>
  <c r="G233" i="8" s="1"/>
  <c r="G274" i="8" s="1"/>
  <c r="F243" i="19" s="1"/>
  <c r="L187" i="8"/>
  <c r="L232" i="8" s="1"/>
  <c r="L273" i="8" s="1"/>
  <c r="K242" i="19" s="1"/>
  <c r="G187" i="8"/>
  <c r="G232" i="8" s="1"/>
  <c r="G273" i="8" s="1"/>
  <c r="F242" i="19" s="1"/>
  <c r="K186" i="8"/>
  <c r="K231" i="8" s="1"/>
  <c r="K272" i="8" s="1"/>
  <c r="J241" i="19" s="1"/>
  <c r="G186" i="8"/>
  <c r="G231" i="8" s="1"/>
  <c r="G272" i="8" s="1"/>
  <c r="F241" i="19" s="1"/>
  <c r="K185" i="8"/>
  <c r="K230" i="8" s="1"/>
  <c r="K271" i="8" s="1"/>
  <c r="J240" i="19" s="1"/>
  <c r="G185" i="8"/>
  <c r="G230" i="8" s="1"/>
  <c r="G271" i="8" s="1"/>
  <c r="F240" i="19" s="1"/>
  <c r="K184" i="8"/>
  <c r="K229" i="8" s="1"/>
  <c r="K270" i="8" s="1"/>
  <c r="J239" i="19" s="1"/>
  <c r="G184" i="8"/>
  <c r="G229" i="8" s="1"/>
  <c r="G270" i="8" s="1"/>
  <c r="F239" i="19" s="1"/>
  <c r="K183" i="8"/>
  <c r="K228" i="8" s="1"/>
  <c r="K269" i="8" s="1"/>
  <c r="J238" i="19" s="1"/>
  <c r="F183" i="8"/>
  <c r="F228" i="8" s="1"/>
  <c r="F269" i="8" s="1"/>
  <c r="E238" i="19" s="1"/>
  <c r="K182" i="8"/>
  <c r="K227" i="8" s="1"/>
  <c r="K268" i="8" s="1"/>
  <c r="J237" i="19" s="1"/>
  <c r="F182" i="8"/>
  <c r="F227" i="8" s="1"/>
  <c r="F268" i="8" s="1"/>
  <c r="E237" i="19" s="1"/>
  <c r="K181" i="8"/>
  <c r="K226" i="8" s="1"/>
  <c r="K267" i="8" s="1"/>
  <c r="J236" i="19" s="1"/>
  <c r="F181" i="8"/>
  <c r="F226" i="8" s="1"/>
  <c r="F267" i="8" s="1"/>
  <c r="E236" i="19" s="1"/>
  <c r="K180" i="8"/>
  <c r="K225" i="8" s="1"/>
  <c r="K266" i="8" s="1"/>
  <c r="J235" i="19" s="1"/>
  <c r="F180" i="8"/>
  <c r="F225" i="8" s="1"/>
  <c r="F266" i="8" s="1"/>
  <c r="E235" i="19" s="1"/>
  <c r="J179" i="8"/>
  <c r="J224" i="8" s="1"/>
  <c r="J265" i="8" s="1"/>
  <c r="I234" i="19" s="1"/>
  <c r="F179" i="8"/>
  <c r="F224" i="8" s="1"/>
  <c r="F265" i="8" s="1"/>
  <c r="E234" i="19" s="1"/>
  <c r="J178" i="8"/>
  <c r="J223" i="8" s="1"/>
  <c r="J264" i="8" s="1"/>
  <c r="I233" i="19" s="1"/>
  <c r="F178" i="8"/>
  <c r="F223" i="8" s="1"/>
  <c r="F264" i="8" s="1"/>
  <c r="E233" i="19" s="1"/>
  <c r="J177" i="8"/>
  <c r="J222" i="8" s="1"/>
  <c r="J263" i="8" s="1"/>
  <c r="I232" i="19" s="1"/>
  <c r="F177" i="8"/>
  <c r="F222" i="8" s="1"/>
  <c r="F263" i="8" s="1"/>
  <c r="E232" i="19" s="1"/>
  <c r="J176" i="8"/>
  <c r="J221" i="8" s="1"/>
  <c r="J262" i="8" s="1"/>
  <c r="I231" i="19" s="1"/>
  <c r="E176" i="8"/>
  <c r="E221" i="8" s="1"/>
  <c r="E262" i="8" s="1"/>
  <c r="D231" i="19" s="1"/>
  <c r="J175" i="8"/>
  <c r="J220" i="8" s="1"/>
  <c r="J261" i="8" s="1"/>
  <c r="I230" i="19" s="1"/>
  <c r="E175" i="8"/>
  <c r="E220" i="8" s="1"/>
  <c r="E261" i="8" s="1"/>
  <c r="D230" i="19" s="1"/>
  <c r="J174" i="8"/>
  <c r="J219" i="8" s="1"/>
  <c r="J260" i="8" s="1"/>
  <c r="I229" i="19" s="1"/>
  <c r="E174" i="8"/>
  <c r="E219" i="8" s="1"/>
  <c r="E260" i="8" s="1"/>
  <c r="D229" i="19" s="1"/>
  <c r="J173" i="8"/>
  <c r="J218" i="8" s="1"/>
  <c r="J259" i="8" s="1"/>
  <c r="I228" i="19" s="1"/>
  <c r="E173" i="8"/>
  <c r="E218" i="8" s="1"/>
  <c r="E259" i="8" s="1"/>
  <c r="D228" i="19" s="1"/>
  <c r="I172" i="8"/>
  <c r="I217" i="8" s="1"/>
  <c r="I258" i="8" s="1"/>
  <c r="H227" i="19" s="1"/>
  <c r="E172" i="8"/>
  <c r="E217" i="8" s="1"/>
  <c r="E258" i="8" s="1"/>
  <c r="D227" i="19" s="1"/>
  <c r="I171" i="8"/>
  <c r="I216" i="8" s="1"/>
  <c r="I257" i="8" s="1"/>
  <c r="H226" i="19" s="1"/>
  <c r="E171" i="8"/>
  <c r="E216" i="8" s="1"/>
  <c r="E257" i="8" s="1"/>
  <c r="D226" i="19" s="1"/>
  <c r="J170" i="8"/>
  <c r="J215" i="8" s="1"/>
  <c r="J256" i="8" s="1"/>
  <c r="I225" i="19" s="1"/>
  <c r="E170" i="8"/>
  <c r="E215" i="8" s="1"/>
  <c r="E256" i="8" s="1"/>
  <c r="D225" i="19" s="1"/>
  <c r="I169" i="8"/>
  <c r="I214" i="8" s="1"/>
  <c r="I255" i="8" s="1"/>
  <c r="H224" i="19" s="1"/>
  <c r="E169" i="8"/>
  <c r="E214" i="8" s="1"/>
  <c r="E255" i="8" s="1"/>
  <c r="D224" i="19" s="1"/>
  <c r="I168" i="8"/>
  <c r="I213" i="8" s="1"/>
  <c r="I254" i="8" s="1"/>
  <c r="H223" i="19" s="1"/>
  <c r="E168" i="8"/>
  <c r="E213" i="8" s="1"/>
  <c r="E254" i="8" s="1"/>
  <c r="D223" i="19" s="1"/>
  <c r="I167" i="8"/>
  <c r="I212" i="8" s="1"/>
  <c r="I253" i="8" s="1"/>
  <c r="H222" i="19" s="1"/>
  <c r="E167" i="8"/>
  <c r="E212" i="8" s="1"/>
  <c r="E253" i="8" s="1"/>
  <c r="D222" i="19" s="1"/>
  <c r="I166" i="8"/>
  <c r="I211" i="8" s="1"/>
  <c r="I252" i="8" s="1"/>
  <c r="H221" i="19" s="1"/>
  <c r="L165" i="8"/>
  <c r="L210" i="8" s="1"/>
  <c r="L251" i="8" s="1"/>
  <c r="K220" i="19" s="1"/>
  <c r="G165" i="8"/>
  <c r="G210" i="8" s="1"/>
  <c r="G251" i="8" s="1"/>
  <c r="F220" i="19" s="1"/>
  <c r="K164" i="8"/>
  <c r="K209" i="8" s="1"/>
  <c r="K250" i="8" s="1"/>
  <c r="J219" i="19" s="1"/>
  <c r="G164" i="8"/>
  <c r="G209" i="8" s="1"/>
  <c r="G250" i="8" s="1"/>
  <c r="F219" i="19" s="1"/>
  <c r="L163" i="8"/>
  <c r="L208" i="8" s="1"/>
  <c r="L249" i="8" s="1"/>
  <c r="K218" i="19" s="1"/>
  <c r="G163" i="8"/>
  <c r="G208" i="8" s="1"/>
  <c r="G249" i="8" s="1"/>
  <c r="F218" i="19" s="1"/>
  <c r="K162" i="8"/>
  <c r="K207" i="8" s="1"/>
  <c r="K248" i="8" s="1"/>
  <c r="J217" i="19" s="1"/>
  <c r="E162" i="8"/>
  <c r="E207" i="8" s="1"/>
  <c r="E248" i="8" s="1"/>
  <c r="D217" i="19" s="1"/>
  <c r="H161" i="8"/>
  <c r="H206" i="8" s="1"/>
  <c r="H247" i="8" s="1"/>
  <c r="G216" i="19" s="1"/>
  <c r="D161" i="8"/>
  <c r="D206" i="8" s="1"/>
  <c r="D247" i="8" s="1"/>
  <c r="C216" i="19" s="1"/>
  <c r="G160" i="8"/>
  <c r="G205" i="8" s="1"/>
  <c r="G246" i="8" s="1"/>
  <c r="F215" i="19" s="1"/>
  <c r="J159" i="8"/>
  <c r="J204" i="8" s="1"/>
  <c r="J245" i="8" s="1"/>
  <c r="I214" i="19" s="1"/>
  <c r="F159" i="8"/>
  <c r="F204" i="8" s="1"/>
  <c r="F245" i="8" s="1"/>
  <c r="E214" i="19" s="1"/>
  <c r="G158" i="8"/>
  <c r="G203" i="8" s="1"/>
  <c r="G244" i="8" s="1"/>
  <c r="F213" i="19" s="1"/>
  <c r="G157" i="8"/>
  <c r="H190" i="8"/>
  <c r="H235" i="8" s="1"/>
  <c r="H276" i="8" s="1"/>
  <c r="G245" i="19" s="1"/>
  <c r="L186" i="8"/>
  <c r="L231" i="8" s="1"/>
  <c r="L272" i="8" s="1"/>
  <c r="K241" i="19" s="1"/>
  <c r="G183" i="8"/>
  <c r="G228" i="8" s="1"/>
  <c r="G269" i="8" s="1"/>
  <c r="F238" i="19" s="1"/>
  <c r="K179" i="8"/>
  <c r="K224" i="8" s="1"/>
  <c r="K265" i="8" s="1"/>
  <c r="J234" i="19" s="1"/>
  <c r="F176" i="8"/>
  <c r="F221" i="8" s="1"/>
  <c r="F262" i="8" s="1"/>
  <c r="E231" i="19" s="1"/>
  <c r="J172" i="8"/>
  <c r="J217" i="8" s="1"/>
  <c r="J258" i="8" s="1"/>
  <c r="I227" i="19" s="1"/>
  <c r="J168" i="8"/>
  <c r="J213" i="8" s="1"/>
  <c r="J254" i="8" s="1"/>
  <c r="I223" i="19" s="1"/>
  <c r="D166" i="8"/>
  <c r="D211" i="8" s="1"/>
  <c r="D252" i="8" s="1"/>
  <c r="C221" i="19" s="1"/>
  <c r="E163" i="8"/>
  <c r="E208" i="8" s="1"/>
  <c r="E249" i="8" s="1"/>
  <c r="D218" i="19" s="1"/>
  <c r="I161" i="8"/>
  <c r="I206" i="8" s="1"/>
  <c r="I247" i="8" s="1"/>
  <c r="H216" i="19" s="1"/>
  <c r="K159" i="8"/>
  <c r="K204" i="8" s="1"/>
  <c r="K245" i="8" s="1"/>
  <c r="J214" i="19" s="1"/>
  <c r="H158" i="8"/>
  <c r="H203" i="8" s="1"/>
  <c r="H244" i="8" s="1"/>
  <c r="G213" i="19" s="1"/>
  <c r="I157" i="8"/>
  <c r="K192" i="8"/>
  <c r="K237" i="8" s="1"/>
  <c r="K278" i="8" s="1"/>
  <c r="J247" i="19" s="1"/>
  <c r="G192" i="8"/>
  <c r="G237" i="8" s="1"/>
  <c r="G278" i="8" s="1"/>
  <c r="F247" i="19" s="1"/>
  <c r="K191" i="8"/>
  <c r="K236" i="8" s="1"/>
  <c r="K277" i="8" s="1"/>
  <c r="J246" i="19" s="1"/>
  <c r="F191" i="8"/>
  <c r="F236" i="8" s="1"/>
  <c r="F277" i="8" s="1"/>
  <c r="E246" i="19" s="1"/>
  <c r="K190" i="8"/>
  <c r="K235" i="8" s="1"/>
  <c r="K276" i="8" s="1"/>
  <c r="J245" i="19" s="1"/>
  <c r="F190" i="8"/>
  <c r="F235" i="8" s="1"/>
  <c r="F276" i="8" s="1"/>
  <c r="E245" i="19" s="1"/>
  <c r="K189" i="8"/>
  <c r="K234" i="8" s="1"/>
  <c r="K275" i="8" s="1"/>
  <c r="J244" i="19" s="1"/>
  <c r="F189" i="8"/>
  <c r="F234" i="8" s="1"/>
  <c r="F275" i="8" s="1"/>
  <c r="E244" i="19" s="1"/>
  <c r="K188" i="8"/>
  <c r="K233" i="8" s="1"/>
  <c r="K274" i="8" s="1"/>
  <c r="J243" i="19" s="1"/>
  <c r="F188" i="8"/>
  <c r="F233" i="8" s="1"/>
  <c r="F274" i="8" s="1"/>
  <c r="E243" i="19" s="1"/>
  <c r="J187" i="8"/>
  <c r="J232" i="8" s="1"/>
  <c r="J273" i="8" s="1"/>
  <c r="I242" i="19" s="1"/>
  <c r="F187" i="8"/>
  <c r="F232" i="8" s="1"/>
  <c r="F273" i="8" s="1"/>
  <c r="E242" i="19" s="1"/>
  <c r="J186" i="8"/>
  <c r="J231" i="8" s="1"/>
  <c r="J272" i="8" s="1"/>
  <c r="I241" i="19" s="1"/>
  <c r="F186" i="8"/>
  <c r="F231" i="8" s="1"/>
  <c r="F272" i="8" s="1"/>
  <c r="E241" i="19" s="1"/>
  <c r="J185" i="8"/>
  <c r="J230" i="8" s="1"/>
  <c r="J271" i="8" s="1"/>
  <c r="I240" i="19" s="1"/>
  <c r="F185" i="8"/>
  <c r="F230" i="8" s="1"/>
  <c r="F271" i="8" s="1"/>
  <c r="E240" i="19" s="1"/>
  <c r="J184" i="8"/>
  <c r="J229" i="8" s="1"/>
  <c r="J270" i="8" s="1"/>
  <c r="I239" i="19" s="1"/>
  <c r="E184" i="8"/>
  <c r="E229" i="8" s="1"/>
  <c r="E270" i="8" s="1"/>
  <c r="D239" i="19" s="1"/>
  <c r="J183" i="8"/>
  <c r="J228" i="8" s="1"/>
  <c r="J269" i="8" s="1"/>
  <c r="I238" i="19" s="1"/>
  <c r="E183" i="8"/>
  <c r="E228" i="8" s="1"/>
  <c r="E269" i="8" s="1"/>
  <c r="D238" i="19" s="1"/>
  <c r="J182" i="8"/>
  <c r="J227" i="8" s="1"/>
  <c r="J268" i="8" s="1"/>
  <c r="I237" i="19" s="1"/>
  <c r="E182" i="8"/>
  <c r="E227" i="8" s="1"/>
  <c r="E268" i="8" s="1"/>
  <c r="D237" i="19" s="1"/>
  <c r="J181" i="8"/>
  <c r="J226" i="8" s="1"/>
  <c r="J267" i="8" s="1"/>
  <c r="I236" i="19" s="1"/>
  <c r="E181" i="8"/>
  <c r="E226" i="8" s="1"/>
  <c r="E267" i="8" s="1"/>
  <c r="D236" i="19" s="1"/>
  <c r="I180" i="8"/>
  <c r="I225" i="8" s="1"/>
  <c r="I266" i="8" s="1"/>
  <c r="H235" i="19" s="1"/>
  <c r="E180" i="8"/>
  <c r="E225" i="8" s="1"/>
  <c r="E266" i="8" s="1"/>
  <c r="D235" i="19" s="1"/>
  <c r="I179" i="8"/>
  <c r="I224" i="8" s="1"/>
  <c r="I265" i="8" s="1"/>
  <c r="H234" i="19" s="1"/>
  <c r="E179" i="8"/>
  <c r="E224" i="8" s="1"/>
  <c r="E265" i="8" s="1"/>
  <c r="D234" i="19" s="1"/>
  <c r="I178" i="8"/>
  <c r="I223" i="8" s="1"/>
  <c r="I264" i="8" s="1"/>
  <c r="H233" i="19" s="1"/>
  <c r="E178" i="8"/>
  <c r="E223" i="8" s="1"/>
  <c r="E264" i="8" s="1"/>
  <c r="D233" i="19" s="1"/>
  <c r="I177" i="8"/>
  <c r="I222" i="8" s="1"/>
  <c r="I263" i="8" s="1"/>
  <c r="H232" i="19" s="1"/>
  <c r="D177" i="8"/>
  <c r="D222" i="8" s="1"/>
  <c r="D263" i="8" s="1"/>
  <c r="C232" i="19" s="1"/>
  <c r="I176" i="8"/>
  <c r="I221" i="8" s="1"/>
  <c r="I262" i="8" s="1"/>
  <c r="H231" i="19" s="1"/>
  <c r="D176" i="8"/>
  <c r="D221" i="8" s="1"/>
  <c r="D262" i="8" s="1"/>
  <c r="C231" i="19" s="1"/>
  <c r="I175" i="8"/>
  <c r="I220" i="8" s="1"/>
  <c r="I261" i="8" s="1"/>
  <c r="H230" i="19" s="1"/>
  <c r="D175" i="8"/>
  <c r="D220" i="8" s="1"/>
  <c r="D261" i="8" s="1"/>
  <c r="C230" i="19" s="1"/>
  <c r="I174" i="8"/>
  <c r="I219" i="8" s="1"/>
  <c r="I260" i="8" s="1"/>
  <c r="H229" i="19" s="1"/>
  <c r="D174" i="8"/>
  <c r="D219" i="8" s="1"/>
  <c r="D260" i="8" s="1"/>
  <c r="C229" i="19" s="1"/>
  <c r="H173" i="8"/>
  <c r="H218" i="8" s="1"/>
  <c r="H259" i="8" s="1"/>
  <c r="G228" i="19" s="1"/>
  <c r="D173" i="8"/>
  <c r="D218" i="8" s="1"/>
  <c r="D259" i="8" s="1"/>
  <c r="C228" i="19" s="1"/>
  <c r="H172" i="8"/>
  <c r="H217" i="8" s="1"/>
  <c r="H258" i="8" s="1"/>
  <c r="G227" i="19" s="1"/>
  <c r="D172" i="8"/>
  <c r="D217" i="8" s="1"/>
  <c r="D258" i="8" s="1"/>
  <c r="C227" i="19" s="1"/>
  <c r="H171" i="8"/>
  <c r="H216" i="8" s="1"/>
  <c r="H257" i="8" s="1"/>
  <c r="G226" i="19" s="1"/>
  <c r="D171" i="8"/>
  <c r="D216" i="8" s="1"/>
  <c r="D257" i="8" s="1"/>
  <c r="C226" i="19" s="1"/>
  <c r="I170" i="8"/>
  <c r="I215" i="8" s="1"/>
  <c r="I256" i="8" s="1"/>
  <c r="H225" i="19" s="1"/>
  <c r="D170" i="8"/>
  <c r="D215" i="8" s="1"/>
  <c r="D256" i="8" s="1"/>
  <c r="C225" i="19" s="1"/>
  <c r="H169" i="8"/>
  <c r="H214" i="8" s="1"/>
  <c r="H255" i="8" s="1"/>
  <c r="G224" i="19" s="1"/>
  <c r="D169" i="8"/>
  <c r="D214" i="8" s="1"/>
  <c r="D255" i="8" s="1"/>
  <c r="C224" i="19" s="1"/>
  <c r="H168" i="8"/>
  <c r="H213" i="8" s="1"/>
  <c r="H254" i="8" s="1"/>
  <c r="G223" i="19" s="1"/>
  <c r="L167" i="8"/>
  <c r="L212" i="8" s="1"/>
  <c r="L253" i="8" s="1"/>
  <c r="K222" i="19" s="1"/>
  <c r="H167" i="8"/>
  <c r="H212" i="8" s="1"/>
  <c r="H253" i="8" s="1"/>
  <c r="G222" i="19" s="1"/>
  <c r="D167" i="8"/>
  <c r="D212" i="8" s="1"/>
  <c r="D253" i="8" s="1"/>
  <c r="C222" i="19" s="1"/>
  <c r="H166" i="8"/>
  <c r="H211" i="8" s="1"/>
  <c r="H252" i="8" s="1"/>
  <c r="G221" i="19" s="1"/>
  <c r="K165" i="8"/>
  <c r="K210" i="8" s="1"/>
  <c r="K251" i="8" s="1"/>
  <c r="J220" i="19" s="1"/>
  <c r="F165" i="8"/>
  <c r="F210" i="8" s="1"/>
  <c r="F251" i="8" s="1"/>
  <c r="E220" i="19" s="1"/>
  <c r="J164" i="8"/>
  <c r="J209" i="8" s="1"/>
  <c r="J250" i="8" s="1"/>
  <c r="I219" i="19" s="1"/>
  <c r="F164" i="8"/>
  <c r="F209" i="8" s="1"/>
  <c r="F250" i="8" s="1"/>
  <c r="E219" i="19" s="1"/>
  <c r="K163" i="8"/>
  <c r="K208" i="8" s="1"/>
  <c r="K249" i="8" s="1"/>
  <c r="J218" i="19" s="1"/>
  <c r="F163" i="8"/>
  <c r="F208" i="8" s="1"/>
  <c r="F249" i="8" s="1"/>
  <c r="E218" i="19" s="1"/>
  <c r="I162" i="8"/>
  <c r="I207" i="8" s="1"/>
  <c r="I248" i="8" s="1"/>
  <c r="H217" i="19" s="1"/>
  <c r="D162" i="8"/>
  <c r="D207" i="8" s="1"/>
  <c r="D248" i="8" s="1"/>
  <c r="C217" i="19" s="1"/>
  <c r="E185" i="8"/>
  <c r="E230" i="8" s="1"/>
  <c r="E271" i="8" s="1"/>
  <c r="D240" i="19" s="1"/>
  <c r="H170" i="8"/>
  <c r="H215" i="8" s="1"/>
  <c r="H256" i="8" s="1"/>
  <c r="G225" i="19" s="1"/>
  <c r="J160" i="8"/>
  <c r="J205" i="8" s="1"/>
  <c r="J246" i="8" s="1"/>
  <c r="I215" i="19" s="1"/>
  <c r="I192" i="8"/>
  <c r="I237" i="8" s="1"/>
  <c r="I278" i="8" s="1"/>
  <c r="H247" i="19" s="1"/>
  <c r="I190" i="8"/>
  <c r="I235" i="8" s="1"/>
  <c r="I276" i="8" s="1"/>
  <c r="H245" i="19" s="1"/>
  <c r="H188" i="8"/>
  <c r="H233" i="8" s="1"/>
  <c r="H274" i="8" s="1"/>
  <c r="G243" i="19" s="1"/>
  <c r="H186" i="8"/>
  <c r="H231" i="8" s="1"/>
  <c r="H272" i="8" s="1"/>
  <c r="G241" i="19" s="1"/>
  <c r="H184" i="8"/>
  <c r="H229" i="8" s="1"/>
  <c r="H270" i="8" s="1"/>
  <c r="G239" i="19" s="1"/>
  <c r="G182" i="8"/>
  <c r="G227" i="8" s="1"/>
  <c r="G268" i="8" s="1"/>
  <c r="F237" i="19" s="1"/>
  <c r="G180" i="8"/>
  <c r="G225" i="8" s="1"/>
  <c r="G266" i="8" s="1"/>
  <c r="F235" i="19" s="1"/>
  <c r="G178" i="8"/>
  <c r="G223" i="8" s="1"/>
  <c r="G264" i="8" s="1"/>
  <c r="F233" i="19" s="1"/>
  <c r="G176" i="8"/>
  <c r="G221" i="8" s="1"/>
  <c r="G262" i="8" s="1"/>
  <c r="F231" i="19" s="1"/>
  <c r="F174" i="8"/>
  <c r="F219" i="8" s="1"/>
  <c r="F260" i="8" s="1"/>
  <c r="E229" i="19" s="1"/>
  <c r="F172" i="8"/>
  <c r="F217" i="8" s="1"/>
  <c r="F258" i="8" s="1"/>
  <c r="E227" i="19" s="1"/>
  <c r="F170" i="8"/>
  <c r="F215" i="8" s="1"/>
  <c r="F256" i="8" s="1"/>
  <c r="E225" i="19" s="1"/>
  <c r="F168" i="8"/>
  <c r="F213" i="8" s="1"/>
  <c r="F254" i="8" s="1"/>
  <c r="E223" i="19" s="1"/>
  <c r="E166" i="8"/>
  <c r="E211" i="8" s="1"/>
  <c r="E252" i="8" s="1"/>
  <c r="D221" i="19" s="1"/>
  <c r="D164" i="8"/>
  <c r="D209" i="8" s="1"/>
  <c r="D250" i="8" s="1"/>
  <c r="C219" i="19" s="1"/>
  <c r="J161" i="8"/>
  <c r="J206" i="8" s="1"/>
  <c r="J247" i="8" s="1"/>
  <c r="I216" i="19" s="1"/>
  <c r="H160" i="8"/>
  <c r="H205" i="8" s="1"/>
  <c r="H246" i="8" s="1"/>
  <c r="G215" i="19" s="1"/>
  <c r="G159" i="8"/>
  <c r="G204" i="8" s="1"/>
  <c r="G245" i="8" s="1"/>
  <c r="F214" i="19" s="1"/>
  <c r="J157" i="8"/>
  <c r="F192" i="8"/>
  <c r="F237" i="8" s="1"/>
  <c r="F278" i="8" s="1"/>
  <c r="E247" i="19" s="1"/>
  <c r="D178" i="8"/>
  <c r="D223" i="8" s="1"/>
  <c r="D264" i="8" s="1"/>
  <c r="C233" i="19" s="1"/>
  <c r="E165" i="8"/>
  <c r="E210" i="8" s="1"/>
  <c r="E251" i="8" s="1"/>
  <c r="D220" i="19" s="1"/>
  <c r="D158" i="8"/>
  <c r="D203" i="8" s="1"/>
  <c r="D244" i="8" s="1"/>
  <c r="C213" i="19" s="1"/>
  <c r="I191" i="8"/>
  <c r="I236" i="8" s="1"/>
  <c r="I277" i="8" s="1"/>
  <c r="H246" i="19" s="1"/>
  <c r="H189" i="8"/>
  <c r="H234" i="8" s="1"/>
  <c r="H275" i="8" s="1"/>
  <c r="G244" i="19" s="1"/>
  <c r="H187" i="8"/>
  <c r="H232" i="8" s="1"/>
  <c r="H273" i="8" s="1"/>
  <c r="G242" i="19" s="1"/>
  <c r="H185" i="8"/>
  <c r="H230" i="8" s="1"/>
  <c r="H271" i="8" s="1"/>
  <c r="G240" i="19" s="1"/>
  <c r="H183" i="8"/>
  <c r="H228" i="8" s="1"/>
  <c r="H269" i="8" s="1"/>
  <c r="G238" i="19" s="1"/>
  <c r="G181" i="8"/>
  <c r="G226" i="8" s="1"/>
  <c r="G267" i="8" s="1"/>
  <c r="F236" i="19" s="1"/>
  <c r="G179" i="8"/>
  <c r="G224" i="8" s="1"/>
  <c r="G265" i="8" s="1"/>
  <c r="F234" i="19" s="1"/>
  <c r="G177" i="8"/>
  <c r="G222" i="8" s="1"/>
  <c r="G263" i="8" s="1"/>
  <c r="F232" i="19" s="1"/>
  <c r="F175" i="8"/>
  <c r="F220" i="8" s="1"/>
  <c r="F261" i="8" s="1"/>
  <c r="E230" i="19" s="1"/>
  <c r="F173" i="8"/>
  <c r="F218" i="8" s="1"/>
  <c r="F259" i="8" s="1"/>
  <c r="E228" i="19" s="1"/>
  <c r="F171" i="8"/>
  <c r="F216" i="8" s="1"/>
  <c r="F257" i="8" s="1"/>
  <c r="E226" i="19" s="1"/>
  <c r="F169" i="8"/>
  <c r="F214" i="8" s="1"/>
  <c r="F255" i="8" s="1"/>
  <c r="E224" i="19" s="1"/>
  <c r="F167" i="8"/>
  <c r="F212" i="8" s="1"/>
  <c r="F253" i="8" s="1"/>
  <c r="E222" i="19" s="1"/>
  <c r="L164" i="8"/>
  <c r="L209" i="8" s="1"/>
  <c r="L250" i="8" s="1"/>
  <c r="K219" i="19" s="1"/>
  <c r="L162" i="8"/>
  <c r="L207" i="8" s="1"/>
  <c r="L248" i="8" s="1"/>
  <c r="K217" i="19" s="1"/>
  <c r="E161" i="8"/>
  <c r="E206" i="8" s="1"/>
  <c r="E247" i="8" s="1"/>
  <c r="D216" i="19" s="1"/>
  <c r="L159" i="8"/>
  <c r="L204" i="8" s="1"/>
  <c r="L245" i="8" s="1"/>
  <c r="K214" i="19" s="1"/>
  <c r="I158" i="8"/>
  <c r="I203" i="8" s="1"/>
  <c r="I244" i="8" s="1"/>
  <c r="H213" i="19" s="1"/>
  <c r="J188" i="8"/>
  <c r="J233" i="8" s="1"/>
  <c r="J274" i="8" s="1"/>
  <c r="I243" i="19" s="1"/>
  <c r="H174" i="8"/>
  <c r="H219" i="8" s="1"/>
  <c r="H260" i="8" s="1"/>
  <c r="G229" i="19" s="1"/>
  <c r="H162" i="8"/>
  <c r="H207" i="8" s="1"/>
  <c r="H248" i="8" s="1"/>
  <c r="G217" i="19" s="1"/>
  <c r="E157" i="8"/>
  <c r="D191" i="8"/>
  <c r="D236" i="8" s="1"/>
  <c r="D277" i="8" s="1"/>
  <c r="C246" i="19" s="1"/>
  <c r="D189" i="8"/>
  <c r="D234" i="8" s="1"/>
  <c r="D275" i="8" s="1"/>
  <c r="C244" i="19" s="1"/>
  <c r="D187" i="8"/>
  <c r="D232" i="8" s="1"/>
  <c r="D273" i="8" s="1"/>
  <c r="C242" i="19" s="1"/>
  <c r="L184" i="8"/>
  <c r="L229" i="8" s="1"/>
  <c r="L270" i="8" s="1"/>
  <c r="K239" i="19" s="1"/>
  <c r="L182" i="8"/>
  <c r="L227" i="8" s="1"/>
  <c r="L268" i="8" s="1"/>
  <c r="K237" i="19" s="1"/>
  <c r="L180" i="8"/>
  <c r="L225" i="8" s="1"/>
  <c r="L266" i="8" s="1"/>
  <c r="K235" i="19" s="1"/>
  <c r="K178" i="8"/>
  <c r="K223" i="8" s="1"/>
  <c r="K264" i="8" s="1"/>
  <c r="J233" i="19" s="1"/>
  <c r="K176" i="8"/>
  <c r="K221" i="8" s="1"/>
  <c r="K262" i="8" s="1"/>
  <c r="J231" i="19" s="1"/>
  <c r="K174" i="8"/>
  <c r="K219" i="8" s="1"/>
  <c r="K260" i="8" s="1"/>
  <c r="J229" i="19" s="1"/>
  <c r="K172" i="8"/>
  <c r="K217" i="8" s="1"/>
  <c r="K258" i="8" s="1"/>
  <c r="J227" i="19" s="1"/>
  <c r="K170" i="8"/>
  <c r="K215" i="8" s="1"/>
  <c r="K256" i="8" s="1"/>
  <c r="J225" i="19" s="1"/>
  <c r="K168" i="8"/>
  <c r="K213" i="8" s="1"/>
  <c r="K254" i="8" s="1"/>
  <c r="J223" i="19" s="1"/>
  <c r="J166" i="8"/>
  <c r="J211" i="8" s="1"/>
  <c r="J252" i="8" s="1"/>
  <c r="I221" i="19" s="1"/>
  <c r="H164" i="8"/>
  <c r="H209" i="8" s="1"/>
  <c r="H250" i="8" s="1"/>
  <c r="G219" i="19" s="1"/>
  <c r="F162" i="8"/>
  <c r="F207" i="8" s="1"/>
  <c r="F248" i="8" s="1"/>
  <c r="E217" i="19" s="1"/>
  <c r="K160" i="8"/>
  <c r="K205" i="8" s="1"/>
  <c r="K246" i="8" s="1"/>
  <c r="J215" i="19" s="1"/>
  <c r="I159" i="8"/>
  <c r="I204" i="8" s="1"/>
  <c r="I245" i="8" s="1"/>
  <c r="H214" i="19" s="1"/>
  <c r="E158" i="8"/>
  <c r="E203" i="8" s="1"/>
  <c r="E244" i="8" s="1"/>
  <c r="D213" i="19" s="1"/>
  <c r="I181" i="8"/>
  <c r="I226" i="8" s="1"/>
  <c r="I267" i="8" s="1"/>
  <c r="H236" i="19" s="1"/>
  <c r="D190" i="8"/>
  <c r="D235" i="8" s="1"/>
  <c r="D276" i="8" s="1"/>
  <c r="C245" i="19" s="1"/>
  <c r="L181" i="8"/>
  <c r="L226" i="8" s="1"/>
  <c r="L267" i="8" s="1"/>
  <c r="K236" i="19" s="1"/>
  <c r="K173" i="8"/>
  <c r="K218" i="8" s="1"/>
  <c r="K259" i="8" s="1"/>
  <c r="J228" i="19" s="1"/>
  <c r="H165" i="8"/>
  <c r="H210" i="8" s="1"/>
  <c r="H251" i="8" s="1"/>
  <c r="G220" i="19" s="1"/>
  <c r="D159" i="8"/>
  <c r="D204" i="8" s="1"/>
  <c r="D245" i="8" s="1"/>
  <c r="C214" i="19" s="1"/>
  <c r="L158" i="8"/>
  <c r="L203" i="8" s="1"/>
  <c r="L244" i="8" s="1"/>
  <c r="K213" i="19" s="1"/>
  <c r="L185" i="8"/>
  <c r="L230" i="8" s="1"/>
  <c r="L271" i="8" s="1"/>
  <c r="K240" i="19" s="1"/>
  <c r="K177" i="8"/>
  <c r="K222" i="8" s="1"/>
  <c r="K263" i="8" s="1"/>
  <c r="J232" i="19" s="1"/>
  <c r="J169" i="8"/>
  <c r="J214" i="8" s="1"/>
  <c r="J255" i="8" s="1"/>
  <c r="I224" i="19" s="1"/>
  <c r="G161" i="8"/>
  <c r="G206" i="8" s="1"/>
  <c r="G247" i="8" s="1"/>
  <c r="F216" i="19" s="1"/>
  <c r="D192" i="8"/>
  <c r="D237" i="8" s="1"/>
  <c r="D278" i="8" s="1"/>
  <c r="C247" i="19" s="1"/>
  <c r="L183" i="8"/>
  <c r="L228" i="8" s="1"/>
  <c r="L269" i="8" s="1"/>
  <c r="K238" i="19" s="1"/>
  <c r="K175" i="8"/>
  <c r="K220" i="8" s="1"/>
  <c r="K261" i="8" s="1"/>
  <c r="J230" i="19" s="1"/>
  <c r="J167" i="8"/>
  <c r="J212" i="8" s="1"/>
  <c r="J253" i="8" s="1"/>
  <c r="I222" i="19" s="1"/>
  <c r="F160" i="8"/>
  <c r="F205" i="8" s="1"/>
  <c r="F246" i="8" s="1"/>
  <c r="E215" i="19" s="1"/>
  <c r="J171" i="8"/>
  <c r="J216" i="8" s="1"/>
  <c r="J257" i="8" s="1"/>
  <c r="I226" i="19" s="1"/>
  <c r="L166" i="8"/>
  <c r="L211" i="8" s="1"/>
  <c r="L252" i="8" s="1"/>
  <c r="K221" i="19" s="1"/>
  <c r="H163" i="8"/>
  <c r="H208" i="8" s="1"/>
  <c r="H249" i="8" s="1"/>
  <c r="G218" i="19" s="1"/>
  <c r="D188" i="8"/>
  <c r="D233" i="8" s="1"/>
  <c r="D274" i="8" s="1"/>
  <c r="C243" i="19" s="1"/>
  <c r="F157" i="8"/>
  <c r="L179" i="8"/>
  <c r="L224" i="8" s="1"/>
  <c r="L265" i="8" s="1"/>
  <c r="K234" i="19" s="1"/>
  <c r="G194" i="6"/>
  <c r="G239" i="6" s="1"/>
  <c r="G280" i="6" s="1"/>
  <c r="F173" i="19" s="1"/>
  <c r="D189" i="6"/>
  <c r="D234" i="6" s="1"/>
  <c r="D275" i="6" s="1"/>
  <c r="C168" i="19" s="1"/>
  <c r="D185" i="6"/>
  <c r="D230" i="6" s="1"/>
  <c r="D271" i="6" s="1"/>
  <c r="C164" i="19" s="1"/>
  <c r="E180" i="6"/>
  <c r="E225" i="6" s="1"/>
  <c r="E266" i="6" s="1"/>
  <c r="D159" i="19" s="1"/>
  <c r="I176" i="6"/>
  <c r="I221" i="6" s="1"/>
  <c r="I262" i="6" s="1"/>
  <c r="H155" i="19" s="1"/>
  <c r="F171" i="6"/>
  <c r="F216" i="6" s="1"/>
  <c r="F257" i="6" s="1"/>
  <c r="E150" i="19" s="1"/>
  <c r="J167" i="6"/>
  <c r="J212" i="6" s="1"/>
  <c r="J253" i="6" s="1"/>
  <c r="I146" i="19" s="1"/>
  <c r="G162" i="6"/>
  <c r="G207" i="6" s="1"/>
  <c r="G248" i="6" s="1"/>
  <c r="F141" i="19" s="1"/>
  <c r="J194" i="6"/>
  <c r="J239" i="6" s="1"/>
  <c r="J280" i="6" s="1"/>
  <c r="I173" i="19" s="1"/>
  <c r="E194" i="6"/>
  <c r="E239" i="6" s="1"/>
  <c r="E280" i="6" s="1"/>
  <c r="D173" i="19" s="1"/>
  <c r="H193" i="6"/>
  <c r="H238" i="6" s="1"/>
  <c r="H279" i="6" s="1"/>
  <c r="G172" i="19" s="1"/>
  <c r="D193" i="6"/>
  <c r="D238" i="6" s="1"/>
  <c r="D279" i="6" s="1"/>
  <c r="C172" i="19" s="1"/>
  <c r="F192" i="6"/>
  <c r="F237" i="6" s="1"/>
  <c r="F278" i="6" s="1"/>
  <c r="E171" i="19" s="1"/>
  <c r="H191" i="6"/>
  <c r="H236" i="6" s="1"/>
  <c r="H277" i="6" s="1"/>
  <c r="G170" i="19" s="1"/>
  <c r="D191" i="6"/>
  <c r="D236" i="6" s="1"/>
  <c r="D277" i="6" s="1"/>
  <c r="C170" i="19" s="1"/>
  <c r="F190" i="6"/>
  <c r="F235" i="6" s="1"/>
  <c r="F276" i="6" s="1"/>
  <c r="E169" i="19" s="1"/>
  <c r="I189" i="6"/>
  <c r="I234" i="6" s="1"/>
  <c r="I275" i="6" s="1"/>
  <c r="H168" i="19" s="1"/>
  <c r="E189" i="6"/>
  <c r="E234" i="6" s="1"/>
  <c r="E275" i="6" s="1"/>
  <c r="D168" i="19" s="1"/>
  <c r="F188" i="6"/>
  <c r="F233" i="6" s="1"/>
  <c r="F274" i="6" s="1"/>
  <c r="E167" i="19" s="1"/>
  <c r="I187" i="6"/>
  <c r="I232" i="6" s="1"/>
  <c r="I273" i="6" s="1"/>
  <c r="H166" i="19" s="1"/>
  <c r="D187" i="6"/>
  <c r="D232" i="6" s="1"/>
  <c r="D273" i="6" s="1"/>
  <c r="C166" i="19" s="1"/>
  <c r="G186" i="6"/>
  <c r="G231" i="6" s="1"/>
  <c r="G272" i="6" s="1"/>
  <c r="F165" i="19" s="1"/>
  <c r="J185" i="6"/>
  <c r="J230" i="6" s="1"/>
  <c r="J271" i="6" s="1"/>
  <c r="I164" i="19" s="1"/>
  <c r="E185" i="6"/>
  <c r="E230" i="6" s="1"/>
  <c r="E271" i="6" s="1"/>
  <c r="D164" i="19" s="1"/>
  <c r="G184" i="6"/>
  <c r="G229" i="6" s="1"/>
  <c r="G270" i="6" s="1"/>
  <c r="F163" i="19" s="1"/>
  <c r="I183" i="6"/>
  <c r="I228" i="6" s="1"/>
  <c r="I269" i="6" s="1"/>
  <c r="H162" i="19" s="1"/>
  <c r="D183" i="6"/>
  <c r="D228" i="6" s="1"/>
  <c r="D269" i="6" s="1"/>
  <c r="C162" i="19" s="1"/>
  <c r="G182" i="6"/>
  <c r="G227" i="6" s="1"/>
  <c r="G268" i="6" s="1"/>
  <c r="F161" i="19" s="1"/>
  <c r="J181" i="6"/>
  <c r="J226" i="6" s="1"/>
  <c r="J267" i="6" s="1"/>
  <c r="I160" i="19" s="1"/>
  <c r="E181" i="6"/>
  <c r="E226" i="6" s="1"/>
  <c r="E267" i="6" s="1"/>
  <c r="D160" i="19" s="1"/>
  <c r="H180" i="6"/>
  <c r="H225" i="6" s="1"/>
  <c r="H266" i="6" s="1"/>
  <c r="G159" i="19" s="1"/>
  <c r="J179" i="6"/>
  <c r="J224" i="6" s="1"/>
  <c r="J265" i="6" s="1"/>
  <c r="I158" i="19" s="1"/>
  <c r="E179" i="6"/>
  <c r="E224" i="6" s="1"/>
  <c r="E265" i="6" s="1"/>
  <c r="D158" i="19" s="1"/>
  <c r="H178" i="6"/>
  <c r="H223" i="6" s="1"/>
  <c r="H264" i="6" s="1"/>
  <c r="G157" i="19" s="1"/>
  <c r="J177" i="6"/>
  <c r="J222" i="6" s="1"/>
  <c r="J263" i="6" s="1"/>
  <c r="I156" i="19" s="1"/>
  <c r="E177" i="6"/>
  <c r="E222" i="6" s="1"/>
  <c r="E263" i="6" s="1"/>
  <c r="D156" i="19" s="1"/>
  <c r="G176" i="6"/>
  <c r="G221" i="6" s="1"/>
  <c r="G262" i="6" s="1"/>
  <c r="F155" i="19" s="1"/>
  <c r="I175" i="6"/>
  <c r="I220" i="6" s="1"/>
  <c r="I261" i="6" s="1"/>
  <c r="H154" i="19" s="1"/>
  <c r="E175" i="6"/>
  <c r="E220" i="6" s="1"/>
  <c r="E261" i="6" s="1"/>
  <c r="D154" i="19" s="1"/>
  <c r="H174" i="6"/>
  <c r="H219" i="6" s="1"/>
  <c r="H260" i="6" s="1"/>
  <c r="G153" i="19" s="1"/>
  <c r="D174" i="6"/>
  <c r="D219" i="6" s="1"/>
  <c r="D260" i="6" s="1"/>
  <c r="C153" i="19" s="1"/>
  <c r="G173" i="6"/>
  <c r="G218" i="6" s="1"/>
  <c r="G259" i="6" s="1"/>
  <c r="F152" i="19" s="1"/>
  <c r="I172" i="6"/>
  <c r="I217" i="6" s="1"/>
  <c r="I258" i="6" s="1"/>
  <c r="H151" i="19" s="1"/>
  <c r="D172" i="6"/>
  <c r="D217" i="6" s="1"/>
  <c r="D258" i="6" s="1"/>
  <c r="C151" i="19" s="1"/>
  <c r="G171" i="6"/>
  <c r="G216" i="6" s="1"/>
  <c r="G257" i="6" s="1"/>
  <c r="F150" i="19" s="1"/>
  <c r="I170" i="6"/>
  <c r="I215" i="6" s="1"/>
  <c r="I256" i="6" s="1"/>
  <c r="H149" i="19" s="1"/>
  <c r="D170" i="6"/>
  <c r="D215" i="6" s="1"/>
  <c r="D256" i="6" s="1"/>
  <c r="C149" i="19" s="1"/>
  <c r="F169" i="6"/>
  <c r="F214" i="6" s="1"/>
  <c r="F255" i="6" s="1"/>
  <c r="E148" i="19" s="1"/>
  <c r="H168" i="6"/>
  <c r="H213" i="6" s="1"/>
  <c r="H254" i="6" s="1"/>
  <c r="G147" i="19" s="1"/>
  <c r="D168" i="6"/>
  <c r="D213" i="6" s="1"/>
  <c r="D254" i="6" s="1"/>
  <c r="C147" i="19" s="1"/>
  <c r="F167" i="6"/>
  <c r="F212" i="6" s="1"/>
  <c r="F253" i="6" s="1"/>
  <c r="E146" i="19" s="1"/>
  <c r="I166" i="6"/>
  <c r="I211" i="6" s="1"/>
  <c r="I252" i="6" s="1"/>
  <c r="H145" i="19" s="1"/>
  <c r="E166" i="6"/>
  <c r="E211" i="6" s="1"/>
  <c r="E252" i="6" s="1"/>
  <c r="D145" i="19" s="1"/>
  <c r="H165" i="6"/>
  <c r="H210" i="6" s="1"/>
  <c r="H251" i="6" s="1"/>
  <c r="G144" i="19" s="1"/>
  <c r="J164" i="6"/>
  <c r="J209" i="6" s="1"/>
  <c r="J250" i="6" s="1"/>
  <c r="I143" i="19" s="1"/>
  <c r="F164" i="6"/>
  <c r="F209" i="6" s="1"/>
  <c r="F250" i="6" s="1"/>
  <c r="E143" i="19" s="1"/>
  <c r="H163" i="6"/>
  <c r="H208" i="6" s="1"/>
  <c r="H249" i="6" s="1"/>
  <c r="G142" i="19" s="1"/>
  <c r="J162" i="6"/>
  <c r="J207" i="6" s="1"/>
  <c r="J248" i="6" s="1"/>
  <c r="I141" i="19" s="1"/>
  <c r="E162" i="6"/>
  <c r="E207" i="6" s="1"/>
  <c r="E248" i="6" s="1"/>
  <c r="D141" i="19" s="1"/>
  <c r="G161" i="6"/>
  <c r="G206" i="6" s="1"/>
  <c r="G247" i="6" s="1"/>
  <c r="F140" i="19" s="1"/>
  <c r="J160" i="6"/>
  <c r="J205" i="6" s="1"/>
  <c r="J246" i="6" s="1"/>
  <c r="I139" i="19" s="1"/>
  <c r="E160" i="6"/>
  <c r="E205" i="6" s="1"/>
  <c r="E246" i="6" s="1"/>
  <c r="D139" i="19" s="1"/>
  <c r="I159" i="6"/>
  <c r="E159" i="6"/>
  <c r="E192" i="6"/>
  <c r="E237" i="6" s="1"/>
  <c r="E278" i="6" s="1"/>
  <c r="D171" i="19" s="1"/>
  <c r="F187" i="6"/>
  <c r="F232" i="6" s="1"/>
  <c r="F273" i="6" s="1"/>
  <c r="E166" i="19" s="1"/>
  <c r="F183" i="6"/>
  <c r="F228" i="6" s="1"/>
  <c r="F269" i="6" s="1"/>
  <c r="E162" i="19" s="1"/>
  <c r="G178" i="6"/>
  <c r="G223" i="6" s="1"/>
  <c r="G264" i="6" s="1"/>
  <c r="F157" i="19" s="1"/>
  <c r="D173" i="6"/>
  <c r="D218" i="6" s="1"/>
  <c r="D259" i="6" s="1"/>
  <c r="C152" i="19" s="1"/>
  <c r="H169" i="6"/>
  <c r="H214" i="6" s="1"/>
  <c r="H255" i="6" s="1"/>
  <c r="G148" i="19" s="1"/>
  <c r="E164" i="6"/>
  <c r="E209" i="6" s="1"/>
  <c r="E250" i="6" s="1"/>
  <c r="D143" i="19" s="1"/>
  <c r="I160" i="6"/>
  <c r="I205" i="6" s="1"/>
  <c r="I246" i="6" s="1"/>
  <c r="H139" i="19" s="1"/>
  <c r="H194" i="6"/>
  <c r="H239" i="6" s="1"/>
  <c r="H280" i="6" s="1"/>
  <c r="G173" i="19" s="1"/>
  <c r="J193" i="6"/>
  <c r="J238" i="6" s="1"/>
  <c r="J279" i="6" s="1"/>
  <c r="I172" i="19" s="1"/>
  <c r="F193" i="6"/>
  <c r="F238" i="6" s="1"/>
  <c r="F279" i="6" s="1"/>
  <c r="E172" i="19" s="1"/>
  <c r="H192" i="6"/>
  <c r="H237" i="6" s="1"/>
  <c r="H278" i="6" s="1"/>
  <c r="G171" i="19" s="1"/>
  <c r="J191" i="6"/>
  <c r="J236" i="6" s="1"/>
  <c r="J277" i="6" s="1"/>
  <c r="I170" i="19" s="1"/>
  <c r="F191" i="6"/>
  <c r="F236" i="6" s="1"/>
  <c r="F277" i="6" s="1"/>
  <c r="E170" i="19" s="1"/>
  <c r="I190" i="6"/>
  <c r="I235" i="6" s="1"/>
  <c r="I276" i="6" s="1"/>
  <c r="H169" i="19" s="1"/>
  <c r="D190" i="6"/>
  <c r="D235" i="6" s="1"/>
  <c r="D276" i="6" s="1"/>
  <c r="C169" i="19" s="1"/>
  <c r="G189" i="6"/>
  <c r="G234" i="6" s="1"/>
  <c r="G275" i="6" s="1"/>
  <c r="F168" i="19" s="1"/>
  <c r="H188" i="6"/>
  <c r="H233" i="6" s="1"/>
  <c r="H274" i="6" s="1"/>
  <c r="G167" i="19" s="1"/>
  <c r="D188" i="6"/>
  <c r="D233" i="6" s="1"/>
  <c r="D274" i="6" s="1"/>
  <c r="C167" i="19" s="1"/>
  <c r="G187" i="6"/>
  <c r="G232" i="6" s="1"/>
  <c r="G273" i="6" s="1"/>
  <c r="F166" i="19" s="1"/>
  <c r="I186" i="6"/>
  <c r="I231" i="6" s="1"/>
  <c r="I272" i="6" s="1"/>
  <c r="H165" i="19" s="1"/>
  <c r="E186" i="6"/>
  <c r="E231" i="6" s="1"/>
  <c r="E272" i="6" s="1"/>
  <c r="D165" i="19" s="1"/>
  <c r="G185" i="6"/>
  <c r="G230" i="6" s="1"/>
  <c r="G271" i="6" s="1"/>
  <c r="F164" i="19" s="1"/>
  <c r="I184" i="6"/>
  <c r="I229" i="6" s="1"/>
  <c r="I270" i="6" s="1"/>
  <c r="H163" i="19" s="1"/>
  <c r="E184" i="6"/>
  <c r="E229" i="6" s="1"/>
  <c r="E270" i="6" s="1"/>
  <c r="D163" i="19" s="1"/>
  <c r="G183" i="6"/>
  <c r="G228" i="6" s="1"/>
  <c r="G269" i="6" s="1"/>
  <c r="F162" i="19" s="1"/>
  <c r="I182" i="6"/>
  <c r="I227" i="6" s="1"/>
  <c r="I268" i="6" s="1"/>
  <c r="H161" i="19" s="1"/>
  <c r="E182" i="6"/>
  <c r="E227" i="6" s="1"/>
  <c r="E268" i="6" s="1"/>
  <c r="D161" i="19" s="1"/>
  <c r="G181" i="6"/>
  <c r="G226" i="6" s="1"/>
  <c r="G267" i="6" s="1"/>
  <c r="F160" i="19" s="1"/>
  <c r="J180" i="6"/>
  <c r="J225" i="6" s="1"/>
  <c r="J266" i="6" s="1"/>
  <c r="I159" i="19" s="1"/>
  <c r="F180" i="6"/>
  <c r="F225" i="6" s="1"/>
  <c r="F266" i="6" s="1"/>
  <c r="E159" i="19" s="1"/>
  <c r="H179" i="6"/>
  <c r="H224" i="6" s="1"/>
  <c r="H265" i="6" s="1"/>
  <c r="G158" i="19" s="1"/>
  <c r="J178" i="6"/>
  <c r="J223" i="6" s="1"/>
  <c r="J264" i="6" s="1"/>
  <c r="I157" i="19" s="1"/>
  <c r="E178" i="6"/>
  <c r="E223" i="6" s="1"/>
  <c r="E264" i="6" s="1"/>
  <c r="D157" i="19" s="1"/>
  <c r="G177" i="6"/>
  <c r="G222" i="6" s="1"/>
  <c r="G263" i="6" s="1"/>
  <c r="F156" i="19" s="1"/>
  <c r="J176" i="6"/>
  <c r="J221" i="6" s="1"/>
  <c r="J262" i="6" s="1"/>
  <c r="I155" i="19" s="1"/>
  <c r="E176" i="6"/>
  <c r="E221" i="6" s="1"/>
  <c r="E262" i="6" s="1"/>
  <c r="D155" i="19" s="1"/>
  <c r="G175" i="6"/>
  <c r="G220" i="6" s="1"/>
  <c r="G261" i="6" s="1"/>
  <c r="F154" i="19" s="1"/>
  <c r="J174" i="6"/>
  <c r="J219" i="6" s="1"/>
  <c r="J260" i="6" s="1"/>
  <c r="I153" i="19" s="1"/>
  <c r="F174" i="6"/>
  <c r="F219" i="6" s="1"/>
  <c r="F260" i="6" s="1"/>
  <c r="E153" i="19" s="1"/>
  <c r="I173" i="6"/>
  <c r="I218" i="6" s="1"/>
  <c r="I259" i="6" s="1"/>
  <c r="H152" i="19" s="1"/>
  <c r="E173" i="6"/>
  <c r="E218" i="6" s="1"/>
  <c r="E259" i="6" s="1"/>
  <c r="D152" i="19" s="1"/>
  <c r="G172" i="6"/>
  <c r="G217" i="6" s="1"/>
  <c r="G258" i="6" s="1"/>
  <c r="F151" i="19" s="1"/>
  <c r="I171" i="6"/>
  <c r="I216" i="6" s="1"/>
  <c r="I257" i="6" s="1"/>
  <c r="H150" i="19" s="1"/>
  <c r="D171" i="6"/>
  <c r="D216" i="6" s="1"/>
  <c r="D257" i="6" s="1"/>
  <c r="C150" i="19" s="1"/>
  <c r="F170" i="6"/>
  <c r="F215" i="6" s="1"/>
  <c r="F256" i="6" s="1"/>
  <c r="E149" i="19" s="1"/>
  <c r="I169" i="6"/>
  <c r="I214" i="6" s="1"/>
  <c r="I255" i="6" s="1"/>
  <c r="H148" i="19" s="1"/>
  <c r="D169" i="6"/>
  <c r="D214" i="6" s="1"/>
  <c r="D255" i="6" s="1"/>
  <c r="C148" i="19" s="1"/>
  <c r="F168" i="6"/>
  <c r="F213" i="6" s="1"/>
  <c r="F254" i="6" s="1"/>
  <c r="E147" i="19" s="1"/>
  <c r="H167" i="6"/>
  <c r="H212" i="6" s="1"/>
  <c r="H253" i="6" s="1"/>
  <c r="G146" i="19" s="1"/>
  <c r="D167" i="6"/>
  <c r="D212" i="6" s="1"/>
  <c r="D253" i="6" s="1"/>
  <c r="C146" i="19" s="1"/>
  <c r="G166" i="6"/>
  <c r="G211" i="6" s="1"/>
  <c r="G252" i="6" s="1"/>
  <c r="F145" i="19" s="1"/>
  <c r="J165" i="6"/>
  <c r="J210" i="6" s="1"/>
  <c r="J251" i="6" s="1"/>
  <c r="I144" i="19" s="1"/>
  <c r="F165" i="6"/>
  <c r="F210" i="6" s="1"/>
  <c r="F251" i="6" s="1"/>
  <c r="E144" i="19" s="1"/>
  <c r="H164" i="6"/>
  <c r="H209" i="6" s="1"/>
  <c r="H250" i="6" s="1"/>
  <c r="G143" i="19" s="1"/>
  <c r="J163" i="6"/>
  <c r="J208" i="6" s="1"/>
  <c r="J249" i="6" s="1"/>
  <c r="I142" i="19" s="1"/>
  <c r="E163" i="6"/>
  <c r="E208" i="6" s="1"/>
  <c r="E249" i="6" s="1"/>
  <c r="D142" i="19" s="1"/>
  <c r="H162" i="6"/>
  <c r="H207" i="6" s="1"/>
  <c r="H248" i="6" s="1"/>
  <c r="G141" i="19" s="1"/>
  <c r="J161" i="6"/>
  <c r="J206" i="6" s="1"/>
  <c r="J247" i="6" s="1"/>
  <c r="I140" i="19" s="1"/>
  <c r="E161" i="6"/>
  <c r="E206" i="6" s="1"/>
  <c r="E247" i="6" s="1"/>
  <c r="D140" i="19" s="1"/>
  <c r="G160" i="6"/>
  <c r="G205" i="6" s="1"/>
  <c r="G246" i="6" s="1"/>
  <c r="F139" i="19" s="1"/>
  <c r="G159" i="6"/>
  <c r="I188" i="6"/>
  <c r="I233" i="6" s="1"/>
  <c r="I274" i="6" s="1"/>
  <c r="H167" i="19" s="1"/>
  <c r="F179" i="6"/>
  <c r="F224" i="6" s="1"/>
  <c r="F265" i="6" s="1"/>
  <c r="E158" i="19" s="1"/>
  <c r="G170" i="6"/>
  <c r="G215" i="6" s="1"/>
  <c r="G256" i="6" s="1"/>
  <c r="F149" i="19" s="1"/>
  <c r="H161" i="6"/>
  <c r="H206" i="6" s="1"/>
  <c r="H247" i="6" s="1"/>
  <c r="G140" i="19" s="1"/>
  <c r="D194" i="6"/>
  <c r="D239" i="6" s="1"/>
  <c r="D280" i="6" s="1"/>
  <c r="C173" i="19" s="1"/>
  <c r="J192" i="6"/>
  <c r="J237" i="6" s="1"/>
  <c r="J278" i="6" s="1"/>
  <c r="I171" i="19" s="1"/>
  <c r="G191" i="6"/>
  <c r="G236" i="6" s="1"/>
  <c r="G277" i="6" s="1"/>
  <c r="F170" i="19" s="1"/>
  <c r="E190" i="6"/>
  <c r="E235" i="6" s="1"/>
  <c r="E276" i="6" s="1"/>
  <c r="D169" i="19" s="1"/>
  <c r="J188" i="6"/>
  <c r="J233" i="6" s="1"/>
  <c r="J274" i="6" s="1"/>
  <c r="I167" i="19" s="1"/>
  <c r="H187" i="6"/>
  <c r="H232" i="6" s="1"/>
  <c r="H273" i="6" s="1"/>
  <c r="G166" i="19" s="1"/>
  <c r="F186" i="6"/>
  <c r="F231" i="6" s="1"/>
  <c r="F272" i="6" s="1"/>
  <c r="E165" i="19" s="1"/>
  <c r="J184" i="6"/>
  <c r="J229" i="6" s="1"/>
  <c r="J270" i="6" s="1"/>
  <c r="I163" i="19" s="1"/>
  <c r="H183" i="6"/>
  <c r="H228" i="6" s="1"/>
  <c r="H269" i="6" s="1"/>
  <c r="G162" i="19" s="1"/>
  <c r="F182" i="6"/>
  <c r="F227" i="6" s="1"/>
  <c r="F268" i="6" s="1"/>
  <c r="E161" i="19" s="1"/>
  <c r="D181" i="6"/>
  <c r="D226" i="6" s="1"/>
  <c r="D267" i="6" s="1"/>
  <c r="C160" i="19" s="1"/>
  <c r="I179" i="6"/>
  <c r="I224" i="6" s="1"/>
  <c r="I265" i="6" s="1"/>
  <c r="H158" i="19" s="1"/>
  <c r="F178" i="6"/>
  <c r="F223" i="6" s="1"/>
  <c r="F264" i="6" s="1"/>
  <c r="E157" i="19" s="1"/>
  <c r="D177" i="6"/>
  <c r="D222" i="6" s="1"/>
  <c r="D263" i="6" s="1"/>
  <c r="C156" i="19" s="1"/>
  <c r="H175" i="6"/>
  <c r="H220" i="6" s="1"/>
  <c r="H261" i="6" s="1"/>
  <c r="G154" i="19" s="1"/>
  <c r="G174" i="6"/>
  <c r="G219" i="6" s="1"/>
  <c r="G260" i="6" s="1"/>
  <c r="F153" i="19" s="1"/>
  <c r="F173" i="6"/>
  <c r="F218" i="6" s="1"/>
  <c r="F259" i="6" s="1"/>
  <c r="E152" i="19" s="1"/>
  <c r="J171" i="6"/>
  <c r="J216" i="6" s="1"/>
  <c r="J257" i="6" s="1"/>
  <c r="I150" i="19" s="1"/>
  <c r="H170" i="6"/>
  <c r="H215" i="6" s="1"/>
  <c r="H256" i="6" s="1"/>
  <c r="G149" i="19" s="1"/>
  <c r="E169" i="6"/>
  <c r="E214" i="6" s="1"/>
  <c r="E255" i="6" s="1"/>
  <c r="D148" i="19" s="1"/>
  <c r="I167" i="6"/>
  <c r="I212" i="6" s="1"/>
  <c r="I253" i="6" s="1"/>
  <c r="H146" i="19" s="1"/>
  <c r="H166" i="6"/>
  <c r="H211" i="6" s="1"/>
  <c r="H252" i="6" s="1"/>
  <c r="G145" i="19" s="1"/>
  <c r="G165" i="6"/>
  <c r="G210" i="6" s="1"/>
  <c r="G251" i="6" s="1"/>
  <c r="F144" i="19" s="1"/>
  <c r="D164" i="6"/>
  <c r="D209" i="6" s="1"/>
  <c r="D250" i="6" s="1"/>
  <c r="C143" i="19" s="1"/>
  <c r="I162" i="6"/>
  <c r="I207" i="6" s="1"/>
  <c r="I248" i="6" s="1"/>
  <c r="H141" i="19" s="1"/>
  <c r="F161" i="6"/>
  <c r="F206" i="6" s="1"/>
  <c r="F247" i="6" s="1"/>
  <c r="E140" i="19" s="1"/>
  <c r="D160" i="6"/>
  <c r="D205" i="6" s="1"/>
  <c r="D246" i="6" s="1"/>
  <c r="C139" i="19" s="1"/>
  <c r="D159" i="6"/>
  <c r="I192" i="6"/>
  <c r="I237" i="6" s="1"/>
  <c r="I278" i="6" s="1"/>
  <c r="H171" i="19" s="1"/>
  <c r="J183" i="6"/>
  <c r="J228" i="6" s="1"/>
  <c r="J269" i="6" s="1"/>
  <c r="I162" i="19" s="1"/>
  <c r="J175" i="6"/>
  <c r="J220" i="6" s="1"/>
  <c r="J261" i="6" s="1"/>
  <c r="I154" i="19" s="1"/>
  <c r="D165" i="6"/>
  <c r="D210" i="6" s="1"/>
  <c r="D251" i="6" s="1"/>
  <c r="C144" i="19" s="1"/>
  <c r="I194" i="6"/>
  <c r="I239" i="6" s="1"/>
  <c r="I280" i="6" s="1"/>
  <c r="H173" i="19" s="1"/>
  <c r="G193" i="6"/>
  <c r="G238" i="6" s="1"/>
  <c r="G279" i="6" s="1"/>
  <c r="F172" i="19" s="1"/>
  <c r="D192" i="6"/>
  <c r="D237" i="6" s="1"/>
  <c r="D278" i="6" s="1"/>
  <c r="C171" i="19" s="1"/>
  <c r="J190" i="6"/>
  <c r="J235" i="6" s="1"/>
  <c r="J276" i="6" s="1"/>
  <c r="I169" i="19" s="1"/>
  <c r="H189" i="6"/>
  <c r="H234" i="6" s="1"/>
  <c r="H275" i="6" s="1"/>
  <c r="G168" i="19" s="1"/>
  <c r="E188" i="6"/>
  <c r="E233" i="6" s="1"/>
  <c r="E274" i="6" s="1"/>
  <c r="D167" i="19" s="1"/>
  <c r="J186" i="6"/>
  <c r="J231" i="6" s="1"/>
  <c r="J272" i="6" s="1"/>
  <c r="I165" i="19" s="1"/>
  <c r="I185" i="6"/>
  <c r="I230" i="6" s="1"/>
  <c r="I271" i="6" s="1"/>
  <c r="H164" i="19" s="1"/>
  <c r="F184" i="6"/>
  <c r="F229" i="6" s="1"/>
  <c r="F270" i="6" s="1"/>
  <c r="E163" i="19" s="1"/>
  <c r="J182" i="6"/>
  <c r="J227" i="6" s="1"/>
  <c r="J268" i="6" s="1"/>
  <c r="I161" i="19" s="1"/>
  <c r="I181" i="6"/>
  <c r="I226" i="6" s="1"/>
  <c r="I267" i="6" s="1"/>
  <c r="H160" i="19" s="1"/>
  <c r="G180" i="6"/>
  <c r="G225" i="6" s="1"/>
  <c r="G266" i="6" s="1"/>
  <c r="F159" i="19" s="1"/>
  <c r="D179" i="6"/>
  <c r="D224" i="6" s="1"/>
  <c r="D265" i="6" s="1"/>
  <c r="C158" i="19" s="1"/>
  <c r="I177" i="6"/>
  <c r="I222" i="6" s="1"/>
  <c r="I263" i="6" s="1"/>
  <c r="H156" i="19" s="1"/>
  <c r="F176" i="6"/>
  <c r="F221" i="6" s="1"/>
  <c r="F262" i="6" s="1"/>
  <c r="E155" i="19" s="1"/>
  <c r="D175" i="6"/>
  <c r="D220" i="6" s="1"/>
  <c r="D261" i="6" s="1"/>
  <c r="C154" i="19" s="1"/>
  <c r="J173" i="6"/>
  <c r="J218" i="6" s="1"/>
  <c r="J259" i="6" s="1"/>
  <c r="I152" i="19" s="1"/>
  <c r="H172" i="6"/>
  <c r="H217" i="6" s="1"/>
  <c r="H258" i="6" s="1"/>
  <c r="G151" i="19" s="1"/>
  <c r="E171" i="6"/>
  <c r="E216" i="6" s="1"/>
  <c r="E257" i="6" s="1"/>
  <c r="D150" i="19" s="1"/>
  <c r="J169" i="6"/>
  <c r="J214" i="6" s="1"/>
  <c r="J255" i="6" s="1"/>
  <c r="I148" i="19" s="1"/>
  <c r="G168" i="6"/>
  <c r="G213" i="6" s="1"/>
  <c r="G254" i="6" s="1"/>
  <c r="F147" i="19" s="1"/>
  <c r="E167" i="6"/>
  <c r="E212" i="6" s="1"/>
  <c r="E253" i="6" s="1"/>
  <c r="D146" i="19" s="1"/>
  <c r="D166" i="6"/>
  <c r="D211" i="6" s="1"/>
  <c r="D252" i="6" s="1"/>
  <c r="C145" i="19" s="1"/>
  <c r="I164" i="6"/>
  <c r="I209" i="6" s="1"/>
  <c r="I250" i="6" s="1"/>
  <c r="H143" i="19" s="1"/>
  <c r="G163" i="6"/>
  <c r="G208" i="6" s="1"/>
  <c r="G249" i="6" s="1"/>
  <c r="F142" i="19" s="1"/>
  <c r="D162" i="6"/>
  <c r="D207" i="6" s="1"/>
  <c r="D248" i="6" s="1"/>
  <c r="C141" i="19" s="1"/>
  <c r="H160" i="6"/>
  <c r="H205" i="6" s="1"/>
  <c r="H246" i="6" s="1"/>
  <c r="G139" i="19" s="1"/>
  <c r="H159" i="6"/>
  <c r="G190" i="6"/>
  <c r="G235" i="6" s="1"/>
  <c r="G276" i="6" s="1"/>
  <c r="F169" i="19" s="1"/>
  <c r="H181" i="6"/>
  <c r="H226" i="6" s="1"/>
  <c r="H267" i="6" s="1"/>
  <c r="G160" i="19" s="1"/>
  <c r="E172" i="6"/>
  <c r="E217" i="6" s="1"/>
  <c r="E258" i="6" s="1"/>
  <c r="D151" i="19" s="1"/>
  <c r="F163" i="6"/>
  <c r="F208" i="6" s="1"/>
  <c r="F249" i="6" s="1"/>
  <c r="E142" i="19" s="1"/>
  <c r="F194" i="6"/>
  <c r="F239" i="6" s="1"/>
  <c r="F280" i="6" s="1"/>
  <c r="E173" i="19" s="1"/>
  <c r="E193" i="6"/>
  <c r="E238" i="6" s="1"/>
  <c r="E279" i="6" s="1"/>
  <c r="D172" i="19" s="1"/>
  <c r="I191" i="6"/>
  <c r="I236" i="6" s="1"/>
  <c r="I277" i="6" s="1"/>
  <c r="H170" i="19" s="1"/>
  <c r="H190" i="6"/>
  <c r="H235" i="6" s="1"/>
  <c r="H276" i="6" s="1"/>
  <c r="G169" i="19" s="1"/>
  <c r="F189" i="6"/>
  <c r="F234" i="6" s="1"/>
  <c r="F275" i="6" s="1"/>
  <c r="E168" i="19" s="1"/>
  <c r="J187" i="6"/>
  <c r="J232" i="6" s="1"/>
  <c r="J273" i="6" s="1"/>
  <c r="I166" i="19" s="1"/>
  <c r="H186" i="6"/>
  <c r="H231" i="6" s="1"/>
  <c r="H272" i="6" s="1"/>
  <c r="G165" i="19" s="1"/>
  <c r="F185" i="6"/>
  <c r="F230" i="6" s="1"/>
  <c r="F271" i="6" s="1"/>
  <c r="E164" i="19" s="1"/>
  <c r="D184" i="6"/>
  <c r="D229" i="6" s="1"/>
  <c r="D270" i="6" s="1"/>
  <c r="C163" i="19" s="1"/>
  <c r="H182" i="6"/>
  <c r="H227" i="6" s="1"/>
  <c r="H268" i="6" s="1"/>
  <c r="G161" i="19" s="1"/>
  <c r="F181" i="6"/>
  <c r="F226" i="6" s="1"/>
  <c r="F267" i="6" s="1"/>
  <c r="E160" i="19" s="1"/>
  <c r="D180" i="6"/>
  <c r="D225" i="6" s="1"/>
  <c r="D266" i="6" s="1"/>
  <c r="C159" i="19" s="1"/>
  <c r="I178" i="6"/>
  <c r="I223" i="6" s="1"/>
  <c r="I264" i="6" s="1"/>
  <c r="H157" i="19" s="1"/>
  <c r="F177" i="6"/>
  <c r="F222" i="6" s="1"/>
  <c r="F263" i="6" s="1"/>
  <c r="E156" i="19" s="1"/>
  <c r="D176" i="6"/>
  <c r="D221" i="6" s="1"/>
  <c r="D262" i="6" s="1"/>
  <c r="C155" i="19" s="1"/>
  <c r="I174" i="6"/>
  <c r="I219" i="6" s="1"/>
  <c r="I260" i="6" s="1"/>
  <c r="H153" i="19" s="1"/>
  <c r="H173" i="6"/>
  <c r="H218" i="6" s="1"/>
  <c r="H259" i="6" s="1"/>
  <c r="G152" i="19" s="1"/>
  <c r="F172" i="6"/>
  <c r="F217" i="6" s="1"/>
  <c r="F258" i="6" s="1"/>
  <c r="E151" i="19" s="1"/>
  <c r="J170" i="6"/>
  <c r="J215" i="6" s="1"/>
  <c r="J256" i="6" s="1"/>
  <c r="I149" i="19" s="1"/>
  <c r="G169" i="6"/>
  <c r="G214" i="6" s="1"/>
  <c r="G255" i="6" s="1"/>
  <c r="F148" i="19" s="1"/>
  <c r="E168" i="6"/>
  <c r="E213" i="6" s="1"/>
  <c r="E254" i="6" s="1"/>
  <c r="D147" i="19" s="1"/>
  <c r="J166" i="6"/>
  <c r="J211" i="6" s="1"/>
  <c r="J252" i="6" s="1"/>
  <c r="I145" i="19" s="1"/>
  <c r="I165" i="6"/>
  <c r="I210" i="6" s="1"/>
  <c r="I251" i="6" s="1"/>
  <c r="H144" i="19" s="1"/>
  <c r="G164" i="6"/>
  <c r="G209" i="6" s="1"/>
  <c r="G250" i="6" s="1"/>
  <c r="F143" i="19" s="1"/>
  <c r="D163" i="6"/>
  <c r="D208" i="6" s="1"/>
  <c r="D249" i="6" s="1"/>
  <c r="C142" i="19" s="1"/>
  <c r="I161" i="6"/>
  <c r="I206" i="6" s="1"/>
  <c r="I247" i="6" s="1"/>
  <c r="H140" i="19" s="1"/>
  <c r="F160" i="6"/>
  <c r="F205" i="6" s="1"/>
  <c r="F246" i="6" s="1"/>
  <c r="E139" i="19" s="1"/>
  <c r="F159" i="6"/>
  <c r="J189" i="6"/>
  <c r="J234" i="6" s="1"/>
  <c r="J275" i="6" s="1"/>
  <c r="I168" i="19" s="1"/>
  <c r="H184" i="6"/>
  <c r="H229" i="6" s="1"/>
  <c r="H270" i="6" s="1"/>
  <c r="G163" i="19" s="1"/>
  <c r="G179" i="6"/>
  <c r="G224" i="6" s="1"/>
  <c r="G265" i="6" s="1"/>
  <c r="F158" i="19" s="1"/>
  <c r="E174" i="6"/>
  <c r="E219" i="6" s="1"/>
  <c r="E260" i="6" s="1"/>
  <c r="D153" i="19" s="1"/>
  <c r="J168" i="6"/>
  <c r="J213" i="6" s="1"/>
  <c r="J254" i="6" s="1"/>
  <c r="I147" i="19" s="1"/>
  <c r="I163" i="6"/>
  <c r="I208" i="6" s="1"/>
  <c r="I249" i="6" s="1"/>
  <c r="H142" i="19" s="1"/>
  <c r="H185" i="6"/>
  <c r="H230" i="6" s="1"/>
  <c r="H271" i="6" s="1"/>
  <c r="G164" i="19" s="1"/>
  <c r="I193" i="6"/>
  <c r="I238" i="6" s="1"/>
  <c r="I279" i="6" s="1"/>
  <c r="H172" i="19" s="1"/>
  <c r="G188" i="6"/>
  <c r="G233" i="6" s="1"/>
  <c r="G274" i="6" s="1"/>
  <c r="F167" i="19" s="1"/>
  <c r="E183" i="6"/>
  <c r="E228" i="6" s="1"/>
  <c r="E269" i="6" s="1"/>
  <c r="D162" i="19" s="1"/>
  <c r="D178" i="6"/>
  <c r="D223" i="6" s="1"/>
  <c r="D264" i="6" s="1"/>
  <c r="C157" i="19" s="1"/>
  <c r="J172" i="6"/>
  <c r="J217" i="6" s="1"/>
  <c r="J258" i="6" s="1"/>
  <c r="I151" i="19" s="1"/>
  <c r="G167" i="6"/>
  <c r="G212" i="6" s="1"/>
  <c r="G253" i="6" s="1"/>
  <c r="F146" i="19" s="1"/>
  <c r="F162" i="6"/>
  <c r="F207" i="6" s="1"/>
  <c r="F248" i="6" s="1"/>
  <c r="E141" i="19" s="1"/>
  <c r="H177" i="6"/>
  <c r="H222" i="6" s="1"/>
  <c r="H263" i="6" s="1"/>
  <c r="G156" i="19" s="1"/>
  <c r="G192" i="6"/>
  <c r="G237" i="6" s="1"/>
  <c r="G278" i="6" s="1"/>
  <c r="F171" i="19" s="1"/>
  <c r="E187" i="6"/>
  <c r="E232" i="6" s="1"/>
  <c r="E273" i="6" s="1"/>
  <c r="D166" i="19" s="1"/>
  <c r="D182" i="6"/>
  <c r="D227" i="6" s="1"/>
  <c r="D268" i="6" s="1"/>
  <c r="C161" i="19" s="1"/>
  <c r="H176" i="6"/>
  <c r="H221" i="6" s="1"/>
  <c r="H262" i="6" s="1"/>
  <c r="G155" i="19" s="1"/>
  <c r="H171" i="6"/>
  <c r="H216" i="6" s="1"/>
  <c r="H257" i="6" s="1"/>
  <c r="G150" i="19" s="1"/>
  <c r="F166" i="6"/>
  <c r="F211" i="6" s="1"/>
  <c r="F252" i="6" s="1"/>
  <c r="E145" i="19" s="1"/>
  <c r="D161" i="6"/>
  <c r="D206" i="6" s="1"/>
  <c r="D247" i="6" s="1"/>
  <c r="C140" i="19" s="1"/>
  <c r="I168" i="6"/>
  <c r="I213" i="6" s="1"/>
  <c r="I254" i="6" s="1"/>
  <c r="H147" i="19" s="1"/>
  <c r="E191" i="6"/>
  <c r="E236" i="6" s="1"/>
  <c r="E277" i="6" s="1"/>
  <c r="D170" i="19" s="1"/>
  <c r="D186" i="6"/>
  <c r="D231" i="6" s="1"/>
  <c r="D272" i="6" s="1"/>
  <c r="C165" i="19" s="1"/>
  <c r="I180" i="6"/>
  <c r="I225" i="6" s="1"/>
  <c r="I266" i="6" s="1"/>
  <c r="H159" i="19" s="1"/>
  <c r="F175" i="6"/>
  <c r="F220" i="6" s="1"/>
  <c r="F261" i="6" s="1"/>
  <c r="E154" i="19" s="1"/>
  <c r="E170" i="6"/>
  <c r="E215" i="6" s="1"/>
  <c r="E256" i="6" s="1"/>
  <c r="D149" i="19" s="1"/>
  <c r="E165" i="6"/>
  <c r="E210" i="6" s="1"/>
  <c r="E251" i="6" s="1"/>
  <c r="D144" i="19" s="1"/>
  <c r="J159" i="6"/>
  <c r="K192" i="7"/>
  <c r="K237" i="7" s="1"/>
  <c r="K278" i="7" s="1"/>
  <c r="J210" i="19" s="1"/>
  <c r="J185" i="7"/>
  <c r="J230" i="7" s="1"/>
  <c r="J271" i="7" s="1"/>
  <c r="I203" i="19" s="1"/>
  <c r="I178" i="7"/>
  <c r="I223" i="7" s="1"/>
  <c r="I264" i="7" s="1"/>
  <c r="H196" i="19" s="1"/>
  <c r="H171" i="7"/>
  <c r="H216" i="7" s="1"/>
  <c r="H257" i="7" s="1"/>
  <c r="G189" i="19" s="1"/>
  <c r="G164" i="7"/>
  <c r="G209" i="7" s="1"/>
  <c r="G250" i="7" s="1"/>
  <c r="F182" i="19" s="1"/>
  <c r="F157" i="7"/>
  <c r="F202" i="7" s="1"/>
  <c r="D191" i="7"/>
  <c r="D236" i="7" s="1"/>
  <c r="D277" i="7" s="1"/>
  <c r="C209" i="19" s="1"/>
  <c r="L183" i="7"/>
  <c r="L228" i="7" s="1"/>
  <c r="K176" i="7"/>
  <c r="K221" i="7" s="1"/>
  <c r="K262" i="7" s="1"/>
  <c r="J194" i="19" s="1"/>
  <c r="J169" i="7"/>
  <c r="J214" i="7" s="1"/>
  <c r="J255" i="7" s="1"/>
  <c r="I187" i="19" s="1"/>
  <c r="I162" i="7"/>
  <c r="I207" i="7" s="1"/>
  <c r="I248" i="7" s="1"/>
  <c r="H180" i="19" s="1"/>
  <c r="F189" i="7"/>
  <c r="F234" i="7" s="1"/>
  <c r="F275" i="7" s="1"/>
  <c r="E207" i="19" s="1"/>
  <c r="E182" i="7"/>
  <c r="E227" i="7" s="1"/>
  <c r="E268" i="7" s="1"/>
  <c r="D200" i="19" s="1"/>
  <c r="D175" i="7"/>
  <c r="D220" i="7" s="1"/>
  <c r="D261" i="7" s="1"/>
  <c r="C193" i="19" s="1"/>
  <c r="L167" i="7"/>
  <c r="L212" i="7" s="1"/>
  <c r="K160" i="7"/>
  <c r="K205" i="7" s="1"/>
  <c r="K246" i="7" s="1"/>
  <c r="J178" i="19" s="1"/>
  <c r="H187" i="7"/>
  <c r="H232" i="7" s="1"/>
  <c r="H273" i="7" s="1"/>
  <c r="G205" i="19" s="1"/>
  <c r="G180" i="7"/>
  <c r="G225" i="7" s="1"/>
  <c r="G266" i="7" s="1"/>
  <c r="F198" i="19" s="1"/>
  <c r="F173" i="7"/>
  <c r="F218" i="7" s="1"/>
  <c r="F259" i="7" s="1"/>
  <c r="E191" i="19" s="1"/>
  <c r="E166" i="7"/>
  <c r="E211" i="7" s="1"/>
  <c r="E252" i="7" s="1"/>
  <c r="D184" i="19" s="1"/>
  <c r="D159" i="7"/>
  <c r="D204" i="7" s="1"/>
  <c r="D245" i="7" s="1"/>
  <c r="C177" i="19" s="1"/>
  <c r="E158" i="7"/>
  <c r="E203" i="7" s="1"/>
  <c r="E244" i="7" s="1"/>
  <c r="D176" i="19" s="1"/>
  <c r="G160" i="7"/>
  <c r="G205" i="7" s="1"/>
  <c r="G246" i="7" s="1"/>
  <c r="F178" i="19" s="1"/>
  <c r="D163" i="7"/>
  <c r="D208" i="7" s="1"/>
  <c r="D249" i="7" s="1"/>
  <c r="C181" i="19" s="1"/>
  <c r="F165" i="7"/>
  <c r="F210" i="7" s="1"/>
  <c r="F251" i="7" s="1"/>
  <c r="E183" i="19" s="1"/>
  <c r="H167" i="7"/>
  <c r="H212" i="7" s="1"/>
  <c r="H253" i="7" s="1"/>
  <c r="G185" i="19" s="1"/>
  <c r="E170" i="7"/>
  <c r="E215" i="7" s="1"/>
  <c r="E256" i="7" s="1"/>
  <c r="D188" i="19" s="1"/>
  <c r="G172" i="7"/>
  <c r="G217" i="7" s="1"/>
  <c r="G258" i="7" s="1"/>
  <c r="F190" i="19" s="1"/>
  <c r="I174" i="7"/>
  <c r="I219" i="7" s="1"/>
  <c r="I260" i="7" s="1"/>
  <c r="H192" i="19" s="1"/>
  <c r="F177" i="7"/>
  <c r="F222" i="7" s="1"/>
  <c r="F263" i="7" s="1"/>
  <c r="E195" i="19" s="1"/>
  <c r="H179" i="7"/>
  <c r="H224" i="7" s="1"/>
  <c r="H265" i="7" s="1"/>
  <c r="G197" i="19" s="1"/>
  <c r="J181" i="7"/>
  <c r="J226" i="7" s="1"/>
  <c r="J267" i="7" s="1"/>
  <c r="I199" i="19" s="1"/>
  <c r="G184" i="7"/>
  <c r="G229" i="7" s="1"/>
  <c r="G270" i="7" s="1"/>
  <c r="F202" i="19" s="1"/>
  <c r="I186" i="7"/>
  <c r="I231" i="7" s="1"/>
  <c r="I272" i="7" s="1"/>
  <c r="H204" i="19" s="1"/>
  <c r="K188" i="7"/>
  <c r="K233" i="7" s="1"/>
  <c r="K274" i="7" s="1"/>
  <c r="J206" i="19" s="1"/>
  <c r="H191" i="7"/>
  <c r="H236" i="7" s="1"/>
  <c r="H277" i="7" s="1"/>
  <c r="G209" i="19" s="1"/>
  <c r="H157" i="7"/>
  <c r="H202" i="7" s="1"/>
  <c r="F159" i="7"/>
  <c r="F204" i="7" s="1"/>
  <c r="F245" i="7" s="1"/>
  <c r="E177" i="19" s="1"/>
  <c r="D161" i="7"/>
  <c r="D206" i="7" s="1"/>
  <c r="D247" i="7" s="1"/>
  <c r="C179" i="19" s="1"/>
  <c r="K162" i="7"/>
  <c r="K207" i="7" s="1"/>
  <c r="K248" i="7" s="1"/>
  <c r="J180" i="19" s="1"/>
  <c r="I164" i="7"/>
  <c r="I209" i="7" s="1"/>
  <c r="I250" i="7" s="1"/>
  <c r="H182" i="19" s="1"/>
  <c r="G166" i="7"/>
  <c r="G211" i="7" s="1"/>
  <c r="G252" i="7" s="1"/>
  <c r="F184" i="19" s="1"/>
  <c r="E168" i="7"/>
  <c r="E213" i="7" s="1"/>
  <c r="E254" i="7" s="1"/>
  <c r="D186" i="19" s="1"/>
  <c r="L169" i="7"/>
  <c r="L214" i="7" s="1"/>
  <c r="J171" i="7"/>
  <c r="J216" i="7" s="1"/>
  <c r="J257" i="7" s="1"/>
  <c r="I189" i="19" s="1"/>
  <c r="H173" i="7"/>
  <c r="H218" i="7" s="1"/>
  <c r="H259" i="7" s="1"/>
  <c r="G191" i="19" s="1"/>
  <c r="F175" i="7"/>
  <c r="F220" i="7" s="1"/>
  <c r="F261" i="7" s="1"/>
  <c r="E193" i="19" s="1"/>
  <c r="D177" i="7"/>
  <c r="D222" i="7" s="1"/>
  <c r="D263" i="7" s="1"/>
  <c r="C195" i="19" s="1"/>
  <c r="K178" i="7"/>
  <c r="K223" i="7" s="1"/>
  <c r="K264" i="7" s="1"/>
  <c r="J196" i="19" s="1"/>
  <c r="I180" i="7"/>
  <c r="I225" i="7" s="1"/>
  <c r="I266" i="7" s="1"/>
  <c r="H198" i="19" s="1"/>
  <c r="G182" i="7"/>
  <c r="G227" i="7" s="1"/>
  <c r="G268" i="7" s="1"/>
  <c r="F200" i="19" s="1"/>
  <c r="E184" i="7"/>
  <c r="E229" i="7" s="1"/>
  <c r="E270" i="7" s="1"/>
  <c r="D202" i="19" s="1"/>
  <c r="L185" i="7"/>
  <c r="L230" i="7" s="1"/>
  <c r="J187" i="7"/>
  <c r="J232" i="7" s="1"/>
  <c r="J273" i="7" s="1"/>
  <c r="I205" i="19" s="1"/>
  <c r="H189" i="7"/>
  <c r="H234" i="7" s="1"/>
  <c r="H275" i="7" s="1"/>
  <c r="G207" i="19" s="1"/>
  <c r="F191" i="7"/>
  <c r="F236" i="7" s="1"/>
  <c r="F277" i="7" s="1"/>
  <c r="E209" i="19" s="1"/>
  <c r="J158" i="7"/>
  <c r="J203" i="7" s="1"/>
  <c r="J244" i="7" s="1"/>
  <c r="I176" i="19" s="1"/>
  <c r="H160" i="7"/>
  <c r="H205" i="7" s="1"/>
  <c r="H246" i="7" s="1"/>
  <c r="G178" i="19" s="1"/>
  <c r="F162" i="7"/>
  <c r="F207" i="7" s="1"/>
  <c r="F248" i="7" s="1"/>
  <c r="E180" i="19" s="1"/>
  <c r="D164" i="7"/>
  <c r="D209" i="7" s="1"/>
  <c r="D250" i="7" s="1"/>
  <c r="C182" i="19" s="1"/>
  <c r="K165" i="7"/>
  <c r="K210" i="7" s="1"/>
  <c r="K251" i="7" s="1"/>
  <c r="J183" i="19" s="1"/>
  <c r="I167" i="7"/>
  <c r="I212" i="7" s="1"/>
  <c r="I253" i="7" s="1"/>
  <c r="H185" i="19" s="1"/>
  <c r="G169" i="7"/>
  <c r="G214" i="7" s="1"/>
  <c r="G255" i="7" s="1"/>
  <c r="F187" i="19" s="1"/>
  <c r="E171" i="7"/>
  <c r="E216" i="7" s="1"/>
  <c r="E257" i="7" s="1"/>
  <c r="D189" i="19" s="1"/>
  <c r="L172" i="7"/>
  <c r="L217" i="7" s="1"/>
  <c r="J174" i="7"/>
  <c r="J219" i="7" s="1"/>
  <c r="J260" i="7" s="1"/>
  <c r="I192" i="19" s="1"/>
  <c r="H176" i="7"/>
  <c r="H221" i="7" s="1"/>
  <c r="H262" i="7" s="1"/>
  <c r="G194" i="19" s="1"/>
  <c r="F178" i="7"/>
  <c r="F223" i="7" s="1"/>
  <c r="F264" i="7" s="1"/>
  <c r="E196" i="19" s="1"/>
  <c r="D180" i="7"/>
  <c r="D225" i="7" s="1"/>
  <c r="D266" i="7" s="1"/>
  <c r="C198" i="19" s="1"/>
  <c r="K181" i="7"/>
  <c r="K226" i="7" s="1"/>
  <c r="K267" i="7" s="1"/>
  <c r="J199" i="19" s="1"/>
  <c r="I183" i="7"/>
  <c r="I228" i="7" s="1"/>
  <c r="I269" i="7" s="1"/>
  <c r="H201" i="19" s="1"/>
  <c r="G185" i="7"/>
  <c r="G230" i="7" s="1"/>
  <c r="G271" i="7" s="1"/>
  <c r="F203" i="19" s="1"/>
  <c r="E187" i="7"/>
  <c r="E232" i="7" s="1"/>
  <c r="E273" i="7" s="1"/>
  <c r="D205" i="19" s="1"/>
  <c r="L188" i="7"/>
  <c r="L233" i="7" s="1"/>
  <c r="L274" i="7" s="1"/>
  <c r="K206" i="19" s="1"/>
  <c r="J190" i="7"/>
  <c r="J235" i="7" s="1"/>
  <c r="J276" i="7" s="1"/>
  <c r="I208" i="19" s="1"/>
  <c r="H192" i="7"/>
  <c r="H237" i="7" s="1"/>
  <c r="H278" i="7" s="1"/>
  <c r="G210" i="19" s="1"/>
  <c r="D158" i="7"/>
  <c r="D203" i="7" s="1"/>
  <c r="D244" i="7" s="1"/>
  <c r="C176" i="19" s="1"/>
  <c r="K159" i="7"/>
  <c r="K204" i="7" s="1"/>
  <c r="K245" i="7" s="1"/>
  <c r="J177" i="19" s="1"/>
  <c r="I161" i="7"/>
  <c r="I206" i="7" s="1"/>
  <c r="I247" i="7" s="1"/>
  <c r="H179" i="19" s="1"/>
  <c r="G163" i="7"/>
  <c r="G208" i="7" s="1"/>
  <c r="G249" i="7" s="1"/>
  <c r="F181" i="19" s="1"/>
  <c r="E165" i="7"/>
  <c r="E210" i="7" s="1"/>
  <c r="E251" i="7" s="1"/>
  <c r="D183" i="19" s="1"/>
  <c r="L166" i="7"/>
  <c r="L211" i="7" s="1"/>
  <c r="J168" i="7"/>
  <c r="J213" i="7" s="1"/>
  <c r="J254" i="7" s="1"/>
  <c r="I186" i="19" s="1"/>
  <c r="H170" i="7"/>
  <c r="H215" i="7" s="1"/>
  <c r="H256" i="7" s="1"/>
  <c r="G188" i="19" s="1"/>
  <c r="F172" i="7"/>
  <c r="F217" i="7" s="1"/>
  <c r="F258" i="7" s="1"/>
  <c r="E190" i="19" s="1"/>
  <c r="D174" i="7"/>
  <c r="D219" i="7" s="1"/>
  <c r="D260" i="7" s="1"/>
  <c r="C192" i="19" s="1"/>
  <c r="K175" i="7"/>
  <c r="K220" i="7" s="1"/>
  <c r="K261" i="7" s="1"/>
  <c r="J193" i="19" s="1"/>
  <c r="I177" i="7"/>
  <c r="I222" i="7" s="1"/>
  <c r="I263" i="7" s="1"/>
  <c r="H195" i="19" s="1"/>
  <c r="G179" i="7"/>
  <c r="G224" i="7" s="1"/>
  <c r="G265" i="7" s="1"/>
  <c r="F197" i="19" s="1"/>
  <c r="E181" i="7"/>
  <c r="E226" i="7" s="1"/>
  <c r="E267" i="7" s="1"/>
  <c r="D199" i="19" s="1"/>
  <c r="L182" i="7"/>
  <c r="L227" i="7" s="1"/>
  <c r="L268" i="7" s="1"/>
  <c r="K200" i="19" s="1"/>
  <c r="J184" i="7"/>
  <c r="J229" i="7" s="1"/>
  <c r="J270" i="7" s="1"/>
  <c r="I202" i="19" s="1"/>
  <c r="H186" i="7"/>
  <c r="H231" i="7" s="1"/>
  <c r="H272" i="7" s="1"/>
  <c r="G204" i="19" s="1"/>
  <c r="F188" i="7"/>
  <c r="F233" i="7" s="1"/>
  <c r="F274" i="7" s="1"/>
  <c r="E206" i="19" s="1"/>
  <c r="D190" i="7"/>
  <c r="D235" i="7" s="1"/>
  <c r="D276" i="7" s="1"/>
  <c r="C208" i="19" s="1"/>
  <c r="K191" i="7"/>
  <c r="K236" i="7" s="1"/>
  <c r="K277" i="7" s="1"/>
  <c r="J209" i="19" s="1"/>
  <c r="I158" i="7"/>
  <c r="I203" i="7" s="1"/>
  <c r="I244" i="7" s="1"/>
  <c r="H176" i="19" s="1"/>
  <c r="F161" i="7"/>
  <c r="F206" i="7" s="1"/>
  <c r="F247" i="7" s="1"/>
  <c r="E179" i="19" s="1"/>
  <c r="H163" i="7"/>
  <c r="H208" i="7" s="1"/>
  <c r="H249" i="7" s="1"/>
  <c r="G181" i="19" s="1"/>
  <c r="J165" i="7"/>
  <c r="J210" i="7" s="1"/>
  <c r="J251" i="7" s="1"/>
  <c r="I183" i="19" s="1"/>
  <c r="G168" i="7"/>
  <c r="G213" i="7" s="1"/>
  <c r="G254" i="7" s="1"/>
  <c r="F186" i="19" s="1"/>
  <c r="I170" i="7"/>
  <c r="I215" i="7" s="1"/>
  <c r="I256" i="7" s="1"/>
  <c r="H188" i="19" s="1"/>
  <c r="K172" i="7"/>
  <c r="K217" i="7" s="1"/>
  <c r="K258" i="7" s="1"/>
  <c r="J190" i="19" s="1"/>
  <c r="H175" i="7"/>
  <c r="H220" i="7" s="1"/>
  <c r="H261" i="7" s="1"/>
  <c r="G193" i="19" s="1"/>
  <c r="J177" i="7"/>
  <c r="J222" i="7" s="1"/>
  <c r="J263" i="7" s="1"/>
  <c r="I195" i="19" s="1"/>
  <c r="L179" i="7"/>
  <c r="L224" i="7" s="1"/>
  <c r="L265" i="7" s="1"/>
  <c r="K197" i="19" s="1"/>
  <c r="I182" i="7"/>
  <c r="I227" i="7" s="1"/>
  <c r="I268" i="7" s="1"/>
  <c r="H200" i="19" s="1"/>
  <c r="K184" i="7"/>
  <c r="K229" i="7" s="1"/>
  <c r="K270" i="7" s="1"/>
  <c r="J202" i="19" s="1"/>
  <c r="D187" i="7"/>
  <c r="D232" i="7" s="1"/>
  <c r="D273" i="7" s="1"/>
  <c r="C205" i="19" s="1"/>
  <c r="J189" i="7"/>
  <c r="J234" i="7" s="1"/>
  <c r="J275" i="7" s="1"/>
  <c r="I207" i="19" s="1"/>
  <c r="L191" i="7"/>
  <c r="L236" i="7" s="1"/>
  <c r="L157" i="7"/>
  <c r="L202" i="7" s="1"/>
  <c r="L243" i="7" s="1"/>
  <c r="J159" i="7"/>
  <c r="J204" i="7" s="1"/>
  <c r="J245" i="7" s="1"/>
  <c r="I177" i="19" s="1"/>
  <c r="H161" i="7"/>
  <c r="H206" i="7" s="1"/>
  <c r="H247" i="7" s="1"/>
  <c r="G179" i="19" s="1"/>
  <c r="F163" i="7"/>
  <c r="F208" i="7" s="1"/>
  <c r="F249" i="7" s="1"/>
  <c r="E181" i="19" s="1"/>
  <c r="D165" i="7"/>
  <c r="D210" i="7" s="1"/>
  <c r="D251" i="7" s="1"/>
  <c r="C183" i="19" s="1"/>
  <c r="K166" i="7"/>
  <c r="K211" i="7" s="1"/>
  <c r="K252" i="7" s="1"/>
  <c r="J184" i="19" s="1"/>
  <c r="I168" i="7"/>
  <c r="I213" i="7" s="1"/>
  <c r="I254" i="7" s="1"/>
  <c r="H186" i="19" s="1"/>
  <c r="G170" i="7"/>
  <c r="G215" i="7" s="1"/>
  <c r="G256" i="7" s="1"/>
  <c r="F188" i="19" s="1"/>
  <c r="E172" i="7"/>
  <c r="E217" i="7" s="1"/>
  <c r="E258" i="7" s="1"/>
  <c r="D190" i="19" s="1"/>
  <c r="L173" i="7"/>
  <c r="L218" i="7" s="1"/>
  <c r="L259" i="7" s="1"/>
  <c r="K191" i="19" s="1"/>
  <c r="J175" i="7"/>
  <c r="J220" i="7" s="1"/>
  <c r="J261" i="7" s="1"/>
  <c r="I193" i="19" s="1"/>
  <c r="H177" i="7"/>
  <c r="H222" i="7" s="1"/>
  <c r="H263" i="7" s="1"/>
  <c r="G195" i="19" s="1"/>
  <c r="F179" i="7"/>
  <c r="F224" i="7" s="1"/>
  <c r="F265" i="7" s="1"/>
  <c r="E197" i="19" s="1"/>
  <c r="D181" i="7"/>
  <c r="D226" i="7" s="1"/>
  <c r="D267" i="7" s="1"/>
  <c r="C199" i="19" s="1"/>
  <c r="K182" i="7"/>
  <c r="K227" i="7" s="1"/>
  <c r="K268" i="7" s="1"/>
  <c r="J200" i="19" s="1"/>
  <c r="I184" i="7"/>
  <c r="I229" i="7" s="1"/>
  <c r="I270" i="7" s="1"/>
  <c r="H202" i="19" s="1"/>
  <c r="G186" i="7"/>
  <c r="G231" i="7" s="1"/>
  <c r="G272" i="7" s="1"/>
  <c r="F204" i="19" s="1"/>
  <c r="E188" i="7"/>
  <c r="E233" i="7" s="1"/>
  <c r="E274" i="7" s="1"/>
  <c r="D206" i="19" s="1"/>
  <c r="L189" i="7"/>
  <c r="L234" i="7" s="1"/>
  <c r="L275" i="7" s="1"/>
  <c r="K207" i="19" s="1"/>
  <c r="J191" i="7"/>
  <c r="J236" i="7" s="1"/>
  <c r="J277" i="7" s="1"/>
  <c r="I209" i="19" s="1"/>
  <c r="G157" i="7"/>
  <c r="G202" i="7" s="1"/>
  <c r="E159" i="7"/>
  <c r="E204" i="7" s="1"/>
  <c r="E245" i="7" s="1"/>
  <c r="D177" i="19" s="1"/>
  <c r="L160" i="7"/>
  <c r="L205" i="7" s="1"/>
  <c r="L246" i="7" s="1"/>
  <c r="K178" i="19" s="1"/>
  <c r="J162" i="7"/>
  <c r="J207" i="7" s="1"/>
  <c r="J248" i="7" s="1"/>
  <c r="I180" i="19" s="1"/>
  <c r="H164" i="7"/>
  <c r="H209" i="7" s="1"/>
  <c r="H250" i="7" s="1"/>
  <c r="G182" i="19" s="1"/>
  <c r="F166" i="7"/>
  <c r="F211" i="7" s="1"/>
  <c r="F252" i="7" s="1"/>
  <c r="E184" i="19" s="1"/>
  <c r="D168" i="7"/>
  <c r="D213" i="7" s="1"/>
  <c r="D254" i="7" s="1"/>
  <c r="C186" i="19" s="1"/>
  <c r="K169" i="7"/>
  <c r="K214" i="7" s="1"/>
  <c r="K255" i="7" s="1"/>
  <c r="J187" i="19" s="1"/>
  <c r="I171" i="7"/>
  <c r="I216" i="7" s="1"/>
  <c r="I257" i="7" s="1"/>
  <c r="H189" i="19" s="1"/>
  <c r="G173" i="7"/>
  <c r="G218" i="7" s="1"/>
  <c r="G259" i="7" s="1"/>
  <c r="F191" i="19" s="1"/>
  <c r="E175" i="7"/>
  <c r="E220" i="7" s="1"/>
  <c r="E261" i="7" s="1"/>
  <c r="D193" i="19" s="1"/>
  <c r="L176" i="7"/>
  <c r="L221" i="7" s="1"/>
  <c r="J178" i="7"/>
  <c r="J223" i="7" s="1"/>
  <c r="J264" i="7" s="1"/>
  <c r="I196" i="19" s="1"/>
  <c r="H180" i="7"/>
  <c r="H225" i="7" s="1"/>
  <c r="H266" i="7" s="1"/>
  <c r="G198" i="19" s="1"/>
  <c r="F182" i="7"/>
  <c r="F227" i="7" s="1"/>
  <c r="F268" i="7" s="1"/>
  <c r="E200" i="19" s="1"/>
  <c r="D184" i="7"/>
  <c r="D229" i="7" s="1"/>
  <c r="D270" i="7" s="1"/>
  <c r="C202" i="19" s="1"/>
  <c r="K185" i="7"/>
  <c r="K230" i="7" s="1"/>
  <c r="K271" i="7" s="1"/>
  <c r="J203" i="19" s="1"/>
  <c r="I187" i="7"/>
  <c r="I232" i="7" s="1"/>
  <c r="I273" i="7" s="1"/>
  <c r="H205" i="19" s="1"/>
  <c r="G189" i="7"/>
  <c r="G234" i="7" s="1"/>
  <c r="G275" i="7" s="1"/>
  <c r="F207" i="19" s="1"/>
  <c r="E191" i="7"/>
  <c r="E236" i="7" s="1"/>
  <c r="E277" i="7" s="1"/>
  <c r="D209" i="19" s="1"/>
  <c r="L192" i="7"/>
  <c r="L237" i="7" s="1"/>
  <c r="H158" i="7"/>
  <c r="H203" i="7" s="1"/>
  <c r="H244" i="7" s="1"/>
  <c r="G176" i="19" s="1"/>
  <c r="F160" i="7"/>
  <c r="F205" i="7" s="1"/>
  <c r="F246" i="7" s="1"/>
  <c r="E178" i="19" s="1"/>
  <c r="D162" i="7"/>
  <c r="D207" i="7" s="1"/>
  <c r="D248" i="7" s="1"/>
  <c r="C180" i="19" s="1"/>
  <c r="K163" i="7"/>
  <c r="K208" i="7" s="1"/>
  <c r="K249" i="7" s="1"/>
  <c r="J181" i="19" s="1"/>
  <c r="I165" i="7"/>
  <c r="I210" i="7" s="1"/>
  <c r="I251" i="7" s="1"/>
  <c r="H183" i="19" s="1"/>
  <c r="G167" i="7"/>
  <c r="G212" i="7" s="1"/>
  <c r="G253" i="7" s="1"/>
  <c r="F185" i="19" s="1"/>
  <c r="E169" i="7"/>
  <c r="E214" i="7" s="1"/>
  <c r="E255" i="7" s="1"/>
  <c r="D187" i="19" s="1"/>
  <c r="L170" i="7"/>
  <c r="L215" i="7" s="1"/>
  <c r="J172" i="7"/>
  <c r="J217" i="7" s="1"/>
  <c r="J258" i="7" s="1"/>
  <c r="I190" i="19" s="1"/>
  <c r="H174" i="7"/>
  <c r="H219" i="7" s="1"/>
  <c r="H260" i="7" s="1"/>
  <c r="G192" i="19" s="1"/>
  <c r="F176" i="7"/>
  <c r="F221" i="7" s="1"/>
  <c r="F262" i="7" s="1"/>
  <c r="E194" i="19" s="1"/>
  <c r="D178" i="7"/>
  <c r="D223" i="7" s="1"/>
  <c r="D264" i="7" s="1"/>
  <c r="C196" i="19" s="1"/>
  <c r="K179" i="7"/>
  <c r="K224" i="7" s="1"/>
  <c r="K265" i="7" s="1"/>
  <c r="J197" i="19" s="1"/>
  <c r="I181" i="7"/>
  <c r="I226" i="7" s="1"/>
  <c r="I267" i="7" s="1"/>
  <c r="H199" i="19" s="1"/>
  <c r="G183" i="7"/>
  <c r="G228" i="7" s="1"/>
  <c r="G269" i="7" s="1"/>
  <c r="F201" i="19" s="1"/>
  <c r="E185" i="7"/>
  <c r="E230" i="7" s="1"/>
  <c r="E271" i="7" s="1"/>
  <c r="D203" i="19" s="1"/>
  <c r="L186" i="7"/>
  <c r="L231" i="7" s="1"/>
  <c r="J188" i="7"/>
  <c r="J233" i="7" s="1"/>
  <c r="J274" i="7" s="1"/>
  <c r="I206" i="19" s="1"/>
  <c r="H190" i="7"/>
  <c r="H235" i="7" s="1"/>
  <c r="H276" i="7" s="1"/>
  <c r="G208" i="19" s="1"/>
  <c r="F192" i="7"/>
  <c r="F237" i="7" s="1"/>
  <c r="F278" i="7" s="1"/>
  <c r="E210" i="19" s="1"/>
  <c r="H159" i="7"/>
  <c r="H204" i="7" s="1"/>
  <c r="H245" i="7" s="1"/>
  <c r="G177" i="19" s="1"/>
  <c r="J161" i="7"/>
  <c r="J206" i="7" s="1"/>
  <c r="J247" i="7" s="1"/>
  <c r="I179" i="19" s="1"/>
  <c r="L163" i="7"/>
  <c r="L208" i="7" s="1"/>
  <c r="I166" i="7"/>
  <c r="I211" i="7" s="1"/>
  <c r="I252" i="7" s="1"/>
  <c r="H184" i="19" s="1"/>
  <c r="K168" i="7"/>
  <c r="K213" i="7" s="1"/>
  <c r="K254" i="7" s="1"/>
  <c r="J186" i="19" s="1"/>
  <c r="D171" i="7"/>
  <c r="D216" i="7" s="1"/>
  <c r="D257" i="7" s="1"/>
  <c r="C189" i="19" s="1"/>
  <c r="J173" i="7"/>
  <c r="J218" i="7" s="1"/>
  <c r="J259" i="7" s="1"/>
  <c r="I191" i="19" s="1"/>
  <c r="L175" i="7"/>
  <c r="L220" i="7" s="1"/>
  <c r="E178" i="7"/>
  <c r="E223" i="7" s="1"/>
  <c r="E264" i="7" s="1"/>
  <c r="D196" i="19" s="1"/>
  <c r="K180" i="7"/>
  <c r="K225" i="7" s="1"/>
  <c r="K266" i="7" s="1"/>
  <c r="J198" i="19" s="1"/>
  <c r="D183" i="7"/>
  <c r="D228" i="7" s="1"/>
  <c r="D269" i="7" s="1"/>
  <c r="C201" i="19" s="1"/>
  <c r="F185" i="7"/>
  <c r="F230" i="7" s="1"/>
  <c r="F271" i="7" s="1"/>
  <c r="E203" i="19" s="1"/>
  <c r="L187" i="7"/>
  <c r="L232" i="7" s="1"/>
  <c r="L273" i="7" s="1"/>
  <c r="K205" i="19" s="1"/>
  <c r="E190" i="7"/>
  <c r="E235" i="7" s="1"/>
  <c r="E276" i="7" s="1"/>
  <c r="D208" i="19" s="1"/>
  <c r="G192" i="7"/>
  <c r="G237" i="7" s="1"/>
  <c r="G278" i="7" s="1"/>
  <c r="F210" i="19" s="1"/>
  <c r="G158" i="7"/>
  <c r="G203" i="7" s="1"/>
  <c r="G244" i="7" s="1"/>
  <c r="F176" i="19" s="1"/>
  <c r="E160" i="7"/>
  <c r="E205" i="7" s="1"/>
  <c r="E246" i="7" s="1"/>
  <c r="D178" i="19" s="1"/>
  <c r="L161" i="7"/>
  <c r="L206" i="7" s="1"/>
  <c r="J163" i="7"/>
  <c r="J208" i="7" s="1"/>
  <c r="J249" i="7" s="1"/>
  <c r="I181" i="19" s="1"/>
  <c r="H165" i="7"/>
  <c r="H210" i="7" s="1"/>
  <c r="H251" i="7" s="1"/>
  <c r="G183" i="19" s="1"/>
  <c r="F167" i="7"/>
  <c r="F212" i="7" s="1"/>
  <c r="F253" i="7" s="1"/>
  <c r="E185" i="19" s="1"/>
  <c r="D169" i="7"/>
  <c r="D214" i="7" s="1"/>
  <c r="D255" i="7" s="1"/>
  <c r="C187" i="19" s="1"/>
  <c r="K170" i="7"/>
  <c r="K215" i="7" s="1"/>
  <c r="K256" i="7" s="1"/>
  <c r="J188" i="19" s="1"/>
  <c r="I172" i="7"/>
  <c r="I217" i="7" s="1"/>
  <c r="I258" i="7" s="1"/>
  <c r="H190" i="19" s="1"/>
  <c r="G174" i="7"/>
  <c r="G219" i="7" s="1"/>
  <c r="G260" i="7" s="1"/>
  <c r="F192" i="19" s="1"/>
  <c r="E176" i="7"/>
  <c r="E221" i="7" s="1"/>
  <c r="E262" i="7" s="1"/>
  <c r="D194" i="19" s="1"/>
  <c r="L177" i="7"/>
  <c r="L222" i="7" s="1"/>
  <c r="J179" i="7"/>
  <c r="J224" i="7" s="1"/>
  <c r="J265" i="7" s="1"/>
  <c r="I197" i="19" s="1"/>
  <c r="H181" i="7"/>
  <c r="H226" i="7" s="1"/>
  <c r="H267" i="7" s="1"/>
  <c r="G199" i="19" s="1"/>
  <c r="F183" i="7"/>
  <c r="F228" i="7" s="1"/>
  <c r="F269" i="7" s="1"/>
  <c r="E201" i="19" s="1"/>
  <c r="D185" i="7"/>
  <c r="D230" i="7" s="1"/>
  <c r="D271" i="7" s="1"/>
  <c r="C203" i="19" s="1"/>
  <c r="K186" i="7"/>
  <c r="K231" i="7" s="1"/>
  <c r="K272" i="7" s="1"/>
  <c r="J204" i="19" s="1"/>
  <c r="I188" i="7"/>
  <c r="I233" i="7" s="1"/>
  <c r="I274" i="7" s="1"/>
  <c r="H206" i="19" s="1"/>
  <c r="G190" i="7"/>
  <c r="G235" i="7" s="1"/>
  <c r="G276" i="7" s="1"/>
  <c r="F208" i="19" s="1"/>
  <c r="E192" i="7"/>
  <c r="E237" i="7" s="1"/>
  <c r="E278" i="7" s="1"/>
  <c r="D210" i="19" s="1"/>
  <c r="K157" i="7"/>
  <c r="K202" i="7" s="1"/>
  <c r="I159" i="7"/>
  <c r="I204" i="7" s="1"/>
  <c r="I245" i="7" s="1"/>
  <c r="H177" i="19" s="1"/>
  <c r="G161" i="7"/>
  <c r="G206" i="7" s="1"/>
  <c r="G247" i="7" s="1"/>
  <c r="F179" i="19" s="1"/>
  <c r="E163" i="7"/>
  <c r="E208" i="7" s="1"/>
  <c r="E249" i="7" s="1"/>
  <c r="D181" i="19" s="1"/>
  <c r="L164" i="7"/>
  <c r="L209" i="7" s="1"/>
  <c r="J166" i="7"/>
  <c r="J211" i="7" s="1"/>
  <c r="J252" i="7" s="1"/>
  <c r="I184" i="19" s="1"/>
  <c r="H168" i="7"/>
  <c r="H213" i="7" s="1"/>
  <c r="H254" i="7" s="1"/>
  <c r="G186" i="19" s="1"/>
  <c r="F170" i="7"/>
  <c r="F215" i="7" s="1"/>
  <c r="F256" i="7" s="1"/>
  <c r="E188" i="19" s="1"/>
  <c r="D172" i="7"/>
  <c r="D217" i="7" s="1"/>
  <c r="D258" i="7" s="1"/>
  <c r="C190" i="19" s="1"/>
  <c r="K173" i="7"/>
  <c r="K218" i="7" s="1"/>
  <c r="K259" i="7" s="1"/>
  <c r="J191" i="19" s="1"/>
  <c r="I175" i="7"/>
  <c r="I220" i="7" s="1"/>
  <c r="I261" i="7" s="1"/>
  <c r="H193" i="19" s="1"/>
  <c r="G177" i="7"/>
  <c r="G222" i="7" s="1"/>
  <c r="G263" i="7" s="1"/>
  <c r="F195" i="19" s="1"/>
  <c r="E179" i="7"/>
  <c r="E224" i="7" s="1"/>
  <c r="E265" i="7" s="1"/>
  <c r="D197" i="19" s="1"/>
  <c r="L180" i="7"/>
  <c r="L225" i="7" s="1"/>
  <c r="L266" i="7" s="1"/>
  <c r="K198" i="19" s="1"/>
  <c r="J182" i="7"/>
  <c r="J227" i="7" s="1"/>
  <c r="J268" i="7" s="1"/>
  <c r="I200" i="19" s="1"/>
  <c r="H184" i="7"/>
  <c r="H229" i="7" s="1"/>
  <c r="H270" i="7" s="1"/>
  <c r="G202" i="19" s="1"/>
  <c r="F186" i="7"/>
  <c r="F231" i="7" s="1"/>
  <c r="F272" i="7" s="1"/>
  <c r="E204" i="19" s="1"/>
  <c r="D188" i="7"/>
  <c r="D233" i="7" s="1"/>
  <c r="D274" i="7" s="1"/>
  <c r="C206" i="19" s="1"/>
  <c r="K189" i="7"/>
  <c r="K234" i="7" s="1"/>
  <c r="K275" i="7" s="1"/>
  <c r="J207" i="19" s="1"/>
  <c r="I191" i="7"/>
  <c r="I236" i="7" s="1"/>
  <c r="I277" i="7" s="1"/>
  <c r="H209" i="19" s="1"/>
  <c r="E157" i="7"/>
  <c r="E202" i="7" s="1"/>
  <c r="L158" i="7"/>
  <c r="L203" i="7" s="1"/>
  <c r="L244" i="7" s="1"/>
  <c r="K176" i="19" s="1"/>
  <c r="J160" i="7"/>
  <c r="J205" i="7" s="1"/>
  <c r="J246" i="7" s="1"/>
  <c r="I178" i="19" s="1"/>
  <c r="H162" i="7"/>
  <c r="H207" i="7" s="1"/>
  <c r="H248" i="7" s="1"/>
  <c r="G180" i="19" s="1"/>
  <c r="F164" i="7"/>
  <c r="F209" i="7" s="1"/>
  <c r="F250" i="7" s="1"/>
  <c r="E182" i="19" s="1"/>
  <c r="D166" i="7"/>
  <c r="D211" i="7" s="1"/>
  <c r="D252" i="7" s="1"/>
  <c r="C184" i="19" s="1"/>
  <c r="K167" i="7"/>
  <c r="K212" i="7" s="1"/>
  <c r="K253" i="7" s="1"/>
  <c r="J185" i="19" s="1"/>
  <c r="I169" i="7"/>
  <c r="I214" i="7" s="1"/>
  <c r="I255" i="7" s="1"/>
  <c r="H187" i="19" s="1"/>
  <c r="G171" i="7"/>
  <c r="G216" i="7" s="1"/>
  <c r="G257" i="7" s="1"/>
  <c r="F189" i="19" s="1"/>
  <c r="E173" i="7"/>
  <c r="E218" i="7" s="1"/>
  <c r="E259" i="7" s="1"/>
  <c r="D191" i="19" s="1"/>
  <c r="L174" i="7"/>
  <c r="L219" i="7" s="1"/>
  <c r="L260" i="7" s="1"/>
  <c r="K192" i="19" s="1"/>
  <c r="J176" i="7"/>
  <c r="J221" i="7" s="1"/>
  <c r="J262" i="7" s="1"/>
  <c r="I194" i="19" s="1"/>
  <c r="H178" i="7"/>
  <c r="H223" i="7" s="1"/>
  <c r="H264" i="7" s="1"/>
  <c r="G196" i="19" s="1"/>
  <c r="F180" i="7"/>
  <c r="F225" i="7" s="1"/>
  <c r="F266" i="7" s="1"/>
  <c r="E198" i="19" s="1"/>
  <c r="D182" i="7"/>
  <c r="D227" i="7" s="1"/>
  <c r="D268" i="7" s="1"/>
  <c r="C200" i="19" s="1"/>
  <c r="K183" i="7"/>
  <c r="K228" i="7" s="1"/>
  <c r="K269" i="7" s="1"/>
  <c r="J201" i="19" s="1"/>
  <c r="I185" i="7"/>
  <c r="I230" i="7" s="1"/>
  <c r="I271" i="7" s="1"/>
  <c r="H203" i="19" s="1"/>
  <c r="G187" i="7"/>
  <c r="G232" i="7" s="1"/>
  <c r="G273" i="7" s="1"/>
  <c r="F205" i="19" s="1"/>
  <c r="E189" i="7"/>
  <c r="E234" i="7" s="1"/>
  <c r="E275" i="7" s="1"/>
  <c r="D207" i="19" s="1"/>
  <c r="L190" i="7"/>
  <c r="L235" i="7" s="1"/>
  <c r="J192" i="7"/>
  <c r="J237" i="7" s="1"/>
  <c r="J278" i="7" s="1"/>
  <c r="I210" i="19" s="1"/>
  <c r="K164" i="7"/>
  <c r="K209" i="7" s="1"/>
  <c r="K250" i="7" s="1"/>
  <c r="J182" i="19" s="1"/>
  <c r="E174" i="7"/>
  <c r="E219" i="7" s="1"/>
  <c r="E260" i="7" s="1"/>
  <c r="D192" i="19" s="1"/>
  <c r="H183" i="7"/>
  <c r="H228" i="7" s="1"/>
  <c r="H269" i="7" s="1"/>
  <c r="G201" i="19" s="1"/>
  <c r="D157" i="7"/>
  <c r="E164" i="7"/>
  <c r="E209" i="7" s="1"/>
  <c r="E250" i="7" s="1"/>
  <c r="D182" i="19" s="1"/>
  <c r="F171" i="7"/>
  <c r="F216" i="7" s="1"/>
  <c r="F257" i="7" s="1"/>
  <c r="E189" i="19" s="1"/>
  <c r="G178" i="7"/>
  <c r="G223" i="7" s="1"/>
  <c r="G264" i="7" s="1"/>
  <c r="F196" i="19" s="1"/>
  <c r="H185" i="7"/>
  <c r="H230" i="7" s="1"/>
  <c r="H271" i="7" s="1"/>
  <c r="G203" i="19" s="1"/>
  <c r="I192" i="7"/>
  <c r="I237" i="7" s="1"/>
  <c r="I278" i="7" s="1"/>
  <c r="H210" i="19" s="1"/>
  <c r="F158" i="7"/>
  <c r="F203" i="7" s="1"/>
  <c r="F244" i="7" s="1"/>
  <c r="E176" i="19" s="1"/>
  <c r="G165" i="7"/>
  <c r="G210" i="7" s="1"/>
  <c r="G251" i="7" s="1"/>
  <c r="F183" i="19" s="1"/>
  <c r="H172" i="7"/>
  <c r="H217" i="7" s="1"/>
  <c r="H258" i="7" s="1"/>
  <c r="G190" i="19" s="1"/>
  <c r="I179" i="7"/>
  <c r="I224" i="7" s="1"/>
  <c r="I265" i="7" s="1"/>
  <c r="H197" i="19" s="1"/>
  <c r="J186" i="7"/>
  <c r="J231" i="7" s="1"/>
  <c r="J272" i="7" s="1"/>
  <c r="I204" i="19" s="1"/>
  <c r="I157" i="7"/>
  <c r="I202" i="7" s="1"/>
  <c r="J164" i="7"/>
  <c r="J209" i="7" s="1"/>
  <c r="J250" i="7" s="1"/>
  <c r="I182" i="19" s="1"/>
  <c r="K171" i="7"/>
  <c r="K216" i="7" s="1"/>
  <c r="K257" i="7" s="1"/>
  <c r="J189" i="19" s="1"/>
  <c r="L178" i="7"/>
  <c r="L223" i="7" s="1"/>
  <c r="L264" i="7" s="1"/>
  <c r="K196" i="19" s="1"/>
  <c r="D186" i="7"/>
  <c r="D231" i="7" s="1"/>
  <c r="D272" i="7" s="1"/>
  <c r="C204" i="19" s="1"/>
  <c r="J157" i="7"/>
  <c r="J202" i="7" s="1"/>
  <c r="D167" i="7"/>
  <c r="D212" i="7" s="1"/>
  <c r="D253" i="7" s="1"/>
  <c r="C185" i="19" s="1"/>
  <c r="G176" i="7"/>
  <c r="G221" i="7" s="1"/>
  <c r="G262" i="7" s="1"/>
  <c r="F194" i="19" s="1"/>
  <c r="E186" i="7"/>
  <c r="E231" i="7" s="1"/>
  <c r="E272" i="7" s="1"/>
  <c r="D204" i="19" s="1"/>
  <c r="K158" i="7"/>
  <c r="K203" i="7" s="1"/>
  <c r="K244" i="7" s="1"/>
  <c r="J176" i="19" s="1"/>
  <c r="L165" i="7"/>
  <c r="L210" i="7" s="1"/>
  <c r="D173" i="7"/>
  <c r="D218" i="7" s="1"/>
  <c r="D259" i="7" s="1"/>
  <c r="C191" i="19" s="1"/>
  <c r="E180" i="7"/>
  <c r="E225" i="7" s="1"/>
  <c r="E266" i="7" s="1"/>
  <c r="D198" i="19" s="1"/>
  <c r="F187" i="7"/>
  <c r="F232" i="7" s="1"/>
  <c r="F273" i="7" s="1"/>
  <c r="E205" i="19" s="1"/>
  <c r="D160" i="7"/>
  <c r="D205" i="7" s="1"/>
  <c r="D246" i="7" s="1"/>
  <c r="C178" i="19" s="1"/>
  <c r="E167" i="7"/>
  <c r="E212" i="7" s="1"/>
  <c r="E253" i="7" s="1"/>
  <c r="D185" i="19" s="1"/>
  <c r="F174" i="7"/>
  <c r="F219" i="7" s="1"/>
  <c r="F260" i="7" s="1"/>
  <c r="E192" i="19" s="1"/>
  <c r="G181" i="7"/>
  <c r="G226" i="7" s="1"/>
  <c r="G267" i="7" s="1"/>
  <c r="F199" i="19" s="1"/>
  <c r="H188" i="7"/>
  <c r="H233" i="7" s="1"/>
  <c r="H274" i="7" s="1"/>
  <c r="G206" i="19" s="1"/>
  <c r="G159" i="7"/>
  <c r="G204" i="7" s="1"/>
  <c r="G245" i="7" s="1"/>
  <c r="F177" i="19" s="1"/>
  <c r="H166" i="7"/>
  <c r="H211" i="7" s="1"/>
  <c r="H252" i="7" s="1"/>
  <c r="G184" i="19" s="1"/>
  <c r="I173" i="7"/>
  <c r="I218" i="7" s="1"/>
  <c r="I259" i="7" s="1"/>
  <c r="H191" i="19" s="1"/>
  <c r="J180" i="7"/>
  <c r="J225" i="7" s="1"/>
  <c r="J266" i="7" s="1"/>
  <c r="I198" i="19" s="1"/>
  <c r="K187" i="7"/>
  <c r="K232" i="7" s="1"/>
  <c r="K273" i="7" s="1"/>
  <c r="J205" i="19" s="1"/>
  <c r="L159" i="7"/>
  <c r="L204" i="7" s="1"/>
  <c r="L245" i="7" s="1"/>
  <c r="K177" i="19" s="1"/>
  <c r="F169" i="7"/>
  <c r="F214" i="7" s="1"/>
  <c r="F255" i="7" s="1"/>
  <c r="E187" i="19" s="1"/>
  <c r="D179" i="7"/>
  <c r="D224" i="7" s="1"/>
  <c r="D265" i="7" s="1"/>
  <c r="C197" i="19" s="1"/>
  <c r="G188" i="7"/>
  <c r="G233" i="7" s="1"/>
  <c r="G274" i="7" s="1"/>
  <c r="F206" i="19" s="1"/>
  <c r="I160" i="7"/>
  <c r="I205" i="7" s="1"/>
  <c r="I246" i="7" s="1"/>
  <c r="H178" i="19" s="1"/>
  <c r="J167" i="7"/>
  <c r="J212" i="7" s="1"/>
  <c r="J253" i="7" s="1"/>
  <c r="I185" i="19" s="1"/>
  <c r="K174" i="7"/>
  <c r="K219" i="7" s="1"/>
  <c r="K260" i="7" s="1"/>
  <c r="J192" i="19" s="1"/>
  <c r="L181" i="7"/>
  <c r="L226" i="7" s="1"/>
  <c r="L267" i="7" s="1"/>
  <c r="K199" i="19" s="1"/>
  <c r="D189" i="7"/>
  <c r="D234" i="7" s="1"/>
  <c r="D275" i="7" s="1"/>
  <c r="C207" i="19" s="1"/>
  <c r="K161" i="7"/>
  <c r="K206" i="7" s="1"/>
  <c r="K247" i="7" s="1"/>
  <c r="J179" i="19" s="1"/>
  <c r="L168" i="7"/>
  <c r="L213" i="7" s="1"/>
  <c r="D176" i="7"/>
  <c r="D221" i="7" s="1"/>
  <c r="D262" i="7" s="1"/>
  <c r="C194" i="19" s="1"/>
  <c r="E183" i="7"/>
  <c r="E228" i="7" s="1"/>
  <c r="E269" i="7" s="1"/>
  <c r="D201" i="19" s="1"/>
  <c r="F190" i="7"/>
  <c r="F235" i="7" s="1"/>
  <c r="F276" i="7" s="1"/>
  <c r="E208" i="19" s="1"/>
  <c r="E161" i="7"/>
  <c r="E206" i="7" s="1"/>
  <c r="E247" i="7" s="1"/>
  <c r="D179" i="19" s="1"/>
  <c r="F168" i="7"/>
  <c r="F213" i="7" s="1"/>
  <c r="F254" i="7" s="1"/>
  <c r="E186" i="19" s="1"/>
  <c r="G175" i="7"/>
  <c r="G220" i="7" s="1"/>
  <c r="G261" i="7" s="1"/>
  <c r="F193" i="19" s="1"/>
  <c r="H182" i="7"/>
  <c r="H227" i="7" s="1"/>
  <c r="H268" i="7" s="1"/>
  <c r="G200" i="19" s="1"/>
  <c r="I189" i="7"/>
  <c r="I234" i="7" s="1"/>
  <c r="I275" i="7" s="1"/>
  <c r="H207" i="19" s="1"/>
  <c r="E162" i="7"/>
  <c r="E207" i="7" s="1"/>
  <c r="E248" i="7" s="1"/>
  <c r="D180" i="19" s="1"/>
  <c r="L171" i="7"/>
  <c r="L216" i="7" s="1"/>
  <c r="F181" i="7"/>
  <c r="F226" i="7" s="1"/>
  <c r="F267" i="7" s="1"/>
  <c r="E199" i="19" s="1"/>
  <c r="I190" i="7"/>
  <c r="I235" i="7" s="1"/>
  <c r="I276" i="7" s="1"/>
  <c r="H208" i="19" s="1"/>
  <c r="G162" i="7"/>
  <c r="G207" i="7" s="1"/>
  <c r="G248" i="7" s="1"/>
  <c r="F180" i="19" s="1"/>
  <c r="H169" i="7"/>
  <c r="H214" i="7" s="1"/>
  <c r="H255" i="7" s="1"/>
  <c r="G187" i="19" s="1"/>
  <c r="I176" i="7"/>
  <c r="I221" i="7" s="1"/>
  <c r="I262" i="7" s="1"/>
  <c r="H194" i="19" s="1"/>
  <c r="J183" i="7"/>
  <c r="J228" i="7" s="1"/>
  <c r="J269" i="7" s="1"/>
  <c r="I201" i="19" s="1"/>
  <c r="K190" i="7"/>
  <c r="K235" i="7" s="1"/>
  <c r="K276" i="7" s="1"/>
  <c r="J208" i="19" s="1"/>
  <c r="I163" i="7"/>
  <c r="I208" i="7" s="1"/>
  <c r="I249" i="7" s="1"/>
  <c r="H181" i="19" s="1"/>
  <c r="J170" i="7"/>
  <c r="J215" i="7" s="1"/>
  <c r="J256" i="7" s="1"/>
  <c r="I188" i="19" s="1"/>
  <c r="K177" i="7"/>
  <c r="K222" i="7" s="1"/>
  <c r="K263" i="7" s="1"/>
  <c r="J195" i="19" s="1"/>
  <c r="L184" i="7"/>
  <c r="L229" i="7" s="1"/>
  <c r="D192" i="7"/>
  <c r="D237" i="7" s="1"/>
  <c r="D278" i="7" s="1"/>
  <c r="C210" i="19" s="1"/>
  <c r="L162" i="7"/>
  <c r="L207" i="7" s="1"/>
  <c r="D170" i="7"/>
  <c r="D215" i="7" s="1"/>
  <c r="D256" i="7" s="1"/>
  <c r="C188" i="19" s="1"/>
  <c r="E177" i="7"/>
  <c r="E222" i="7" s="1"/>
  <c r="E263" i="7" s="1"/>
  <c r="D195" i="19" s="1"/>
  <c r="F184" i="7"/>
  <c r="F229" i="7" s="1"/>
  <c r="F270" i="7" s="1"/>
  <c r="E202" i="19" s="1"/>
  <c r="G191" i="7"/>
  <c r="G236" i="7" s="1"/>
  <c r="G277" i="7" s="1"/>
  <c r="F209" i="19" s="1"/>
  <c r="F191" i="9"/>
  <c r="F236" i="9" s="1"/>
  <c r="F277" i="9" s="1"/>
  <c r="E283" i="19" s="1"/>
  <c r="H189" i="9"/>
  <c r="H234" i="9" s="1"/>
  <c r="H275" i="9" s="1"/>
  <c r="G281" i="19" s="1"/>
  <c r="J187" i="9"/>
  <c r="J232" i="9" s="1"/>
  <c r="J273" i="9" s="1"/>
  <c r="I279" i="19" s="1"/>
  <c r="L185" i="9"/>
  <c r="L230" i="9" s="1"/>
  <c r="L271" i="9" s="1"/>
  <c r="K277" i="19" s="1"/>
  <c r="E184" i="9"/>
  <c r="E229" i="9" s="1"/>
  <c r="E270" i="9" s="1"/>
  <c r="D276" i="19" s="1"/>
  <c r="G182" i="9"/>
  <c r="G227" i="9" s="1"/>
  <c r="G268" i="9" s="1"/>
  <c r="F274" i="19" s="1"/>
  <c r="I180" i="9"/>
  <c r="I225" i="9" s="1"/>
  <c r="I266" i="9" s="1"/>
  <c r="H272" i="19" s="1"/>
  <c r="K178" i="9"/>
  <c r="K223" i="9" s="1"/>
  <c r="K264" i="9" s="1"/>
  <c r="J270" i="19" s="1"/>
  <c r="D177" i="9"/>
  <c r="D222" i="9" s="1"/>
  <c r="D263" i="9" s="1"/>
  <c r="C269" i="19" s="1"/>
  <c r="F175" i="9"/>
  <c r="F220" i="9" s="1"/>
  <c r="F261" i="9" s="1"/>
  <c r="E267" i="19" s="1"/>
  <c r="H173" i="9"/>
  <c r="H218" i="9" s="1"/>
  <c r="H259" i="9" s="1"/>
  <c r="G265" i="19" s="1"/>
  <c r="J171" i="9"/>
  <c r="J216" i="9" s="1"/>
  <c r="J257" i="9" s="1"/>
  <c r="I263" i="19" s="1"/>
  <c r="L169" i="9"/>
  <c r="L214" i="9" s="1"/>
  <c r="L255" i="9" s="1"/>
  <c r="K261" i="19" s="1"/>
  <c r="E168" i="9"/>
  <c r="E213" i="9" s="1"/>
  <c r="E254" i="9" s="1"/>
  <c r="D260" i="19" s="1"/>
  <c r="G166" i="9"/>
  <c r="G211" i="9" s="1"/>
  <c r="G252" i="9" s="1"/>
  <c r="F258" i="19" s="1"/>
  <c r="I164" i="9"/>
  <c r="I209" i="9" s="1"/>
  <c r="I250" i="9" s="1"/>
  <c r="H256" i="19" s="1"/>
  <c r="K162" i="9"/>
  <c r="K207" i="9" s="1"/>
  <c r="K248" i="9" s="1"/>
  <c r="J254" i="19" s="1"/>
  <c r="D161" i="9"/>
  <c r="D206" i="9" s="1"/>
  <c r="D247" i="9" s="1"/>
  <c r="C253" i="19" s="1"/>
  <c r="F159" i="9"/>
  <c r="F204" i="9" s="1"/>
  <c r="F245" i="9" s="1"/>
  <c r="E251" i="19" s="1"/>
  <c r="J157" i="9"/>
  <c r="E157" i="9"/>
  <c r="H192" i="9"/>
  <c r="H237" i="9" s="1"/>
  <c r="H278" i="9" s="1"/>
  <c r="G284" i="19" s="1"/>
  <c r="L191" i="9"/>
  <c r="L236" i="9" s="1"/>
  <c r="L277" i="9" s="1"/>
  <c r="K283" i="19" s="1"/>
  <c r="G191" i="9"/>
  <c r="G236" i="9" s="1"/>
  <c r="G277" i="9" s="1"/>
  <c r="F283" i="19" s="1"/>
  <c r="J190" i="9"/>
  <c r="J235" i="9" s="1"/>
  <c r="J276" i="9" s="1"/>
  <c r="I282" i="19" s="1"/>
  <c r="E190" i="9"/>
  <c r="E235" i="9" s="1"/>
  <c r="E276" i="9" s="1"/>
  <c r="D282" i="19" s="1"/>
  <c r="I189" i="9"/>
  <c r="I234" i="9" s="1"/>
  <c r="I275" i="9" s="1"/>
  <c r="H281" i="19" s="1"/>
  <c r="L188" i="9"/>
  <c r="L233" i="9" s="1"/>
  <c r="L274" i="9" s="1"/>
  <c r="K280" i="19" s="1"/>
  <c r="G188" i="9"/>
  <c r="G233" i="9" s="1"/>
  <c r="G274" i="9" s="1"/>
  <c r="F280" i="19" s="1"/>
  <c r="K187" i="9"/>
  <c r="K232" i="9" s="1"/>
  <c r="K273" i="9" s="1"/>
  <c r="J279" i="19" s="1"/>
  <c r="E187" i="9"/>
  <c r="E232" i="9" s="1"/>
  <c r="E273" i="9" s="1"/>
  <c r="D279" i="19" s="1"/>
  <c r="I186" i="9"/>
  <c r="I231" i="9" s="1"/>
  <c r="I272" i="9" s="1"/>
  <c r="H278" i="19" s="1"/>
  <c r="D186" i="9"/>
  <c r="D231" i="9" s="1"/>
  <c r="D272" i="9" s="1"/>
  <c r="C278" i="19" s="1"/>
  <c r="G185" i="9"/>
  <c r="G230" i="9" s="1"/>
  <c r="G271" i="9" s="1"/>
  <c r="F277" i="19" s="1"/>
  <c r="K184" i="9"/>
  <c r="K229" i="9" s="1"/>
  <c r="K270" i="9" s="1"/>
  <c r="J276" i="19" s="1"/>
  <c r="F184" i="9"/>
  <c r="F229" i="9" s="1"/>
  <c r="F270" i="9" s="1"/>
  <c r="E276" i="19" s="1"/>
  <c r="I183" i="9"/>
  <c r="I228" i="9" s="1"/>
  <c r="I269" i="9" s="1"/>
  <c r="H275" i="19" s="1"/>
  <c r="D183" i="9"/>
  <c r="D228" i="9" s="1"/>
  <c r="D269" i="9" s="1"/>
  <c r="C275" i="19" s="1"/>
  <c r="H182" i="9"/>
  <c r="H227" i="9" s="1"/>
  <c r="H268" i="9" s="1"/>
  <c r="G274" i="19" s="1"/>
  <c r="K181" i="9"/>
  <c r="K226" i="9" s="1"/>
  <c r="K267" i="9" s="1"/>
  <c r="J273" i="19" s="1"/>
  <c r="F181" i="9"/>
  <c r="F226" i="9" s="1"/>
  <c r="F267" i="9" s="1"/>
  <c r="E273" i="19" s="1"/>
  <c r="J180" i="9"/>
  <c r="J225" i="9" s="1"/>
  <c r="J266" i="9" s="1"/>
  <c r="I272" i="19" s="1"/>
  <c r="D180" i="9"/>
  <c r="D225" i="9" s="1"/>
  <c r="D266" i="9" s="1"/>
  <c r="C272" i="19" s="1"/>
  <c r="H179" i="9"/>
  <c r="H224" i="9" s="1"/>
  <c r="H265" i="9" s="1"/>
  <c r="G271" i="19" s="1"/>
  <c r="L178" i="9"/>
  <c r="L223" i="9" s="1"/>
  <c r="L264" i="9" s="1"/>
  <c r="K270" i="19" s="1"/>
  <c r="F178" i="9"/>
  <c r="F223" i="9" s="1"/>
  <c r="F264" i="9" s="1"/>
  <c r="E270" i="19" s="1"/>
  <c r="J177" i="9"/>
  <c r="J222" i="9" s="1"/>
  <c r="J263" i="9" s="1"/>
  <c r="I269" i="19" s="1"/>
  <c r="E177" i="9"/>
  <c r="E222" i="9" s="1"/>
  <c r="E263" i="9" s="1"/>
  <c r="D269" i="19" s="1"/>
  <c r="H176" i="9"/>
  <c r="H221" i="9" s="1"/>
  <c r="H262" i="9" s="1"/>
  <c r="G268" i="19" s="1"/>
  <c r="L175" i="9"/>
  <c r="L220" i="9" s="1"/>
  <c r="L261" i="9" s="1"/>
  <c r="K267" i="19" s="1"/>
  <c r="G175" i="9"/>
  <c r="G220" i="9" s="1"/>
  <c r="G261" i="9" s="1"/>
  <c r="F267" i="19" s="1"/>
  <c r="J174" i="9"/>
  <c r="J219" i="9" s="1"/>
  <c r="J260" i="9" s="1"/>
  <c r="I266" i="19" s="1"/>
  <c r="E174" i="9"/>
  <c r="E219" i="9" s="1"/>
  <c r="E260" i="9" s="1"/>
  <c r="D266" i="19" s="1"/>
  <c r="I173" i="9"/>
  <c r="I218" i="9" s="1"/>
  <c r="I259" i="9" s="1"/>
  <c r="H265" i="19" s="1"/>
  <c r="L172" i="9"/>
  <c r="L217" i="9" s="1"/>
  <c r="L258" i="9" s="1"/>
  <c r="K264" i="19" s="1"/>
  <c r="G172" i="9"/>
  <c r="G217" i="9" s="1"/>
  <c r="G258" i="9" s="1"/>
  <c r="F264" i="19" s="1"/>
  <c r="K171" i="9"/>
  <c r="K216" i="9" s="1"/>
  <c r="K257" i="9" s="1"/>
  <c r="J263" i="19" s="1"/>
  <c r="E171" i="9"/>
  <c r="E216" i="9" s="1"/>
  <c r="E257" i="9" s="1"/>
  <c r="D263" i="19" s="1"/>
  <c r="I170" i="9"/>
  <c r="I215" i="9" s="1"/>
  <c r="I256" i="9" s="1"/>
  <c r="H262" i="19" s="1"/>
  <c r="D170" i="9"/>
  <c r="D215" i="9" s="1"/>
  <c r="D256" i="9" s="1"/>
  <c r="C262" i="19" s="1"/>
  <c r="G169" i="9"/>
  <c r="G214" i="9" s="1"/>
  <c r="G255" i="9" s="1"/>
  <c r="F261" i="19" s="1"/>
  <c r="K168" i="9"/>
  <c r="K213" i="9" s="1"/>
  <c r="K254" i="9" s="1"/>
  <c r="J260" i="19" s="1"/>
  <c r="F168" i="9"/>
  <c r="F213" i="9" s="1"/>
  <c r="F254" i="9" s="1"/>
  <c r="E260" i="19" s="1"/>
  <c r="I167" i="9"/>
  <c r="I212" i="9" s="1"/>
  <c r="I253" i="9" s="1"/>
  <c r="H259" i="19" s="1"/>
  <c r="D167" i="9"/>
  <c r="D212" i="9" s="1"/>
  <c r="D253" i="9" s="1"/>
  <c r="C259" i="19" s="1"/>
  <c r="H166" i="9"/>
  <c r="H211" i="9" s="1"/>
  <c r="H252" i="9" s="1"/>
  <c r="G258" i="19" s="1"/>
  <c r="K165" i="9"/>
  <c r="K210" i="9" s="1"/>
  <c r="K251" i="9" s="1"/>
  <c r="J257" i="19" s="1"/>
  <c r="F165" i="9"/>
  <c r="F210" i="9" s="1"/>
  <c r="F251" i="9" s="1"/>
  <c r="E257" i="19" s="1"/>
  <c r="J164" i="9"/>
  <c r="J209" i="9" s="1"/>
  <c r="J250" i="9" s="1"/>
  <c r="I256" i="19" s="1"/>
  <c r="D164" i="9"/>
  <c r="D209" i="9" s="1"/>
  <c r="D250" i="9" s="1"/>
  <c r="C256" i="19" s="1"/>
  <c r="H163" i="9"/>
  <c r="H208" i="9" s="1"/>
  <c r="H249" i="9" s="1"/>
  <c r="G255" i="19" s="1"/>
  <c r="L162" i="9"/>
  <c r="L207" i="9" s="1"/>
  <c r="L248" i="9" s="1"/>
  <c r="K254" i="19" s="1"/>
  <c r="F162" i="9"/>
  <c r="F207" i="9" s="1"/>
  <c r="F248" i="9" s="1"/>
  <c r="E254" i="19" s="1"/>
  <c r="J161" i="9"/>
  <c r="J206" i="9" s="1"/>
  <c r="J247" i="9" s="1"/>
  <c r="I253" i="19" s="1"/>
  <c r="E161" i="9"/>
  <c r="E206" i="9" s="1"/>
  <c r="E247" i="9" s="1"/>
  <c r="D253" i="19" s="1"/>
  <c r="H160" i="9"/>
  <c r="H205" i="9" s="1"/>
  <c r="H246" i="9" s="1"/>
  <c r="G252" i="19" s="1"/>
  <c r="L159" i="9"/>
  <c r="L204" i="9" s="1"/>
  <c r="L245" i="9" s="1"/>
  <c r="K251" i="19" s="1"/>
  <c r="G159" i="9"/>
  <c r="G204" i="9" s="1"/>
  <c r="G245" i="9" s="1"/>
  <c r="F251" i="19" s="1"/>
  <c r="J158" i="9"/>
  <c r="J203" i="9" s="1"/>
  <c r="J244" i="9" s="1"/>
  <c r="I250" i="19" s="1"/>
  <c r="E158" i="9"/>
  <c r="E203" i="9" s="1"/>
  <c r="E244" i="9" s="1"/>
  <c r="D250" i="19" s="1"/>
  <c r="D157" i="9"/>
  <c r="E192" i="9"/>
  <c r="E237" i="9" s="1"/>
  <c r="E278" i="9" s="1"/>
  <c r="D284" i="19" s="1"/>
  <c r="G190" i="9"/>
  <c r="G235" i="9" s="1"/>
  <c r="G276" i="9" s="1"/>
  <c r="F282" i="19" s="1"/>
  <c r="I188" i="9"/>
  <c r="I233" i="9" s="1"/>
  <c r="I274" i="9" s="1"/>
  <c r="H280" i="19" s="1"/>
  <c r="K186" i="9"/>
  <c r="K231" i="9" s="1"/>
  <c r="K272" i="9" s="1"/>
  <c r="J278" i="19" s="1"/>
  <c r="D185" i="9"/>
  <c r="D230" i="9" s="1"/>
  <c r="D271" i="9" s="1"/>
  <c r="C277" i="19" s="1"/>
  <c r="F183" i="9"/>
  <c r="F228" i="9" s="1"/>
  <c r="F269" i="9" s="1"/>
  <c r="E275" i="19" s="1"/>
  <c r="H181" i="9"/>
  <c r="H226" i="9" s="1"/>
  <c r="H267" i="9" s="1"/>
  <c r="G273" i="19" s="1"/>
  <c r="J179" i="9"/>
  <c r="J224" i="9" s="1"/>
  <c r="J265" i="9" s="1"/>
  <c r="I271" i="19" s="1"/>
  <c r="L177" i="9"/>
  <c r="L222" i="9" s="1"/>
  <c r="L263" i="9" s="1"/>
  <c r="K269" i="19" s="1"/>
  <c r="E176" i="9"/>
  <c r="E221" i="9" s="1"/>
  <c r="E262" i="9" s="1"/>
  <c r="D268" i="19" s="1"/>
  <c r="G174" i="9"/>
  <c r="G219" i="9" s="1"/>
  <c r="G260" i="9" s="1"/>
  <c r="F266" i="19" s="1"/>
  <c r="I172" i="9"/>
  <c r="I217" i="9" s="1"/>
  <c r="I258" i="9" s="1"/>
  <c r="H264" i="19" s="1"/>
  <c r="K170" i="9"/>
  <c r="K215" i="9" s="1"/>
  <c r="K256" i="9" s="1"/>
  <c r="J262" i="19" s="1"/>
  <c r="D169" i="9"/>
  <c r="D214" i="9" s="1"/>
  <c r="D255" i="9" s="1"/>
  <c r="C261" i="19" s="1"/>
  <c r="F167" i="9"/>
  <c r="F212" i="9" s="1"/>
  <c r="F253" i="9" s="1"/>
  <c r="E259" i="19" s="1"/>
  <c r="H165" i="9"/>
  <c r="H210" i="9" s="1"/>
  <c r="H251" i="9" s="1"/>
  <c r="G257" i="19" s="1"/>
  <c r="J163" i="9"/>
  <c r="J208" i="9" s="1"/>
  <c r="J249" i="9" s="1"/>
  <c r="I255" i="19" s="1"/>
  <c r="L161" i="9"/>
  <c r="L206" i="9" s="1"/>
  <c r="L247" i="9" s="1"/>
  <c r="K253" i="19" s="1"/>
  <c r="E160" i="9"/>
  <c r="E205" i="9" s="1"/>
  <c r="E246" i="9" s="1"/>
  <c r="D252" i="19" s="1"/>
  <c r="G158" i="9"/>
  <c r="G203" i="9" s="1"/>
  <c r="G244" i="9" s="1"/>
  <c r="F250" i="19" s="1"/>
  <c r="G157" i="9"/>
  <c r="K192" i="9"/>
  <c r="K237" i="9" s="1"/>
  <c r="K278" i="9" s="1"/>
  <c r="J284" i="19" s="1"/>
  <c r="F192" i="9"/>
  <c r="F237" i="9" s="1"/>
  <c r="F278" i="9" s="1"/>
  <c r="E284" i="19" s="1"/>
  <c r="I191" i="9"/>
  <c r="I236" i="9" s="1"/>
  <c r="I277" i="9" s="1"/>
  <c r="H283" i="19" s="1"/>
  <c r="D191" i="9"/>
  <c r="D236" i="9" s="1"/>
  <c r="D277" i="9" s="1"/>
  <c r="C283" i="19" s="1"/>
  <c r="H190" i="9"/>
  <c r="H235" i="9" s="1"/>
  <c r="H276" i="9" s="1"/>
  <c r="G282" i="19" s="1"/>
  <c r="K189" i="9"/>
  <c r="K234" i="9" s="1"/>
  <c r="K275" i="9" s="1"/>
  <c r="J281" i="19" s="1"/>
  <c r="F189" i="9"/>
  <c r="F234" i="9" s="1"/>
  <c r="F275" i="9" s="1"/>
  <c r="E281" i="19" s="1"/>
  <c r="J188" i="9"/>
  <c r="J233" i="9" s="1"/>
  <c r="J274" i="9" s="1"/>
  <c r="I280" i="19" s="1"/>
  <c r="D188" i="9"/>
  <c r="D233" i="9" s="1"/>
  <c r="D274" i="9" s="1"/>
  <c r="C280" i="19" s="1"/>
  <c r="H187" i="9"/>
  <c r="H232" i="9" s="1"/>
  <c r="H273" i="9" s="1"/>
  <c r="G279" i="19" s="1"/>
  <c r="L186" i="9"/>
  <c r="L231" i="9" s="1"/>
  <c r="L272" i="9" s="1"/>
  <c r="K278" i="19" s="1"/>
  <c r="F186" i="9"/>
  <c r="F231" i="9" s="1"/>
  <c r="F272" i="9" s="1"/>
  <c r="E278" i="19" s="1"/>
  <c r="J185" i="9"/>
  <c r="J230" i="9" s="1"/>
  <c r="J271" i="9" s="1"/>
  <c r="I277" i="19" s="1"/>
  <c r="E185" i="9"/>
  <c r="E230" i="9" s="1"/>
  <c r="E271" i="9" s="1"/>
  <c r="D277" i="19" s="1"/>
  <c r="H184" i="9"/>
  <c r="H229" i="9" s="1"/>
  <c r="H270" i="9" s="1"/>
  <c r="G276" i="19" s="1"/>
  <c r="L183" i="9"/>
  <c r="L228" i="9" s="1"/>
  <c r="L269" i="9" s="1"/>
  <c r="K275" i="19" s="1"/>
  <c r="G183" i="9"/>
  <c r="G228" i="9" s="1"/>
  <c r="G269" i="9" s="1"/>
  <c r="F275" i="19" s="1"/>
  <c r="J182" i="9"/>
  <c r="J227" i="9" s="1"/>
  <c r="J268" i="9" s="1"/>
  <c r="I274" i="19" s="1"/>
  <c r="E182" i="9"/>
  <c r="E227" i="9" s="1"/>
  <c r="E268" i="9" s="1"/>
  <c r="D274" i="19" s="1"/>
  <c r="I181" i="9"/>
  <c r="I226" i="9" s="1"/>
  <c r="I267" i="9" s="1"/>
  <c r="H273" i="19" s="1"/>
  <c r="L180" i="9"/>
  <c r="L225" i="9" s="1"/>
  <c r="L266" i="9" s="1"/>
  <c r="K272" i="19" s="1"/>
  <c r="G180" i="9"/>
  <c r="G225" i="9" s="1"/>
  <c r="G266" i="9" s="1"/>
  <c r="F272" i="19" s="1"/>
  <c r="K179" i="9"/>
  <c r="K224" i="9" s="1"/>
  <c r="K265" i="9" s="1"/>
  <c r="J271" i="19" s="1"/>
  <c r="E179" i="9"/>
  <c r="E224" i="9" s="1"/>
  <c r="E265" i="9" s="1"/>
  <c r="D271" i="19" s="1"/>
  <c r="I178" i="9"/>
  <c r="I223" i="9" s="1"/>
  <c r="I264" i="9" s="1"/>
  <c r="H270" i="19" s="1"/>
  <c r="D178" i="9"/>
  <c r="D223" i="9" s="1"/>
  <c r="D264" i="9" s="1"/>
  <c r="C270" i="19" s="1"/>
  <c r="G177" i="9"/>
  <c r="G222" i="9" s="1"/>
  <c r="G263" i="9" s="1"/>
  <c r="F269" i="19" s="1"/>
  <c r="K176" i="9"/>
  <c r="K221" i="9" s="1"/>
  <c r="K262" i="9" s="1"/>
  <c r="J268" i="19" s="1"/>
  <c r="F176" i="9"/>
  <c r="F221" i="9" s="1"/>
  <c r="F262" i="9" s="1"/>
  <c r="E268" i="19" s="1"/>
  <c r="I175" i="9"/>
  <c r="I220" i="9" s="1"/>
  <c r="I261" i="9" s="1"/>
  <c r="H267" i="19" s="1"/>
  <c r="D175" i="9"/>
  <c r="D220" i="9" s="1"/>
  <c r="D261" i="9" s="1"/>
  <c r="C267" i="19" s="1"/>
  <c r="H174" i="9"/>
  <c r="H219" i="9" s="1"/>
  <c r="H260" i="9" s="1"/>
  <c r="G266" i="19" s="1"/>
  <c r="K173" i="9"/>
  <c r="K218" i="9" s="1"/>
  <c r="K259" i="9" s="1"/>
  <c r="J265" i="19" s="1"/>
  <c r="F173" i="9"/>
  <c r="F218" i="9" s="1"/>
  <c r="F259" i="9" s="1"/>
  <c r="E265" i="19" s="1"/>
  <c r="J172" i="9"/>
  <c r="J217" i="9" s="1"/>
  <c r="J258" i="9" s="1"/>
  <c r="I264" i="19" s="1"/>
  <c r="D172" i="9"/>
  <c r="D217" i="9" s="1"/>
  <c r="D258" i="9" s="1"/>
  <c r="C264" i="19" s="1"/>
  <c r="H171" i="9"/>
  <c r="H216" i="9" s="1"/>
  <c r="H257" i="9" s="1"/>
  <c r="G263" i="19" s="1"/>
  <c r="L170" i="9"/>
  <c r="L215" i="9" s="1"/>
  <c r="L256" i="9" s="1"/>
  <c r="K262" i="19" s="1"/>
  <c r="F170" i="9"/>
  <c r="F215" i="9" s="1"/>
  <c r="F256" i="9" s="1"/>
  <c r="E262" i="19" s="1"/>
  <c r="J169" i="9"/>
  <c r="J214" i="9" s="1"/>
  <c r="J255" i="9" s="1"/>
  <c r="I261" i="19" s="1"/>
  <c r="E169" i="9"/>
  <c r="E214" i="9" s="1"/>
  <c r="E255" i="9" s="1"/>
  <c r="D261" i="19" s="1"/>
  <c r="H168" i="9"/>
  <c r="H213" i="9" s="1"/>
  <c r="H254" i="9" s="1"/>
  <c r="G260" i="19" s="1"/>
  <c r="L167" i="9"/>
  <c r="L212" i="9" s="1"/>
  <c r="L253" i="9" s="1"/>
  <c r="K259" i="19" s="1"/>
  <c r="G167" i="9"/>
  <c r="G212" i="9" s="1"/>
  <c r="G253" i="9" s="1"/>
  <c r="F259" i="19" s="1"/>
  <c r="J166" i="9"/>
  <c r="J211" i="9" s="1"/>
  <c r="J252" i="9" s="1"/>
  <c r="I258" i="19" s="1"/>
  <c r="E166" i="9"/>
  <c r="E211" i="9" s="1"/>
  <c r="E252" i="9" s="1"/>
  <c r="D258" i="19" s="1"/>
  <c r="I165" i="9"/>
  <c r="I210" i="9" s="1"/>
  <c r="I251" i="9" s="1"/>
  <c r="H257" i="19" s="1"/>
  <c r="L164" i="9"/>
  <c r="L209" i="9" s="1"/>
  <c r="L250" i="9" s="1"/>
  <c r="K256" i="19" s="1"/>
  <c r="G164" i="9"/>
  <c r="G209" i="9" s="1"/>
  <c r="G250" i="9" s="1"/>
  <c r="F256" i="19" s="1"/>
  <c r="K163" i="9"/>
  <c r="K208" i="9" s="1"/>
  <c r="K249" i="9" s="1"/>
  <c r="J255" i="19" s="1"/>
  <c r="E163" i="9"/>
  <c r="E208" i="9" s="1"/>
  <c r="E249" i="9" s="1"/>
  <c r="D255" i="19" s="1"/>
  <c r="I162" i="9"/>
  <c r="I207" i="9" s="1"/>
  <c r="I248" i="9" s="1"/>
  <c r="H254" i="19" s="1"/>
  <c r="D162" i="9"/>
  <c r="D207" i="9" s="1"/>
  <c r="D248" i="9" s="1"/>
  <c r="C254" i="19" s="1"/>
  <c r="G161" i="9"/>
  <c r="G206" i="9" s="1"/>
  <c r="G247" i="9" s="1"/>
  <c r="F253" i="19" s="1"/>
  <c r="K160" i="9"/>
  <c r="K205" i="9" s="1"/>
  <c r="K246" i="9" s="1"/>
  <c r="J252" i="19" s="1"/>
  <c r="F160" i="9"/>
  <c r="F205" i="9" s="1"/>
  <c r="F246" i="9" s="1"/>
  <c r="E252" i="19" s="1"/>
  <c r="I159" i="9"/>
  <c r="I204" i="9" s="1"/>
  <c r="I245" i="9" s="1"/>
  <c r="H251" i="19" s="1"/>
  <c r="D159" i="9"/>
  <c r="D204" i="9" s="1"/>
  <c r="D245" i="9" s="1"/>
  <c r="C251" i="19" s="1"/>
  <c r="H158" i="9"/>
  <c r="H203" i="9" s="1"/>
  <c r="H244" i="9" s="1"/>
  <c r="G250" i="19" s="1"/>
  <c r="L157" i="9"/>
  <c r="J191" i="9"/>
  <c r="J236" i="9" s="1"/>
  <c r="J277" i="9" s="1"/>
  <c r="I283" i="19" s="1"/>
  <c r="L189" i="9"/>
  <c r="L234" i="9" s="1"/>
  <c r="L275" i="9" s="1"/>
  <c r="K281" i="19" s="1"/>
  <c r="E188" i="9"/>
  <c r="E233" i="9" s="1"/>
  <c r="E274" i="9" s="1"/>
  <c r="D280" i="19" s="1"/>
  <c r="G186" i="9"/>
  <c r="G231" i="9" s="1"/>
  <c r="G272" i="9" s="1"/>
  <c r="F278" i="19" s="1"/>
  <c r="I184" i="9"/>
  <c r="I229" i="9" s="1"/>
  <c r="I270" i="9" s="1"/>
  <c r="H276" i="19" s="1"/>
  <c r="K182" i="9"/>
  <c r="K227" i="9" s="1"/>
  <c r="K268" i="9" s="1"/>
  <c r="J274" i="19" s="1"/>
  <c r="D181" i="9"/>
  <c r="D226" i="9" s="1"/>
  <c r="D267" i="9" s="1"/>
  <c r="C273" i="19" s="1"/>
  <c r="F179" i="9"/>
  <c r="F224" i="9" s="1"/>
  <c r="F265" i="9" s="1"/>
  <c r="E271" i="19" s="1"/>
  <c r="H177" i="9"/>
  <c r="H222" i="9" s="1"/>
  <c r="H263" i="9" s="1"/>
  <c r="G269" i="19" s="1"/>
  <c r="J175" i="9"/>
  <c r="J220" i="9" s="1"/>
  <c r="J261" i="9" s="1"/>
  <c r="I267" i="19" s="1"/>
  <c r="L173" i="9"/>
  <c r="L218" i="9" s="1"/>
  <c r="L259" i="9" s="1"/>
  <c r="K265" i="19" s="1"/>
  <c r="E172" i="9"/>
  <c r="E217" i="9" s="1"/>
  <c r="E258" i="9" s="1"/>
  <c r="D264" i="19" s="1"/>
  <c r="G170" i="9"/>
  <c r="G215" i="9" s="1"/>
  <c r="G256" i="9" s="1"/>
  <c r="F262" i="19" s="1"/>
  <c r="I168" i="9"/>
  <c r="I213" i="9" s="1"/>
  <c r="I254" i="9" s="1"/>
  <c r="H260" i="19" s="1"/>
  <c r="K166" i="9"/>
  <c r="K211" i="9" s="1"/>
  <c r="K252" i="9" s="1"/>
  <c r="J258" i="19" s="1"/>
  <c r="D165" i="9"/>
  <c r="D210" i="9" s="1"/>
  <c r="D251" i="9" s="1"/>
  <c r="C257" i="19" s="1"/>
  <c r="F163" i="9"/>
  <c r="F208" i="9" s="1"/>
  <c r="F249" i="9" s="1"/>
  <c r="E255" i="19" s="1"/>
  <c r="H161" i="9"/>
  <c r="H206" i="9" s="1"/>
  <c r="H247" i="9" s="1"/>
  <c r="G253" i="19" s="1"/>
  <c r="J159" i="9"/>
  <c r="J204" i="9" s="1"/>
  <c r="J245" i="9" s="1"/>
  <c r="I251" i="19" s="1"/>
  <c r="K157" i="9"/>
  <c r="F157" i="9"/>
  <c r="J192" i="9"/>
  <c r="J237" i="9" s="1"/>
  <c r="J278" i="9" s="1"/>
  <c r="I284" i="19" s="1"/>
  <c r="D192" i="9"/>
  <c r="D237" i="9" s="1"/>
  <c r="D278" i="9" s="1"/>
  <c r="C284" i="19" s="1"/>
  <c r="H191" i="9"/>
  <c r="H236" i="9" s="1"/>
  <c r="H277" i="9" s="1"/>
  <c r="G283" i="19" s="1"/>
  <c r="L190" i="9"/>
  <c r="L235" i="9" s="1"/>
  <c r="L276" i="9" s="1"/>
  <c r="K282" i="19" s="1"/>
  <c r="F190" i="9"/>
  <c r="F235" i="9" s="1"/>
  <c r="F276" i="9" s="1"/>
  <c r="E282" i="19" s="1"/>
  <c r="J189" i="9"/>
  <c r="J234" i="9" s="1"/>
  <c r="J275" i="9" s="1"/>
  <c r="I281" i="19" s="1"/>
  <c r="E189" i="9"/>
  <c r="E234" i="9" s="1"/>
  <c r="E275" i="9" s="1"/>
  <c r="D281" i="19" s="1"/>
  <c r="H188" i="9"/>
  <c r="H233" i="9" s="1"/>
  <c r="H274" i="9" s="1"/>
  <c r="G280" i="19" s="1"/>
  <c r="L187" i="9"/>
  <c r="L232" i="9" s="1"/>
  <c r="L273" i="9" s="1"/>
  <c r="K279" i="19" s="1"/>
  <c r="G187" i="9"/>
  <c r="G232" i="9" s="1"/>
  <c r="G273" i="9" s="1"/>
  <c r="F279" i="19" s="1"/>
  <c r="J186" i="9"/>
  <c r="J231" i="9" s="1"/>
  <c r="J272" i="9" s="1"/>
  <c r="I278" i="19" s="1"/>
  <c r="E186" i="9"/>
  <c r="E231" i="9" s="1"/>
  <c r="E272" i="9" s="1"/>
  <c r="D278" i="19" s="1"/>
  <c r="I185" i="9"/>
  <c r="I230" i="9" s="1"/>
  <c r="I271" i="9" s="1"/>
  <c r="H277" i="19" s="1"/>
  <c r="L184" i="9"/>
  <c r="L229" i="9" s="1"/>
  <c r="L270" i="9" s="1"/>
  <c r="K276" i="19" s="1"/>
  <c r="G184" i="9"/>
  <c r="G229" i="9" s="1"/>
  <c r="G270" i="9" s="1"/>
  <c r="F276" i="19" s="1"/>
  <c r="K183" i="9"/>
  <c r="K228" i="9" s="1"/>
  <c r="K269" i="9" s="1"/>
  <c r="J275" i="19" s="1"/>
  <c r="E183" i="9"/>
  <c r="E228" i="9" s="1"/>
  <c r="E269" i="9" s="1"/>
  <c r="D275" i="19" s="1"/>
  <c r="I182" i="9"/>
  <c r="I227" i="9" s="1"/>
  <c r="I268" i="9" s="1"/>
  <c r="H274" i="19" s="1"/>
  <c r="D182" i="9"/>
  <c r="D227" i="9" s="1"/>
  <c r="D268" i="9" s="1"/>
  <c r="C274" i="19" s="1"/>
  <c r="G181" i="9"/>
  <c r="G226" i="9" s="1"/>
  <c r="G267" i="9" s="1"/>
  <c r="F273" i="19" s="1"/>
  <c r="K180" i="9"/>
  <c r="K225" i="9" s="1"/>
  <c r="K266" i="9" s="1"/>
  <c r="J272" i="19" s="1"/>
  <c r="F180" i="9"/>
  <c r="F225" i="9" s="1"/>
  <c r="F266" i="9" s="1"/>
  <c r="E272" i="19" s="1"/>
  <c r="I179" i="9"/>
  <c r="I224" i="9" s="1"/>
  <c r="I265" i="9" s="1"/>
  <c r="H271" i="19" s="1"/>
  <c r="D179" i="9"/>
  <c r="D224" i="9" s="1"/>
  <c r="D265" i="9" s="1"/>
  <c r="C271" i="19" s="1"/>
  <c r="H178" i="9"/>
  <c r="H223" i="9" s="1"/>
  <c r="H264" i="9" s="1"/>
  <c r="G270" i="19" s="1"/>
  <c r="K177" i="9"/>
  <c r="K222" i="9" s="1"/>
  <c r="K263" i="9" s="1"/>
  <c r="J269" i="19" s="1"/>
  <c r="F177" i="9"/>
  <c r="F222" i="9" s="1"/>
  <c r="F263" i="9" s="1"/>
  <c r="E269" i="19" s="1"/>
  <c r="J176" i="9"/>
  <c r="J221" i="9" s="1"/>
  <c r="J262" i="9" s="1"/>
  <c r="I268" i="19" s="1"/>
  <c r="D176" i="9"/>
  <c r="D221" i="9" s="1"/>
  <c r="D262" i="9" s="1"/>
  <c r="C268" i="19" s="1"/>
  <c r="H175" i="9"/>
  <c r="H220" i="9" s="1"/>
  <c r="H261" i="9" s="1"/>
  <c r="G267" i="19" s="1"/>
  <c r="L174" i="9"/>
  <c r="L219" i="9" s="1"/>
  <c r="L260" i="9" s="1"/>
  <c r="K266" i="19" s="1"/>
  <c r="F174" i="9"/>
  <c r="F219" i="9" s="1"/>
  <c r="F260" i="9" s="1"/>
  <c r="E266" i="19" s="1"/>
  <c r="J173" i="9"/>
  <c r="J218" i="9" s="1"/>
  <c r="J259" i="9" s="1"/>
  <c r="I265" i="19" s="1"/>
  <c r="E173" i="9"/>
  <c r="E218" i="9" s="1"/>
  <c r="E259" i="9" s="1"/>
  <c r="D265" i="19" s="1"/>
  <c r="H172" i="9"/>
  <c r="H217" i="9" s="1"/>
  <c r="H258" i="9" s="1"/>
  <c r="G264" i="19" s="1"/>
  <c r="L171" i="9"/>
  <c r="L216" i="9" s="1"/>
  <c r="L257" i="9" s="1"/>
  <c r="K263" i="19" s="1"/>
  <c r="G171" i="9"/>
  <c r="G216" i="9" s="1"/>
  <c r="G257" i="9" s="1"/>
  <c r="F263" i="19" s="1"/>
  <c r="J170" i="9"/>
  <c r="J215" i="9" s="1"/>
  <c r="J256" i="9" s="1"/>
  <c r="I262" i="19" s="1"/>
  <c r="E170" i="9"/>
  <c r="E215" i="9" s="1"/>
  <c r="E256" i="9" s="1"/>
  <c r="D262" i="19" s="1"/>
  <c r="I169" i="9"/>
  <c r="I214" i="9" s="1"/>
  <c r="I255" i="9" s="1"/>
  <c r="H261" i="19" s="1"/>
  <c r="L168" i="9"/>
  <c r="L213" i="9" s="1"/>
  <c r="L254" i="9" s="1"/>
  <c r="K260" i="19" s="1"/>
  <c r="G168" i="9"/>
  <c r="G213" i="9" s="1"/>
  <c r="G254" i="9" s="1"/>
  <c r="F260" i="19" s="1"/>
  <c r="K167" i="9"/>
  <c r="K212" i="9" s="1"/>
  <c r="K253" i="9" s="1"/>
  <c r="J259" i="19" s="1"/>
  <c r="E167" i="9"/>
  <c r="E212" i="9" s="1"/>
  <c r="E253" i="9" s="1"/>
  <c r="D259" i="19" s="1"/>
  <c r="I166" i="9"/>
  <c r="I211" i="9" s="1"/>
  <c r="I252" i="9" s="1"/>
  <c r="H258" i="19" s="1"/>
  <c r="D166" i="9"/>
  <c r="D211" i="9" s="1"/>
  <c r="D252" i="9" s="1"/>
  <c r="C258" i="19" s="1"/>
  <c r="G165" i="9"/>
  <c r="G210" i="9" s="1"/>
  <c r="G251" i="9" s="1"/>
  <c r="F257" i="19" s="1"/>
  <c r="K164" i="9"/>
  <c r="K209" i="9" s="1"/>
  <c r="K250" i="9" s="1"/>
  <c r="J256" i="19" s="1"/>
  <c r="F164" i="9"/>
  <c r="F209" i="9" s="1"/>
  <c r="F250" i="9" s="1"/>
  <c r="E256" i="19" s="1"/>
  <c r="I163" i="9"/>
  <c r="I208" i="9" s="1"/>
  <c r="I249" i="9" s="1"/>
  <c r="H255" i="19" s="1"/>
  <c r="D163" i="9"/>
  <c r="D208" i="9" s="1"/>
  <c r="D249" i="9" s="1"/>
  <c r="C255" i="19" s="1"/>
  <c r="H162" i="9"/>
  <c r="H207" i="9" s="1"/>
  <c r="H248" i="9" s="1"/>
  <c r="G254" i="19" s="1"/>
  <c r="K161" i="9"/>
  <c r="K206" i="9" s="1"/>
  <c r="K247" i="9" s="1"/>
  <c r="J253" i="19" s="1"/>
  <c r="F161" i="9"/>
  <c r="F206" i="9" s="1"/>
  <c r="F247" i="9" s="1"/>
  <c r="E253" i="19" s="1"/>
  <c r="J160" i="9"/>
  <c r="J205" i="9" s="1"/>
  <c r="J246" i="9" s="1"/>
  <c r="I252" i="19" s="1"/>
  <c r="D160" i="9"/>
  <c r="D205" i="9" s="1"/>
  <c r="D246" i="9" s="1"/>
  <c r="C252" i="19" s="1"/>
  <c r="H159" i="9"/>
  <c r="H204" i="9" s="1"/>
  <c r="H245" i="9" s="1"/>
  <c r="G251" i="19" s="1"/>
  <c r="L158" i="9"/>
  <c r="L203" i="9" s="1"/>
  <c r="L244" i="9" s="1"/>
  <c r="K250" i="19" s="1"/>
  <c r="F158" i="9"/>
  <c r="F203" i="9" s="1"/>
  <c r="F244" i="9" s="1"/>
  <c r="E250" i="19" s="1"/>
  <c r="H157" i="9"/>
  <c r="F187" i="9"/>
  <c r="F232" i="9" s="1"/>
  <c r="F273" i="9" s="1"/>
  <c r="E279" i="19" s="1"/>
  <c r="E180" i="9"/>
  <c r="E225" i="9" s="1"/>
  <c r="E266" i="9" s="1"/>
  <c r="D272" i="19" s="1"/>
  <c r="D173" i="9"/>
  <c r="D218" i="9" s="1"/>
  <c r="D259" i="9" s="1"/>
  <c r="C265" i="19" s="1"/>
  <c r="L165" i="9"/>
  <c r="L210" i="9" s="1"/>
  <c r="L251" i="9" s="1"/>
  <c r="K257" i="19" s="1"/>
  <c r="K158" i="9"/>
  <c r="K203" i="9" s="1"/>
  <c r="K244" i="9" s="1"/>
  <c r="J250" i="19" s="1"/>
  <c r="K191" i="9"/>
  <c r="K236" i="9" s="1"/>
  <c r="K277" i="9" s="1"/>
  <c r="J283" i="19" s="1"/>
  <c r="G189" i="9"/>
  <c r="G234" i="9" s="1"/>
  <c r="G275" i="9" s="1"/>
  <c r="F281" i="19" s="1"/>
  <c r="D187" i="9"/>
  <c r="D232" i="9" s="1"/>
  <c r="D273" i="9" s="1"/>
  <c r="C279" i="19" s="1"/>
  <c r="J184" i="9"/>
  <c r="J229" i="9" s="1"/>
  <c r="J270" i="9" s="1"/>
  <c r="I276" i="19" s="1"/>
  <c r="F182" i="9"/>
  <c r="F227" i="9" s="1"/>
  <c r="F268" i="9" s="1"/>
  <c r="E274" i="19" s="1"/>
  <c r="L179" i="9"/>
  <c r="L224" i="9" s="1"/>
  <c r="L265" i="9" s="1"/>
  <c r="K271" i="19" s="1"/>
  <c r="I177" i="9"/>
  <c r="I222" i="9" s="1"/>
  <c r="I263" i="9" s="1"/>
  <c r="H269" i="19" s="1"/>
  <c r="E175" i="9"/>
  <c r="E220" i="9" s="1"/>
  <c r="E261" i="9" s="1"/>
  <c r="D267" i="19" s="1"/>
  <c r="K172" i="9"/>
  <c r="K217" i="9" s="1"/>
  <c r="K258" i="9" s="1"/>
  <c r="J264" i="19" s="1"/>
  <c r="H170" i="9"/>
  <c r="H215" i="9" s="1"/>
  <c r="H256" i="9" s="1"/>
  <c r="G262" i="19" s="1"/>
  <c r="D168" i="9"/>
  <c r="D213" i="9" s="1"/>
  <c r="D254" i="9" s="1"/>
  <c r="C260" i="19" s="1"/>
  <c r="J165" i="9"/>
  <c r="J210" i="9" s="1"/>
  <c r="J251" i="9" s="1"/>
  <c r="I257" i="19" s="1"/>
  <c r="G163" i="9"/>
  <c r="G208" i="9" s="1"/>
  <c r="G249" i="9" s="1"/>
  <c r="F255" i="19" s="1"/>
  <c r="L160" i="9"/>
  <c r="L205" i="9" s="1"/>
  <c r="L246" i="9" s="1"/>
  <c r="K252" i="19" s="1"/>
  <c r="I158" i="9"/>
  <c r="I203" i="9" s="1"/>
  <c r="I244" i="9" s="1"/>
  <c r="H250" i="19" s="1"/>
  <c r="K190" i="9"/>
  <c r="K235" i="9" s="1"/>
  <c r="K276" i="9" s="1"/>
  <c r="J282" i="19" s="1"/>
  <c r="J183" i="9"/>
  <c r="J228" i="9" s="1"/>
  <c r="J269" i="9" s="1"/>
  <c r="I275" i="19" s="1"/>
  <c r="I176" i="9"/>
  <c r="I221" i="9" s="1"/>
  <c r="I262" i="9" s="1"/>
  <c r="H268" i="19" s="1"/>
  <c r="H169" i="9"/>
  <c r="H214" i="9" s="1"/>
  <c r="H255" i="9" s="1"/>
  <c r="G261" i="19" s="1"/>
  <c r="G162" i="9"/>
  <c r="G207" i="9" s="1"/>
  <c r="G248" i="9" s="1"/>
  <c r="F254" i="19" s="1"/>
  <c r="L192" i="9"/>
  <c r="L237" i="9" s="1"/>
  <c r="L278" i="9" s="1"/>
  <c r="K284" i="19" s="1"/>
  <c r="I190" i="9"/>
  <c r="I235" i="9" s="1"/>
  <c r="I276" i="9" s="1"/>
  <c r="H282" i="19" s="1"/>
  <c r="F188" i="9"/>
  <c r="F233" i="9" s="1"/>
  <c r="F274" i="9" s="1"/>
  <c r="E280" i="19" s="1"/>
  <c r="K185" i="9"/>
  <c r="K230" i="9" s="1"/>
  <c r="K271" i="9" s="1"/>
  <c r="J277" i="19" s="1"/>
  <c r="H183" i="9"/>
  <c r="H228" i="9" s="1"/>
  <c r="H269" i="9" s="1"/>
  <c r="G275" i="19" s="1"/>
  <c r="E181" i="9"/>
  <c r="E226" i="9" s="1"/>
  <c r="E267" i="9" s="1"/>
  <c r="D273" i="19" s="1"/>
  <c r="J178" i="9"/>
  <c r="J223" i="9" s="1"/>
  <c r="J264" i="9" s="1"/>
  <c r="I270" i="19" s="1"/>
  <c r="G176" i="9"/>
  <c r="G221" i="9" s="1"/>
  <c r="G262" i="9" s="1"/>
  <c r="F268" i="19" s="1"/>
  <c r="D174" i="9"/>
  <c r="D219" i="9" s="1"/>
  <c r="D260" i="9" s="1"/>
  <c r="C266" i="19" s="1"/>
  <c r="I171" i="9"/>
  <c r="I216" i="9" s="1"/>
  <c r="I257" i="9" s="1"/>
  <c r="H263" i="19" s="1"/>
  <c r="F169" i="9"/>
  <c r="F214" i="9" s="1"/>
  <c r="F255" i="9" s="1"/>
  <c r="E261" i="19" s="1"/>
  <c r="L166" i="9"/>
  <c r="L211" i="9" s="1"/>
  <c r="L252" i="9" s="1"/>
  <c r="K258" i="19" s="1"/>
  <c r="H164" i="9"/>
  <c r="H209" i="9" s="1"/>
  <c r="H250" i="9" s="1"/>
  <c r="G256" i="19" s="1"/>
  <c r="E162" i="9"/>
  <c r="E207" i="9" s="1"/>
  <c r="E248" i="9" s="1"/>
  <c r="D254" i="19" s="1"/>
  <c r="K159" i="9"/>
  <c r="K204" i="9" s="1"/>
  <c r="K245" i="9" s="1"/>
  <c r="J251" i="19" s="1"/>
  <c r="D189" i="9"/>
  <c r="D234" i="9" s="1"/>
  <c r="D275" i="9" s="1"/>
  <c r="C281" i="19" s="1"/>
  <c r="L181" i="9"/>
  <c r="L226" i="9" s="1"/>
  <c r="L267" i="9" s="1"/>
  <c r="K273" i="19" s="1"/>
  <c r="K174" i="9"/>
  <c r="K219" i="9" s="1"/>
  <c r="K260" i="9" s="1"/>
  <c r="J266" i="19" s="1"/>
  <c r="J167" i="9"/>
  <c r="J212" i="9" s="1"/>
  <c r="J253" i="9" s="1"/>
  <c r="I259" i="19" s="1"/>
  <c r="I160" i="9"/>
  <c r="I205" i="9" s="1"/>
  <c r="I246" i="9" s="1"/>
  <c r="H252" i="19" s="1"/>
  <c r="G192" i="9"/>
  <c r="G237" i="9" s="1"/>
  <c r="G278" i="9" s="1"/>
  <c r="F284" i="19" s="1"/>
  <c r="D190" i="9"/>
  <c r="D235" i="9" s="1"/>
  <c r="D276" i="9" s="1"/>
  <c r="C282" i="19" s="1"/>
  <c r="I187" i="9"/>
  <c r="I232" i="9" s="1"/>
  <c r="I273" i="9" s="1"/>
  <c r="H279" i="19" s="1"/>
  <c r="F185" i="9"/>
  <c r="F230" i="9" s="1"/>
  <c r="F271" i="9" s="1"/>
  <c r="E277" i="19" s="1"/>
  <c r="L182" i="9"/>
  <c r="L227" i="9" s="1"/>
  <c r="L268" i="9" s="1"/>
  <c r="K274" i="19" s="1"/>
  <c r="H180" i="9"/>
  <c r="H225" i="9" s="1"/>
  <c r="H266" i="9" s="1"/>
  <c r="G272" i="19" s="1"/>
  <c r="E178" i="9"/>
  <c r="E223" i="9" s="1"/>
  <c r="E264" i="9" s="1"/>
  <c r="D270" i="19" s="1"/>
  <c r="K175" i="9"/>
  <c r="K220" i="9" s="1"/>
  <c r="K261" i="9" s="1"/>
  <c r="J267" i="19" s="1"/>
  <c r="G173" i="9"/>
  <c r="G218" i="9" s="1"/>
  <c r="G259" i="9" s="1"/>
  <c r="F265" i="19" s="1"/>
  <c r="D171" i="9"/>
  <c r="D216" i="9" s="1"/>
  <c r="D257" i="9" s="1"/>
  <c r="C263" i="19" s="1"/>
  <c r="J168" i="9"/>
  <c r="J213" i="9" s="1"/>
  <c r="J254" i="9" s="1"/>
  <c r="I260" i="19" s="1"/>
  <c r="F166" i="9"/>
  <c r="F211" i="9" s="1"/>
  <c r="F252" i="9" s="1"/>
  <c r="E258" i="19" s="1"/>
  <c r="L163" i="9"/>
  <c r="L208" i="9" s="1"/>
  <c r="L249" i="9" s="1"/>
  <c r="K255" i="19" s="1"/>
  <c r="I161" i="9"/>
  <c r="I206" i="9" s="1"/>
  <c r="I247" i="9" s="1"/>
  <c r="H253" i="19" s="1"/>
  <c r="E159" i="9"/>
  <c r="E204" i="9" s="1"/>
  <c r="E245" i="9" s="1"/>
  <c r="D251" i="19" s="1"/>
  <c r="H185" i="9"/>
  <c r="H230" i="9" s="1"/>
  <c r="H271" i="9" s="1"/>
  <c r="G277" i="19" s="1"/>
  <c r="I157" i="9"/>
  <c r="D184" i="9"/>
  <c r="D229" i="9" s="1"/>
  <c r="D270" i="9" s="1"/>
  <c r="C276" i="19" s="1"/>
  <c r="I174" i="9"/>
  <c r="I219" i="9" s="1"/>
  <c r="I260" i="9" s="1"/>
  <c r="H266" i="19" s="1"/>
  <c r="E165" i="9"/>
  <c r="E210" i="9" s="1"/>
  <c r="E251" i="9" s="1"/>
  <c r="D257" i="19" s="1"/>
  <c r="F171" i="9"/>
  <c r="F216" i="9" s="1"/>
  <c r="F257" i="9" s="1"/>
  <c r="E263" i="19" s="1"/>
  <c r="K188" i="9"/>
  <c r="K233" i="9" s="1"/>
  <c r="K274" i="9" s="1"/>
  <c r="J280" i="19" s="1"/>
  <c r="G179" i="9"/>
  <c r="G224" i="9" s="1"/>
  <c r="G265" i="9" s="1"/>
  <c r="F271" i="19" s="1"/>
  <c r="K169" i="9"/>
  <c r="K214" i="9" s="1"/>
  <c r="K255" i="9" s="1"/>
  <c r="J261" i="19" s="1"/>
  <c r="G160" i="9"/>
  <c r="G205" i="9" s="1"/>
  <c r="G246" i="9" s="1"/>
  <c r="F252" i="19" s="1"/>
  <c r="I192" i="9"/>
  <c r="I237" i="9" s="1"/>
  <c r="I278" i="9" s="1"/>
  <c r="H284" i="19" s="1"/>
  <c r="E164" i="9"/>
  <c r="E209" i="9" s="1"/>
  <c r="E250" i="9" s="1"/>
  <c r="D256" i="19" s="1"/>
  <c r="H186" i="9"/>
  <c r="H231" i="9" s="1"/>
  <c r="H272" i="9" s="1"/>
  <c r="G278" i="19" s="1"/>
  <c r="L176" i="9"/>
  <c r="L221" i="9" s="1"/>
  <c r="L262" i="9" s="1"/>
  <c r="K268" i="19" s="1"/>
  <c r="H167" i="9"/>
  <c r="H212" i="9" s="1"/>
  <c r="H253" i="9" s="1"/>
  <c r="G259" i="19" s="1"/>
  <c r="D158" i="9"/>
  <c r="D203" i="9" s="1"/>
  <c r="D244" i="9" s="1"/>
  <c r="C250" i="19" s="1"/>
  <c r="G178" i="9"/>
  <c r="G223" i="9" s="1"/>
  <c r="G264" i="9" s="1"/>
  <c r="F270" i="19" s="1"/>
  <c r="J162" i="9"/>
  <c r="J207" i="9" s="1"/>
  <c r="J248" i="9" s="1"/>
  <c r="I254" i="19" s="1"/>
  <c r="E191" i="9"/>
  <c r="E236" i="9" s="1"/>
  <c r="E277" i="9" s="1"/>
  <c r="D283" i="19" s="1"/>
  <c r="J181" i="9"/>
  <c r="J226" i="9" s="1"/>
  <c r="J267" i="9" s="1"/>
  <c r="I273" i="19" s="1"/>
  <c r="F172" i="9"/>
  <c r="F217" i="9" s="1"/>
  <c r="F258" i="9" s="1"/>
  <c r="E264" i="19" s="1"/>
  <c r="L167" i="11"/>
  <c r="L211" i="11" s="1"/>
  <c r="L251" i="11" s="1"/>
  <c r="K297" i="19" s="1"/>
  <c r="I191" i="11"/>
  <c r="I235" i="11" s="1"/>
  <c r="I275" i="11" s="1"/>
  <c r="H321" i="19" s="1"/>
  <c r="E191" i="11"/>
  <c r="E235" i="11" s="1"/>
  <c r="E275" i="11" s="1"/>
  <c r="D321" i="19" s="1"/>
  <c r="J190" i="11"/>
  <c r="J234" i="11" s="1"/>
  <c r="J274" i="11" s="1"/>
  <c r="I320" i="19" s="1"/>
  <c r="F190" i="11"/>
  <c r="F234" i="11" s="1"/>
  <c r="F274" i="11" s="1"/>
  <c r="E320" i="19" s="1"/>
  <c r="K189" i="11"/>
  <c r="K233" i="11" s="1"/>
  <c r="K273" i="11" s="1"/>
  <c r="J319" i="19" s="1"/>
  <c r="G189" i="11"/>
  <c r="G233" i="11" s="1"/>
  <c r="G273" i="11" s="1"/>
  <c r="F319" i="19" s="1"/>
  <c r="L188" i="11"/>
  <c r="L232" i="11" s="1"/>
  <c r="L272" i="11" s="1"/>
  <c r="K318" i="19" s="1"/>
  <c r="H188" i="11"/>
  <c r="H232" i="11" s="1"/>
  <c r="H272" i="11" s="1"/>
  <c r="G318" i="19" s="1"/>
  <c r="D188" i="11"/>
  <c r="D232" i="11" s="1"/>
  <c r="D272" i="11" s="1"/>
  <c r="C318" i="19" s="1"/>
  <c r="L191" i="11"/>
  <c r="L235" i="11" s="1"/>
  <c r="L275" i="11" s="1"/>
  <c r="K321" i="19" s="1"/>
  <c r="G191" i="11"/>
  <c r="G235" i="11" s="1"/>
  <c r="G275" i="11" s="1"/>
  <c r="F321" i="19" s="1"/>
  <c r="K190" i="11"/>
  <c r="K234" i="11" s="1"/>
  <c r="K274" i="11" s="1"/>
  <c r="J320" i="19" s="1"/>
  <c r="E190" i="11"/>
  <c r="E234" i="11" s="1"/>
  <c r="E274" i="11" s="1"/>
  <c r="D320" i="19" s="1"/>
  <c r="I189" i="11"/>
  <c r="I233" i="11" s="1"/>
  <c r="I273" i="11" s="1"/>
  <c r="H319" i="19" s="1"/>
  <c r="D189" i="11"/>
  <c r="D233" i="11" s="1"/>
  <c r="D273" i="11" s="1"/>
  <c r="C319" i="19" s="1"/>
  <c r="G188" i="11"/>
  <c r="G232" i="11" s="1"/>
  <c r="G272" i="11" s="1"/>
  <c r="F318" i="19" s="1"/>
  <c r="K187" i="11"/>
  <c r="K231" i="11" s="1"/>
  <c r="K271" i="11" s="1"/>
  <c r="J317" i="19" s="1"/>
  <c r="G187" i="11"/>
  <c r="G231" i="11" s="1"/>
  <c r="G271" i="11" s="1"/>
  <c r="F317" i="19" s="1"/>
  <c r="L186" i="11"/>
  <c r="L230" i="11" s="1"/>
  <c r="L270" i="11" s="1"/>
  <c r="K316" i="19" s="1"/>
  <c r="H186" i="11"/>
  <c r="H230" i="11" s="1"/>
  <c r="H270" i="11" s="1"/>
  <c r="G316" i="19" s="1"/>
  <c r="D186" i="11"/>
  <c r="D230" i="11" s="1"/>
  <c r="D270" i="11" s="1"/>
  <c r="C316" i="19" s="1"/>
  <c r="I185" i="11"/>
  <c r="I229" i="11" s="1"/>
  <c r="I269" i="11" s="1"/>
  <c r="H315" i="19" s="1"/>
  <c r="E185" i="11"/>
  <c r="E229" i="11" s="1"/>
  <c r="E269" i="11" s="1"/>
  <c r="D315" i="19" s="1"/>
  <c r="J184" i="11"/>
  <c r="J228" i="11" s="1"/>
  <c r="J268" i="11" s="1"/>
  <c r="I314" i="19" s="1"/>
  <c r="E184" i="11"/>
  <c r="E228" i="11" s="1"/>
  <c r="E268" i="11" s="1"/>
  <c r="D314" i="19" s="1"/>
  <c r="J183" i="11"/>
  <c r="J227" i="11" s="1"/>
  <c r="J267" i="11" s="1"/>
  <c r="I313" i="19" s="1"/>
  <c r="F183" i="11"/>
  <c r="F227" i="11" s="1"/>
  <c r="F267" i="11" s="1"/>
  <c r="E313" i="19" s="1"/>
  <c r="K182" i="11"/>
  <c r="K226" i="11" s="1"/>
  <c r="K266" i="11" s="1"/>
  <c r="J312" i="19" s="1"/>
  <c r="G182" i="11"/>
  <c r="G226" i="11" s="1"/>
  <c r="G266" i="11" s="1"/>
  <c r="F312" i="19" s="1"/>
  <c r="L181" i="11"/>
  <c r="L225" i="11" s="1"/>
  <c r="L265" i="11" s="1"/>
  <c r="K311" i="19" s="1"/>
  <c r="H181" i="11"/>
  <c r="H225" i="11" s="1"/>
  <c r="H265" i="11" s="1"/>
  <c r="G311" i="19" s="1"/>
  <c r="D181" i="11"/>
  <c r="D225" i="11" s="1"/>
  <c r="D265" i="11" s="1"/>
  <c r="C311" i="19" s="1"/>
  <c r="I180" i="11"/>
  <c r="I224" i="11" s="1"/>
  <c r="I264" i="11" s="1"/>
  <c r="H310" i="19" s="1"/>
  <c r="E180" i="11"/>
  <c r="E224" i="11" s="1"/>
  <c r="E264" i="11" s="1"/>
  <c r="D310" i="19" s="1"/>
  <c r="J179" i="11"/>
  <c r="J223" i="11" s="1"/>
  <c r="J263" i="11" s="1"/>
  <c r="I309" i="19" s="1"/>
  <c r="F179" i="11"/>
  <c r="F223" i="11" s="1"/>
  <c r="F263" i="11" s="1"/>
  <c r="E309" i="19" s="1"/>
  <c r="K178" i="11"/>
  <c r="K222" i="11" s="1"/>
  <c r="K262" i="11" s="1"/>
  <c r="J308" i="19" s="1"/>
  <c r="G178" i="11"/>
  <c r="G222" i="11" s="1"/>
  <c r="G262" i="11" s="1"/>
  <c r="F308" i="19" s="1"/>
  <c r="L177" i="11"/>
  <c r="L221" i="11" s="1"/>
  <c r="L261" i="11" s="1"/>
  <c r="K307" i="19" s="1"/>
  <c r="H177" i="11"/>
  <c r="H221" i="11" s="1"/>
  <c r="H261" i="11" s="1"/>
  <c r="G307" i="19" s="1"/>
  <c r="D177" i="11"/>
  <c r="D221" i="11" s="1"/>
  <c r="D261" i="11" s="1"/>
  <c r="C307" i="19" s="1"/>
  <c r="I176" i="11"/>
  <c r="I220" i="11" s="1"/>
  <c r="I260" i="11" s="1"/>
  <c r="H306" i="19" s="1"/>
  <c r="E176" i="11"/>
  <c r="E220" i="11" s="1"/>
  <c r="E260" i="11" s="1"/>
  <c r="D306" i="19" s="1"/>
  <c r="J175" i="11"/>
  <c r="J219" i="11" s="1"/>
  <c r="J259" i="11" s="1"/>
  <c r="I305" i="19" s="1"/>
  <c r="F175" i="11"/>
  <c r="F219" i="11" s="1"/>
  <c r="F259" i="11" s="1"/>
  <c r="E305" i="19" s="1"/>
  <c r="K174" i="11"/>
  <c r="K218" i="11" s="1"/>
  <c r="K258" i="11" s="1"/>
  <c r="J304" i="19" s="1"/>
  <c r="G174" i="11"/>
  <c r="G218" i="11" s="1"/>
  <c r="G258" i="11" s="1"/>
  <c r="F304" i="19" s="1"/>
  <c r="L173" i="11"/>
  <c r="L217" i="11" s="1"/>
  <c r="L257" i="11" s="1"/>
  <c r="K303" i="19" s="1"/>
  <c r="H173" i="11"/>
  <c r="H217" i="11" s="1"/>
  <c r="H257" i="11" s="1"/>
  <c r="G303" i="19" s="1"/>
  <c r="D173" i="11"/>
  <c r="D217" i="11" s="1"/>
  <c r="D257" i="11" s="1"/>
  <c r="C303" i="19" s="1"/>
  <c r="I172" i="11"/>
  <c r="I216" i="11" s="1"/>
  <c r="I256" i="11" s="1"/>
  <c r="H302" i="19" s="1"/>
  <c r="E172" i="11"/>
  <c r="E216" i="11" s="1"/>
  <c r="E256" i="11" s="1"/>
  <c r="D302" i="19" s="1"/>
  <c r="J171" i="11"/>
  <c r="J215" i="11" s="1"/>
  <c r="J255" i="11" s="1"/>
  <c r="I301" i="19" s="1"/>
  <c r="F171" i="11"/>
  <c r="F215" i="11" s="1"/>
  <c r="F255" i="11" s="1"/>
  <c r="E301" i="19" s="1"/>
  <c r="K170" i="11"/>
  <c r="K214" i="11" s="1"/>
  <c r="K254" i="11" s="1"/>
  <c r="J300" i="19" s="1"/>
  <c r="G170" i="11"/>
  <c r="G214" i="11" s="1"/>
  <c r="G254" i="11" s="1"/>
  <c r="F300" i="19" s="1"/>
  <c r="L169" i="11"/>
  <c r="L213" i="11" s="1"/>
  <c r="L253" i="11" s="1"/>
  <c r="K299" i="19" s="1"/>
  <c r="H169" i="11"/>
  <c r="H213" i="11" s="1"/>
  <c r="H253" i="11" s="1"/>
  <c r="G299" i="19" s="1"/>
  <c r="D169" i="11"/>
  <c r="D213" i="11" s="1"/>
  <c r="D253" i="11" s="1"/>
  <c r="C299" i="19" s="1"/>
  <c r="I168" i="11"/>
  <c r="I212" i="11" s="1"/>
  <c r="I252" i="11" s="1"/>
  <c r="H298" i="19" s="1"/>
  <c r="E168" i="11"/>
  <c r="E212" i="11" s="1"/>
  <c r="E252" i="11" s="1"/>
  <c r="D298" i="19" s="1"/>
  <c r="I167" i="11"/>
  <c r="I211" i="11" s="1"/>
  <c r="I251" i="11" s="1"/>
  <c r="H297" i="19" s="1"/>
  <c r="E167" i="11"/>
  <c r="E211" i="11" s="1"/>
  <c r="E251" i="11" s="1"/>
  <c r="D297" i="19" s="1"/>
  <c r="J166" i="11"/>
  <c r="J210" i="11" s="1"/>
  <c r="J250" i="11" s="1"/>
  <c r="I296" i="19" s="1"/>
  <c r="F166" i="11"/>
  <c r="F210" i="11" s="1"/>
  <c r="F250" i="11" s="1"/>
  <c r="E296" i="19" s="1"/>
  <c r="K165" i="11"/>
  <c r="K209" i="11" s="1"/>
  <c r="K249" i="11" s="1"/>
  <c r="J295" i="19" s="1"/>
  <c r="G165" i="11"/>
  <c r="G209" i="11" s="1"/>
  <c r="G249" i="11" s="1"/>
  <c r="F295" i="19" s="1"/>
  <c r="L164" i="11"/>
  <c r="L208" i="11" s="1"/>
  <c r="L248" i="11" s="1"/>
  <c r="K294" i="19" s="1"/>
  <c r="H164" i="11"/>
  <c r="H208" i="11" s="1"/>
  <c r="H248" i="11" s="1"/>
  <c r="G294" i="19" s="1"/>
  <c r="D164" i="11"/>
  <c r="D208" i="11" s="1"/>
  <c r="D248" i="11" s="1"/>
  <c r="C294" i="19" s="1"/>
  <c r="I163" i="11"/>
  <c r="I207" i="11" s="1"/>
  <c r="I247" i="11" s="1"/>
  <c r="H293" i="19" s="1"/>
  <c r="E163" i="11"/>
  <c r="E207" i="11" s="1"/>
  <c r="E247" i="11" s="1"/>
  <c r="D293" i="19" s="1"/>
  <c r="J162" i="11"/>
  <c r="J206" i="11" s="1"/>
  <c r="J246" i="11" s="1"/>
  <c r="I292" i="19" s="1"/>
  <c r="F162" i="11"/>
  <c r="F206" i="11" s="1"/>
  <c r="F246" i="11" s="1"/>
  <c r="E292" i="19" s="1"/>
  <c r="K161" i="11"/>
  <c r="K205" i="11" s="1"/>
  <c r="K245" i="11" s="1"/>
  <c r="J291" i="19" s="1"/>
  <c r="G161" i="11"/>
  <c r="G205" i="11" s="1"/>
  <c r="G245" i="11" s="1"/>
  <c r="F291" i="19" s="1"/>
  <c r="L160" i="11"/>
  <c r="L204" i="11" s="1"/>
  <c r="L244" i="11" s="1"/>
  <c r="K290" i="19" s="1"/>
  <c r="H160" i="11"/>
  <c r="H204" i="11" s="1"/>
  <c r="H244" i="11" s="1"/>
  <c r="G290" i="19" s="1"/>
  <c r="D160" i="11"/>
  <c r="D204" i="11" s="1"/>
  <c r="D244" i="11" s="1"/>
  <c r="C290" i="19" s="1"/>
  <c r="I159" i="11"/>
  <c r="I203" i="11" s="1"/>
  <c r="I243" i="11" s="1"/>
  <c r="H289" i="19" s="1"/>
  <c r="E159" i="11"/>
  <c r="E203" i="11" s="1"/>
  <c r="E243" i="11" s="1"/>
  <c r="D289" i="19" s="1"/>
  <c r="J158" i="11"/>
  <c r="J202" i="11" s="1"/>
  <c r="J242" i="11" s="1"/>
  <c r="I288" i="19" s="1"/>
  <c r="F158" i="11"/>
  <c r="F202" i="11" s="1"/>
  <c r="F242" i="11" s="1"/>
  <c r="E288" i="19" s="1"/>
  <c r="K157" i="11"/>
  <c r="K201" i="11" s="1"/>
  <c r="K241" i="11" s="1"/>
  <c r="J287" i="19" s="1"/>
  <c r="G157" i="11"/>
  <c r="G201" i="11" s="1"/>
  <c r="G241" i="11" s="1"/>
  <c r="F287" i="19" s="1"/>
  <c r="F156" i="11"/>
  <c r="J191" i="11"/>
  <c r="J235" i="11" s="1"/>
  <c r="J275" i="11" s="1"/>
  <c r="I321" i="19" s="1"/>
  <c r="D191" i="11"/>
  <c r="D235" i="11" s="1"/>
  <c r="D275" i="11" s="1"/>
  <c r="C321" i="19" s="1"/>
  <c r="H190" i="11"/>
  <c r="H234" i="11" s="1"/>
  <c r="H274" i="11" s="1"/>
  <c r="G320" i="19" s="1"/>
  <c r="L189" i="11"/>
  <c r="L233" i="11" s="1"/>
  <c r="L273" i="11" s="1"/>
  <c r="K319" i="19" s="1"/>
  <c r="F189" i="11"/>
  <c r="F233" i="11" s="1"/>
  <c r="F273" i="11" s="1"/>
  <c r="E319" i="19" s="1"/>
  <c r="J188" i="11"/>
  <c r="J232" i="11" s="1"/>
  <c r="J272" i="11" s="1"/>
  <c r="I318" i="19" s="1"/>
  <c r="E188" i="11"/>
  <c r="E232" i="11" s="1"/>
  <c r="E272" i="11" s="1"/>
  <c r="D318" i="19" s="1"/>
  <c r="I187" i="11"/>
  <c r="I231" i="11" s="1"/>
  <c r="I271" i="11" s="1"/>
  <c r="H317" i="19" s="1"/>
  <c r="E187" i="11"/>
  <c r="E231" i="11" s="1"/>
  <c r="E271" i="11" s="1"/>
  <c r="D317" i="19" s="1"/>
  <c r="J186" i="11"/>
  <c r="J230" i="11" s="1"/>
  <c r="J270" i="11" s="1"/>
  <c r="I316" i="19" s="1"/>
  <c r="F186" i="11"/>
  <c r="F230" i="11" s="1"/>
  <c r="F270" i="11" s="1"/>
  <c r="E316" i="19" s="1"/>
  <c r="K185" i="11"/>
  <c r="K229" i="11" s="1"/>
  <c r="K269" i="11" s="1"/>
  <c r="J315" i="19" s="1"/>
  <c r="G185" i="11"/>
  <c r="G229" i="11" s="1"/>
  <c r="G269" i="11" s="1"/>
  <c r="F315" i="19" s="1"/>
  <c r="L184" i="11"/>
  <c r="L228" i="11" s="1"/>
  <c r="L268" i="11" s="1"/>
  <c r="K314" i="19" s="1"/>
  <c r="H184" i="11"/>
  <c r="H228" i="11" s="1"/>
  <c r="H268" i="11" s="1"/>
  <c r="G314" i="19" s="1"/>
  <c r="L183" i="11"/>
  <c r="L227" i="11" s="1"/>
  <c r="L267" i="11" s="1"/>
  <c r="K313" i="19" s="1"/>
  <c r="H183" i="11"/>
  <c r="H227" i="11" s="1"/>
  <c r="H267" i="11" s="1"/>
  <c r="G313" i="19" s="1"/>
  <c r="D183" i="11"/>
  <c r="D227" i="11" s="1"/>
  <c r="D267" i="11" s="1"/>
  <c r="C313" i="19" s="1"/>
  <c r="I182" i="11"/>
  <c r="I226" i="11" s="1"/>
  <c r="I266" i="11" s="1"/>
  <c r="H312" i="19" s="1"/>
  <c r="E182" i="11"/>
  <c r="E226" i="11" s="1"/>
  <c r="E266" i="11" s="1"/>
  <c r="D312" i="19" s="1"/>
  <c r="J181" i="11"/>
  <c r="J225" i="11" s="1"/>
  <c r="J265" i="11" s="1"/>
  <c r="I311" i="19" s="1"/>
  <c r="F181" i="11"/>
  <c r="F225" i="11" s="1"/>
  <c r="F265" i="11" s="1"/>
  <c r="E311" i="19" s="1"/>
  <c r="K180" i="11"/>
  <c r="K224" i="11" s="1"/>
  <c r="K264" i="11" s="1"/>
  <c r="J310" i="19" s="1"/>
  <c r="G180" i="11"/>
  <c r="G224" i="11" s="1"/>
  <c r="G264" i="11" s="1"/>
  <c r="F310" i="19" s="1"/>
  <c r="L179" i="11"/>
  <c r="L223" i="11" s="1"/>
  <c r="L263" i="11" s="1"/>
  <c r="K309" i="19" s="1"/>
  <c r="H179" i="11"/>
  <c r="H223" i="11" s="1"/>
  <c r="H263" i="11" s="1"/>
  <c r="G309" i="19" s="1"/>
  <c r="D179" i="11"/>
  <c r="D223" i="11" s="1"/>
  <c r="D263" i="11" s="1"/>
  <c r="C309" i="19" s="1"/>
  <c r="I178" i="11"/>
  <c r="I222" i="11" s="1"/>
  <c r="I262" i="11" s="1"/>
  <c r="H308" i="19" s="1"/>
  <c r="E178" i="11"/>
  <c r="E222" i="11" s="1"/>
  <c r="E262" i="11" s="1"/>
  <c r="D308" i="19" s="1"/>
  <c r="J177" i="11"/>
  <c r="J221" i="11" s="1"/>
  <c r="J261" i="11" s="1"/>
  <c r="I307" i="19" s="1"/>
  <c r="F177" i="11"/>
  <c r="F221" i="11" s="1"/>
  <c r="F261" i="11" s="1"/>
  <c r="E307" i="19" s="1"/>
  <c r="K176" i="11"/>
  <c r="K220" i="11" s="1"/>
  <c r="K260" i="11" s="1"/>
  <c r="J306" i="19" s="1"/>
  <c r="G176" i="11"/>
  <c r="G220" i="11" s="1"/>
  <c r="G260" i="11" s="1"/>
  <c r="F306" i="19" s="1"/>
  <c r="L175" i="11"/>
  <c r="L219" i="11" s="1"/>
  <c r="L259" i="11" s="1"/>
  <c r="K305" i="19" s="1"/>
  <c r="H175" i="11"/>
  <c r="H219" i="11" s="1"/>
  <c r="H259" i="11" s="1"/>
  <c r="G305" i="19" s="1"/>
  <c r="D175" i="11"/>
  <c r="D219" i="11" s="1"/>
  <c r="D259" i="11" s="1"/>
  <c r="C305" i="19" s="1"/>
  <c r="I174" i="11"/>
  <c r="I218" i="11" s="1"/>
  <c r="I258" i="11" s="1"/>
  <c r="H304" i="19" s="1"/>
  <c r="E174" i="11"/>
  <c r="E218" i="11" s="1"/>
  <c r="E258" i="11" s="1"/>
  <c r="D304" i="19" s="1"/>
  <c r="J173" i="11"/>
  <c r="J217" i="11" s="1"/>
  <c r="J257" i="11" s="1"/>
  <c r="I303" i="19" s="1"/>
  <c r="F173" i="11"/>
  <c r="F217" i="11" s="1"/>
  <c r="F257" i="11" s="1"/>
  <c r="E303" i="19" s="1"/>
  <c r="K172" i="11"/>
  <c r="K216" i="11" s="1"/>
  <c r="K256" i="11" s="1"/>
  <c r="J302" i="19" s="1"/>
  <c r="G172" i="11"/>
  <c r="G216" i="11" s="1"/>
  <c r="G256" i="11" s="1"/>
  <c r="F302" i="19" s="1"/>
  <c r="L171" i="11"/>
  <c r="L215" i="11" s="1"/>
  <c r="L255" i="11" s="1"/>
  <c r="K301" i="19" s="1"/>
  <c r="H171" i="11"/>
  <c r="H215" i="11" s="1"/>
  <c r="H255" i="11" s="1"/>
  <c r="G301" i="19" s="1"/>
  <c r="D171" i="11"/>
  <c r="D215" i="11" s="1"/>
  <c r="D255" i="11" s="1"/>
  <c r="C301" i="19" s="1"/>
  <c r="I170" i="11"/>
  <c r="I214" i="11" s="1"/>
  <c r="I254" i="11" s="1"/>
  <c r="H300" i="19" s="1"/>
  <c r="E170" i="11"/>
  <c r="E214" i="11" s="1"/>
  <c r="E254" i="11" s="1"/>
  <c r="D300" i="19" s="1"/>
  <c r="J169" i="11"/>
  <c r="J213" i="11" s="1"/>
  <c r="J253" i="11" s="1"/>
  <c r="I299" i="19" s="1"/>
  <c r="F169" i="11"/>
  <c r="F213" i="11" s="1"/>
  <c r="F253" i="11" s="1"/>
  <c r="E299" i="19" s="1"/>
  <c r="K168" i="11"/>
  <c r="K212" i="11" s="1"/>
  <c r="K252" i="11" s="1"/>
  <c r="J298" i="19" s="1"/>
  <c r="G168" i="11"/>
  <c r="G212" i="11" s="1"/>
  <c r="G252" i="11" s="1"/>
  <c r="F298" i="19" s="1"/>
  <c r="K167" i="11"/>
  <c r="K211" i="11" s="1"/>
  <c r="K251" i="11" s="1"/>
  <c r="J297" i="19" s="1"/>
  <c r="G167" i="11"/>
  <c r="G211" i="11" s="1"/>
  <c r="G251" i="11" s="1"/>
  <c r="F297" i="19" s="1"/>
  <c r="L166" i="11"/>
  <c r="L210" i="11" s="1"/>
  <c r="L250" i="11" s="1"/>
  <c r="K296" i="19" s="1"/>
  <c r="H166" i="11"/>
  <c r="H210" i="11" s="1"/>
  <c r="H250" i="11" s="1"/>
  <c r="G296" i="19" s="1"/>
  <c r="D166" i="11"/>
  <c r="D210" i="11" s="1"/>
  <c r="D250" i="11" s="1"/>
  <c r="C296" i="19" s="1"/>
  <c r="I165" i="11"/>
  <c r="I209" i="11" s="1"/>
  <c r="I249" i="11" s="1"/>
  <c r="H295" i="19" s="1"/>
  <c r="E165" i="11"/>
  <c r="E209" i="11" s="1"/>
  <c r="E249" i="11" s="1"/>
  <c r="D295" i="19" s="1"/>
  <c r="J164" i="11"/>
  <c r="J208" i="11" s="1"/>
  <c r="J248" i="11" s="1"/>
  <c r="I294" i="19" s="1"/>
  <c r="F164" i="11"/>
  <c r="F208" i="11" s="1"/>
  <c r="F248" i="11" s="1"/>
  <c r="E294" i="19" s="1"/>
  <c r="K163" i="11"/>
  <c r="K207" i="11" s="1"/>
  <c r="K247" i="11" s="1"/>
  <c r="J293" i="19" s="1"/>
  <c r="G163" i="11"/>
  <c r="G207" i="11" s="1"/>
  <c r="G247" i="11" s="1"/>
  <c r="F293" i="19" s="1"/>
  <c r="L162" i="11"/>
  <c r="L206" i="11" s="1"/>
  <c r="L246" i="11" s="1"/>
  <c r="K292" i="19" s="1"/>
  <c r="H162" i="11"/>
  <c r="H206" i="11" s="1"/>
  <c r="H246" i="11" s="1"/>
  <c r="G292" i="19" s="1"/>
  <c r="D162" i="11"/>
  <c r="D206" i="11" s="1"/>
  <c r="D246" i="11" s="1"/>
  <c r="C292" i="19" s="1"/>
  <c r="I161" i="11"/>
  <c r="I205" i="11" s="1"/>
  <c r="I245" i="11" s="1"/>
  <c r="H291" i="19" s="1"/>
  <c r="E161" i="11"/>
  <c r="E205" i="11" s="1"/>
  <c r="E245" i="11" s="1"/>
  <c r="D291" i="19" s="1"/>
  <c r="J160" i="11"/>
  <c r="J204" i="11" s="1"/>
  <c r="J244" i="11" s="1"/>
  <c r="I290" i="19" s="1"/>
  <c r="F160" i="11"/>
  <c r="F204" i="11" s="1"/>
  <c r="F244" i="11" s="1"/>
  <c r="E290" i="19" s="1"/>
  <c r="K159" i="11"/>
  <c r="K203" i="11" s="1"/>
  <c r="K243" i="11" s="1"/>
  <c r="J289" i="19" s="1"/>
  <c r="G159" i="11"/>
  <c r="G203" i="11" s="1"/>
  <c r="G243" i="11" s="1"/>
  <c r="F289" i="19" s="1"/>
  <c r="L158" i="11"/>
  <c r="L202" i="11" s="1"/>
  <c r="L242" i="11" s="1"/>
  <c r="K288" i="19" s="1"/>
  <c r="H158" i="11"/>
  <c r="H202" i="11" s="1"/>
  <c r="H242" i="11" s="1"/>
  <c r="G288" i="19" s="1"/>
  <c r="D158" i="11"/>
  <c r="D202" i="11" s="1"/>
  <c r="D242" i="11" s="1"/>
  <c r="C288" i="19" s="1"/>
  <c r="I157" i="11"/>
  <c r="I201" i="11" s="1"/>
  <c r="I241" i="11" s="1"/>
  <c r="H287" i="19" s="1"/>
  <c r="E157" i="11"/>
  <c r="E201" i="11" s="1"/>
  <c r="E241" i="11" s="1"/>
  <c r="D287" i="19" s="1"/>
  <c r="D156" i="11"/>
  <c r="F184" i="11"/>
  <c r="F228" i="11" s="1"/>
  <c r="F268" i="11" s="1"/>
  <c r="E314" i="19" s="1"/>
  <c r="H191" i="11"/>
  <c r="H235" i="11" s="1"/>
  <c r="H275" i="11" s="1"/>
  <c r="G321" i="19" s="1"/>
  <c r="L190" i="11"/>
  <c r="L234" i="11" s="1"/>
  <c r="L274" i="11" s="1"/>
  <c r="K320" i="19" s="1"/>
  <c r="G190" i="11"/>
  <c r="G234" i="11" s="1"/>
  <c r="G274" i="11" s="1"/>
  <c r="F320" i="19" s="1"/>
  <c r="J189" i="11"/>
  <c r="J233" i="11" s="1"/>
  <c r="J273" i="11" s="1"/>
  <c r="I319" i="19" s="1"/>
  <c r="E189" i="11"/>
  <c r="E233" i="11" s="1"/>
  <c r="E273" i="11" s="1"/>
  <c r="D319" i="19" s="1"/>
  <c r="I188" i="11"/>
  <c r="I232" i="11" s="1"/>
  <c r="I272" i="11" s="1"/>
  <c r="H318" i="19" s="1"/>
  <c r="L187" i="11"/>
  <c r="L231" i="11" s="1"/>
  <c r="L271" i="11" s="1"/>
  <c r="K317" i="19" s="1"/>
  <c r="H187" i="11"/>
  <c r="H231" i="11" s="1"/>
  <c r="H271" i="11" s="1"/>
  <c r="G317" i="19" s="1"/>
  <c r="D187" i="11"/>
  <c r="D231" i="11" s="1"/>
  <c r="D271" i="11" s="1"/>
  <c r="C317" i="19" s="1"/>
  <c r="I186" i="11"/>
  <c r="I230" i="11" s="1"/>
  <c r="I270" i="11" s="1"/>
  <c r="H316" i="19" s="1"/>
  <c r="E186" i="11"/>
  <c r="E230" i="11" s="1"/>
  <c r="E270" i="11" s="1"/>
  <c r="D316" i="19" s="1"/>
  <c r="J185" i="11"/>
  <c r="J229" i="11" s="1"/>
  <c r="J269" i="11" s="1"/>
  <c r="I315" i="19" s="1"/>
  <c r="F185" i="11"/>
  <c r="F229" i="11" s="1"/>
  <c r="F269" i="11" s="1"/>
  <c r="E315" i="19" s="1"/>
  <c r="K184" i="11"/>
  <c r="K228" i="11" s="1"/>
  <c r="K268" i="11" s="1"/>
  <c r="J314" i="19" s="1"/>
  <c r="G184" i="11"/>
  <c r="G228" i="11" s="1"/>
  <c r="G268" i="11" s="1"/>
  <c r="F314" i="19" s="1"/>
  <c r="K183" i="11"/>
  <c r="K227" i="11" s="1"/>
  <c r="K267" i="11" s="1"/>
  <c r="J313" i="19" s="1"/>
  <c r="G183" i="11"/>
  <c r="G227" i="11" s="1"/>
  <c r="G267" i="11" s="1"/>
  <c r="F313" i="19" s="1"/>
  <c r="L182" i="11"/>
  <c r="L226" i="11" s="1"/>
  <c r="L266" i="11" s="1"/>
  <c r="K312" i="19" s="1"/>
  <c r="H182" i="11"/>
  <c r="H226" i="11" s="1"/>
  <c r="H266" i="11" s="1"/>
  <c r="G312" i="19" s="1"/>
  <c r="D182" i="11"/>
  <c r="D226" i="11" s="1"/>
  <c r="D266" i="11" s="1"/>
  <c r="C312" i="19" s="1"/>
  <c r="I181" i="11"/>
  <c r="I225" i="11" s="1"/>
  <c r="I265" i="11" s="1"/>
  <c r="H311" i="19" s="1"/>
  <c r="E181" i="11"/>
  <c r="E225" i="11" s="1"/>
  <c r="E265" i="11" s="1"/>
  <c r="D311" i="19" s="1"/>
  <c r="J180" i="11"/>
  <c r="J224" i="11" s="1"/>
  <c r="J264" i="11" s="1"/>
  <c r="I310" i="19" s="1"/>
  <c r="F180" i="11"/>
  <c r="F224" i="11" s="1"/>
  <c r="F264" i="11" s="1"/>
  <c r="E310" i="19" s="1"/>
  <c r="K179" i="11"/>
  <c r="K223" i="11" s="1"/>
  <c r="K263" i="11" s="1"/>
  <c r="J309" i="19" s="1"/>
  <c r="G179" i="11"/>
  <c r="G223" i="11" s="1"/>
  <c r="G263" i="11" s="1"/>
  <c r="F309" i="19" s="1"/>
  <c r="L178" i="11"/>
  <c r="L222" i="11" s="1"/>
  <c r="L262" i="11" s="1"/>
  <c r="K308" i="19" s="1"/>
  <c r="H178" i="11"/>
  <c r="H222" i="11" s="1"/>
  <c r="H262" i="11" s="1"/>
  <c r="G308" i="19" s="1"/>
  <c r="D178" i="11"/>
  <c r="D222" i="11" s="1"/>
  <c r="D262" i="11" s="1"/>
  <c r="C308" i="19" s="1"/>
  <c r="I177" i="11"/>
  <c r="I221" i="11" s="1"/>
  <c r="I261" i="11" s="1"/>
  <c r="H307" i="19" s="1"/>
  <c r="E177" i="11"/>
  <c r="E221" i="11" s="1"/>
  <c r="E261" i="11" s="1"/>
  <c r="D307" i="19" s="1"/>
  <c r="J176" i="11"/>
  <c r="J220" i="11" s="1"/>
  <c r="J260" i="11" s="1"/>
  <c r="I306" i="19" s="1"/>
  <c r="F176" i="11"/>
  <c r="F220" i="11" s="1"/>
  <c r="F260" i="11" s="1"/>
  <c r="E306" i="19" s="1"/>
  <c r="K175" i="11"/>
  <c r="K219" i="11" s="1"/>
  <c r="K259" i="11" s="1"/>
  <c r="J305" i="19" s="1"/>
  <c r="G175" i="11"/>
  <c r="G219" i="11" s="1"/>
  <c r="G259" i="11" s="1"/>
  <c r="F305" i="19" s="1"/>
  <c r="L174" i="11"/>
  <c r="L218" i="11" s="1"/>
  <c r="L258" i="11" s="1"/>
  <c r="K304" i="19" s="1"/>
  <c r="H174" i="11"/>
  <c r="H218" i="11" s="1"/>
  <c r="H258" i="11" s="1"/>
  <c r="G304" i="19" s="1"/>
  <c r="D174" i="11"/>
  <c r="D218" i="11" s="1"/>
  <c r="D258" i="11" s="1"/>
  <c r="C304" i="19" s="1"/>
  <c r="I173" i="11"/>
  <c r="I217" i="11" s="1"/>
  <c r="I257" i="11" s="1"/>
  <c r="H303" i="19" s="1"/>
  <c r="E173" i="11"/>
  <c r="E217" i="11" s="1"/>
  <c r="E257" i="11" s="1"/>
  <c r="D303" i="19" s="1"/>
  <c r="J172" i="11"/>
  <c r="J216" i="11" s="1"/>
  <c r="J256" i="11" s="1"/>
  <c r="I302" i="19" s="1"/>
  <c r="F172" i="11"/>
  <c r="F216" i="11" s="1"/>
  <c r="F256" i="11" s="1"/>
  <c r="E302" i="19" s="1"/>
  <c r="K171" i="11"/>
  <c r="K215" i="11" s="1"/>
  <c r="K255" i="11" s="1"/>
  <c r="J301" i="19" s="1"/>
  <c r="G171" i="11"/>
  <c r="G215" i="11" s="1"/>
  <c r="G255" i="11" s="1"/>
  <c r="F301" i="19" s="1"/>
  <c r="L170" i="11"/>
  <c r="L214" i="11" s="1"/>
  <c r="L254" i="11" s="1"/>
  <c r="K300" i="19" s="1"/>
  <c r="H170" i="11"/>
  <c r="H214" i="11" s="1"/>
  <c r="H254" i="11" s="1"/>
  <c r="G300" i="19" s="1"/>
  <c r="D170" i="11"/>
  <c r="D214" i="11" s="1"/>
  <c r="D254" i="11" s="1"/>
  <c r="C300" i="19" s="1"/>
  <c r="I169" i="11"/>
  <c r="I213" i="11" s="1"/>
  <c r="I253" i="11" s="1"/>
  <c r="H299" i="19" s="1"/>
  <c r="E169" i="11"/>
  <c r="E213" i="11" s="1"/>
  <c r="E253" i="11" s="1"/>
  <c r="D299" i="19" s="1"/>
  <c r="J168" i="11"/>
  <c r="J212" i="11" s="1"/>
  <c r="J252" i="11" s="1"/>
  <c r="I298" i="19" s="1"/>
  <c r="F168" i="11"/>
  <c r="F212" i="11" s="1"/>
  <c r="F252" i="11" s="1"/>
  <c r="E298" i="19" s="1"/>
  <c r="J167" i="11"/>
  <c r="J211" i="11" s="1"/>
  <c r="J251" i="11" s="1"/>
  <c r="I297" i="19" s="1"/>
  <c r="F167" i="11"/>
  <c r="F211" i="11" s="1"/>
  <c r="F251" i="11" s="1"/>
  <c r="E297" i="19" s="1"/>
  <c r="K166" i="11"/>
  <c r="K210" i="11" s="1"/>
  <c r="K250" i="11" s="1"/>
  <c r="J296" i="19" s="1"/>
  <c r="G166" i="11"/>
  <c r="G210" i="11" s="1"/>
  <c r="G250" i="11" s="1"/>
  <c r="F296" i="19" s="1"/>
  <c r="L165" i="11"/>
  <c r="L209" i="11" s="1"/>
  <c r="L249" i="11" s="1"/>
  <c r="K295" i="19" s="1"/>
  <c r="H165" i="11"/>
  <c r="H209" i="11" s="1"/>
  <c r="H249" i="11" s="1"/>
  <c r="G295" i="19" s="1"/>
  <c r="D165" i="11"/>
  <c r="D209" i="11" s="1"/>
  <c r="D249" i="11" s="1"/>
  <c r="C295" i="19" s="1"/>
  <c r="I164" i="11"/>
  <c r="I208" i="11" s="1"/>
  <c r="I248" i="11" s="1"/>
  <c r="H294" i="19" s="1"/>
  <c r="E164" i="11"/>
  <c r="E208" i="11" s="1"/>
  <c r="E248" i="11" s="1"/>
  <c r="D294" i="19" s="1"/>
  <c r="J163" i="11"/>
  <c r="J207" i="11" s="1"/>
  <c r="J247" i="11" s="1"/>
  <c r="I293" i="19" s="1"/>
  <c r="F163" i="11"/>
  <c r="F207" i="11" s="1"/>
  <c r="F247" i="11" s="1"/>
  <c r="E293" i="19" s="1"/>
  <c r="K162" i="11"/>
  <c r="K206" i="11" s="1"/>
  <c r="K246" i="11" s="1"/>
  <c r="J292" i="19" s="1"/>
  <c r="G162" i="11"/>
  <c r="G206" i="11" s="1"/>
  <c r="G246" i="11" s="1"/>
  <c r="F292" i="19" s="1"/>
  <c r="L161" i="11"/>
  <c r="L205" i="11" s="1"/>
  <c r="L245" i="11" s="1"/>
  <c r="K291" i="19" s="1"/>
  <c r="H161" i="11"/>
  <c r="H205" i="11" s="1"/>
  <c r="H245" i="11" s="1"/>
  <c r="G291" i="19" s="1"/>
  <c r="D161" i="11"/>
  <c r="D205" i="11" s="1"/>
  <c r="D245" i="11" s="1"/>
  <c r="C291" i="19" s="1"/>
  <c r="I160" i="11"/>
  <c r="I204" i="11" s="1"/>
  <c r="I244" i="11" s="1"/>
  <c r="H290" i="19" s="1"/>
  <c r="E160" i="11"/>
  <c r="E204" i="11" s="1"/>
  <c r="E244" i="11" s="1"/>
  <c r="D290" i="19" s="1"/>
  <c r="J159" i="11"/>
  <c r="J203" i="11" s="1"/>
  <c r="J243" i="11" s="1"/>
  <c r="I289" i="19" s="1"/>
  <c r="F159" i="11"/>
  <c r="F203" i="11" s="1"/>
  <c r="F243" i="11" s="1"/>
  <c r="E289" i="19" s="1"/>
  <c r="K158" i="11"/>
  <c r="K202" i="11" s="1"/>
  <c r="K242" i="11" s="1"/>
  <c r="J288" i="19" s="1"/>
  <c r="G158" i="11"/>
  <c r="G202" i="11" s="1"/>
  <c r="G242" i="11" s="1"/>
  <c r="F288" i="19" s="1"/>
  <c r="L157" i="11"/>
  <c r="L201" i="11" s="1"/>
  <c r="L241" i="11" s="1"/>
  <c r="K287" i="19" s="1"/>
  <c r="H157" i="11"/>
  <c r="H201" i="11" s="1"/>
  <c r="H241" i="11" s="1"/>
  <c r="G287" i="19" s="1"/>
  <c r="D157" i="11"/>
  <c r="D201" i="11" s="1"/>
  <c r="D241" i="11" s="1"/>
  <c r="C287" i="19" s="1"/>
  <c r="F191" i="11"/>
  <c r="F235" i="11" s="1"/>
  <c r="F275" i="11" s="1"/>
  <c r="E321" i="19" s="1"/>
  <c r="K188" i="11"/>
  <c r="K232" i="11" s="1"/>
  <c r="K272" i="11" s="1"/>
  <c r="J318" i="19" s="1"/>
  <c r="K186" i="11"/>
  <c r="K230" i="11" s="1"/>
  <c r="K270" i="11" s="1"/>
  <c r="J316" i="19" s="1"/>
  <c r="D185" i="11"/>
  <c r="D229" i="11" s="1"/>
  <c r="D269" i="11" s="1"/>
  <c r="C315" i="19" s="1"/>
  <c r="E183" i="11"/>
  <c r="E227" i="11" s="1"/>
  <c r="E267" i="11" s="1"/>
  <c r="D313" i="19" s="1"/>
  <c r="G181" i="11"/>
  <c r="G225" i="11" s="1"/>
  <c r="G265" i="11" s="1"/>
  <c r="F311" i="19" s="1"/>
  <c r="I179" i="11"/>
  <c r="I223" i="11" s="1"/>
  <c r="I263" i="11" s="1"/>
  <c r="H309" i="19" s="1"/>
  <c r="K177" i="11"/>
  <c r="K221" i="11" s="1"/>
  <c r="K261" i="11" s="1"/>
  <c r="J307" i="19" s="1"/>
  <c r="D176" i="11"/>
  <c r="D220" i="11" s="1"/>
  <c r="D260" i="11" s="1"/>
  <c r="C306" i="19" s="1"/>
  <c r="F174" i="11"/>
  <c r="F218" i="11" s="1"/>
  <c r="F258" i="11" s="1"/>
  <c r="E304" i="19" s="1"/>
  <c r="H172" i="11"/>
  <c r="H216" i="11" s="1"/>
  <c r="H256" i="11" s="1"/>
  <c r="G302" i="19" s="1"/>
  <c r="J170" i="11"/>
  <c r="J214" i="11" s="1"/>
  <c r="J254" i="11" s="1"/>
  <c r="I300" i="19" s="1"/>
  <c r="L168" i="11"/>
  <c r="L212" i="11" s="1"/>
  <c r="L252" i="11" s="1"/>
  <c r="K298" i="19" s="1"/>
  <c r="D167" i="11"/>
  <c r="D211" i="11" s="1"/>
  <c r="D251" i="11" s="1"/>
  <c r="C297" i="19" s="1"/>
  <c r="F165" i="11"/>
  <c r="F209" i="11" s="1"/>
  <c r="F249" i="11" s="1"/>
  <c r="E295" i="19" s="1"/>
  <c r="H163" i="11"/>
  <c r="H207" i="11" s="1"/>
  <c r="H247" i="11" s="1"/>
  <c r="G293" i="19" s="1"/>
  <c r="J161" i="11"/>
  <c r="J205" i="11" s="1"/>
  <c r="J245" i="11" s="1"/>
  <c r="I291" i="19" s="1"/>
  <c r="L159" i="11"/>
  <c r="L203" i="11" s="1"/>
  <c r="L243" i="11" s="1"/>
  <c r="K289" i="19" s="1"/>
  <c r="E158" i="11"/>
  <c r="E202" i="11" s="1"/>
  <c r="E242" i="11" s="1"/>
  <c r="D288" i="19" s="1"/>
  <c r="D190" i="11"/>
  <c r="D234" i="11" s="1"/>
  <c r="D274" i="11" s="1"/>
  <c r="C320" i="19" s="1"/>
  <c r="J187" i="11"/>
  <c r="J231" i="11" s="1"/>
  <c r="J271" i="11" s="1"/>
  <c r="I317" i="19" s="1"/>
  <c r="L185" i="11"/>
  <c r="L229" i="11" s="1"/>
  <c r="L269" i="11" s="1"/>
  <c r="K315" i="19" s="1"/>
  <c r="D184" i="11"/>
  <c r="D228" i="11" s="1"/>
  <c r="D268" i="11" s="1"/>
  <c r="C314" i="19" s="1"/>
  <c r="F182" i="11"/>
  <c r="F226" i="11" s="1"/>
  <c r="F266" i="11" s="1"/>
  <c r="E312" i="19" s="1"/>
  <c r="H180" i="11"/>
  <c r="H224" i="11" s="1"/>
  <c r="H264" i="11" s="1"/>
  <c r="G310" i="19" s="1"/>
  <c r="J178" i="11"/>
  <c r="J222" i="11" s="1"/>
  <c r="J262" i="11" s="1"/>
  <c r="I308" i="19" s="1"/>
  <c r="L176" i="11"/>
  <c r="L220" i="11" s="1"/>
  <c r="L260" i="11" s="1"/>
  <c r="K306" i="19" s="1"/>
  <c r="E175" i="11"/>
  <c r="E219" i="11" s="1"/>
  <c r="E259" i="11" s="1"/>
  <c r="D305" i="19" s="1"/>
  <c r="G173" i="11"/>
  <c r="G217" i="11" s="1"/>
  <c r="G257" i="11" s="1"/>
  <c r="F303" i="19" s="1"/>
  <c r="I171" i="11"/>
  <c r="I215" i="11" s="1"/>
  <c r="I255" i="11" s="1"/>
  <c r="H301" i="19" s="1"/>
  <c r="K169" i="11"/>
  <c r="K213" i="11" s="1"/>
  <c r="K253" i="11" s="1"/>
  <c r="J299" i="19" s="1"/>
  <c r="D168" i="11"/>
  <c r="D212" i="11" s="1"/>
  <c r="D252" i="11" s="1"/>
  <c r="C298" i="19" s="1"/>
  <c r="E166" i="11"/>
  <c r="E210" i="11" s="1"/>
  <c r="E250" i="11" s="1"/>
  <c r="D296" i="19" s="1"/>
  <c r="G164" i="11"/>
  <c r="G208" i="11" s="1"/>
  <c r="G248" i="11" s="1"/>
  <c r="F294" i="19" s="1"/>
  <c r="I162" i="11"/>
  <c r="I206" i="11" s="1"/>
  <c r="I246" i="11" s="1"/>
  <c r="H292" i="19" s="1"/>
  <c r="K160" i="11"/>
  <c r="K204" i="11" s="1"/>
  <c r="K244" i="11" s="1"/>
  <c r="J290" i="19" s="1"/>
  <c r="D159" i="11"/>
  <c r="D203" i="11" s="1"/>
  <c r="D243" i="11" s="1"/>
  <c r="C289" i="19" s="1"/>
  <c r="F157" i="11"/>
  <c r="F201" i="11" s="1"/>
  <c r="F241" i="11" s="1"/>
  <c r="E287" i="19" s="1"/>
  <c r="K191" i="11"/>
  <c r="K235" i="11" s="1"/>
  <c r="K275" i="11" s="1"/>
  <c r="J321" i="19" s="1"/>
  <c r="H189" i="11"/>
  <c r="H233" i="11" s="1"/>
  <c r="H273" i="11" s="1"/>
  <c r="G319" i="19" s="1"/>
  <c r="F187" i="11"/>
  <c r="F231" i="11" s="1"/>
  <c r="F271" i="11" s="1"/>
  <c r="E317" i="19" s="1"/>
  <c r="H185" i="11"/>
  <c r="H229" i="11" s="1"/>
  <c r="H269" i="11" s="1"/>
  <c r="G315" i="19" s="1"/>
  <c r="I183" i="11"/>
  <c r="I227" i="11" s="1"/>
  <c r="I267" i="11" s="1"/>
  <c r="H313" i="19" s="1"/>
  <c r="K181" i="11"/>
  <c r="K225" i="11" s="1"/>
  <c r="K265" i="11" s="1"/>
  <c r="J311" i="19" s="1"/>
  <c r="D180" i="11"/>
  <c r="D224" i="11" s="1"/>
  <c r="D264" i="11" s="1"/>
  <c r="C310" i="19" s="1"/>
  <c r="F178" i="11"/>
  <c r="F222" i="11" s="1"/>
  <c r="F262" i="11" s="1"/>
  <c r="E308" i="19" s="1"/>
  <c r="H176" i="11"/>
  <c r="H220" i="11" s="1"/>
  <c r="H260" i="11" s="1"/>
  <c r="G306" i="19" s="1"/>
  <c r="J174" i="11"/>
  <c r="J218" i="11" s="1"/>
  <c r="J258" i="11" s="1"/>
  <c r="I304" i="19" s="1"/>
  <c r="L172" i="11"/>
  <c r="L216" i="11" s="1"/>
  <c r="L256" i="11" s="1"/>
  <c r="K302" i="19" s="1"/>
  <c r="E171" i="11"/>
  <c r="E215" i="11" s="1"/>
  <c r="E255" i="11" s="1"/>
  <c r="D301" i="19" s="1"/>
  <c r="G169" i="11"/>
  <c r="G213" i="11" s="1"/>
  <c r="G253" i="11" s="1"/>
  <c r="F299" i="19" s="1"/>
  <c r="H167" i="11"/>
  <c r="H211" i="11" s="1"/>
  <c r="H251" i="11" s="1"/>
  <c r="G297" i="19" s="1"/>
  <c r="J165" i="11"/>
  <c r="J209" i="11" s="1"/>
  <c r="J249" i="11" s="1"/>
  <c r="I295" i="19" s="1"/>
  <c r="L163" i="11"/>
  <c r="L207" i="11" s="1"/>
  <c r="L247" i="11" s="1"/>
  <c r="K293" i="19" s="1"/>
  <c r="E162" i="11"/>
  <c r="E206" i="11" s="1"/>
  <c r="E246" i="11" s="1"/>
  <c r="D292" i="19" s="1"/>
  <c r="G160" i="11"/>
  <c r="G204" i="11" s="1"/>
  <c r="G244" i="11" s="1"/>
  <c r="F290" i="19" s="1"/>
  <c r="I158" i="11"/>
  <c r="I202" i="11" s="1"/>
  <c r="I242" i="11" s="1"/>
  <c r="H288" i="19" s="1"/>
  <c r="E156" i="11"/>
  <c r="I184" i="11"/>
  <c r="I228" i="11" s="1"/>
  <c r="I268" i="11" s="1"/>
  <c r="H314" i="19" s="1"/>
  <c r="G177" i="11"/>
  <c r="G221" i="11" s="1"/>
  <c r="G261" i="11" s="1"/>
  <c r="F307" i="19" s="1"/>
  <c r="F170" i="11"/>
  <c r="F214" i="11" s="1"/>
  <c r="F254" i="11" s="1"/>
  <c r="E300" i="19" s="1"/>
  <c r="D163" i="11"/>
  <c r="D207" i="11" s="1"/>
  <c r="D247" i="11" s="1"/>
  <c r="C293" i="19" s="1"/>
  <c r="F188" i="11"/>
  <c r="F232" i="11" s="1"/>
  <c r="F272" i="11" s="1"/>
  <c r="E318" i="19" s="1"/>
  <c r="L180" i="11"/>
  <c r="L224" i="11" s="1"/>
  <c r="L264" i="11" s="1"/>
  <c r="K310" i="19" s="1"/>
  <c r="K173" i="11"/>
  <c r="K217" i="11" s="1"/>
  <c r="K257" i="11" s="1"/>
  <c r="J303" i="19" s="1"/>
  <c r="I166" i="11"/>
  <c r="I210" i="11" s="1"/>
  <c r="I250" i="11" s="1"/>
  <c r="H296" i="19" s="1"/>
  <c r="H159" i="11"/>
  <c r="H203" i="11" s="1"/>
  <c r="H243" i="11" s="1"/>
  <c r="G289" i="19" s="1"/>
  <c r="G186" i="11"/>
  <c r="G230" i="11" s="1"/>
  <c r="G270" i="11" s="1"/>
  <c r="F316" i="19" s="1"/>
  <c r="E179" i="11"/>
  <c r="E223" i="11" s="1"/>
  <c r="E263" i="11" s="1"/>
  <c r="D309" i="19" s="1"/>
  <c r="D172" i="11"/>
  <c r="D216" i="11" s="1"/>
  <c r="D256" i="11" s="1"/>
  <c r="C302" i="19" s="1"/>
  <c r="K164" i="11"/>
  <c r="K208" i="11" s="1"/>
  <c r="K248" i="11" s="1"/>
  <c r="J294" i="19" s="1"/>
  <c r="J157" i="11"/>
  <c r="J201" i="11" s="1"/>
  <c r="J241" i="11" s="1"/>
  <c r="I287" i="19" s="1"/>
  <c r="I175" i="11"/>
  <c r="I219" i="11" s="1"/>
  <c r="I259" i="11" s="1"/>
  <c r="H305" i="19" s="1"/>
  <c r="I190" i="11"/>
  <c r="I234" i="11" s="1"/>
  <c r="I274" i="11" s="1"/>
  <c r="H320" i="19" s="1"/>
  <c r="F161" i="11"/>
  <c r="F205" i="11" s="1"/>
  <c r="F245" i="11" s="1"/>
  <c r="E291" i="19" s="1"/>
  <c r="J182" i="11"/>
  <c r="J226" i="11" s="1"/>
  <c r="J266" i="11" s="1"/>
  <c r="I312" i="19" s="1"/>
  <c r="H168" i="11"/>
  <c r="H212" i="11" s="1"/>
  <c r="H252" i="11" s="1"/>
  <c r="G298" i="19" s="1"/>
  <c r="H156" i="11"/>
  <c r="J156" i="11"/>
  <c r="K156" i="11"/>
  <c r="G156" i="11"/>
  <c r="I156" i="11"/>
  <c r="L156" i="11"/>
  <c r="J160" i="13"/>
  <c r="J205" i="13" s="1"/>
  <c r="J246" i="13" s="1"/>
  <c r="I326" i="19" s="1"/>
  <c r="J166" i="13"/>
  <c r="J211" i="13" s="1"/>
  <c r="J252" i="13" s="1"/>
  <c r="I332" i="19" s="1"/>
  <c r="K159" i="13"/>
  <c r="K204" i="13" s="1"/>
  <c r="K245" i="13" s="1"/>
  <c r="J325" i="19" s="1"/>
  <c r="K170" i="13"/>
  <c r="K215" i="13" s="1"/>
  <c r="K256" i="13" s="1"/>
  <c r="J336" i="19" s="1"/>
  <c r="J167" i="13"/>
  <c r="J212" i="13" s="1"/>
  <c r="J253" i="13" s="1"/>
  <c r="I333" i="19" s="1"/>
  <c r="K162" i="13"/>
  <c r="K207" i="13" s="1"/>
  <c r="K248" i="13" s="1"/>
  <c r="J328" i="19" s="1"/>
  <c r="K158" i="13"/>
  <c r="K203" i="13" s="1"/>
  <c r="K244" i="13" s="1"/>
  <c r="J324" i="19" s="1"/>
  <c r="K174" i="13"/>
  <c r="K219" i="13" s="1"/>
  <c r="K260" i="13" s="1"/>
  <c r="J340" i="19" s="1"/>
  <c r="K161" i="13"/>
  <c r="K206" i="13" s="1"/>
  <c r="K247" i="13" s="1"/>
  <c r="J327" i="19" s="1"/>
  <c r="J162" i="13"/>
  <c r="J207" i="13" s="1"/>
  <c r="J248" i="13" s="1"/>
  <c r="I328" i="19" s="1"/>
  <c r="J158" i="13"/>
  <c r="J203" i="13" s="1"/>
  <c r="J244" i="13" s="1"/>
  <c r="I324" i="19" s="1"/>
  <c r="J171" i="13"/>
  <c r="J216" i="13" s="1"/>
  <c r="J257" i="13" s="1"/>
  <c r="I337" i="19" s="1"/>
  <c r="J178" i="13"/>
  <c r="J223" i="13" s="1"/>
  <c r="J264" i="13" s="1"/>
  <c r="I344" i="19" s="1"/>
  <c r="K163" i="13"/>
  <c r="K208" i="13" s="1"/>
  <c r="K249" i="13" s="1"/>
  <c r="J329" i="19" s="1"/>
  <c r="J170" i="13"/>
  <c r="J215" i="13" s="1"/>
  <c r="J256" i="13" s="1"/>
  <c r="I336" i="19" s="1"/>
  <c r="J175" i="13"/>
  <c r="J220" i="13" s="1"/>
  <c r="J261" i="13" s="1"/>
  <c r="I341" i="19" s="1"/>
  <c r="J165" i="13"/>
  <c r="J210" i="13" s="1"/>
  <c r="J251" i="13" s="1"/>
  <c r="I331" i="19" s="1"/>
  <c r="J181" i="13"/>
  <c r="J226" i="13" s="1"/>
  <c r="J267" i="13" s="1"/>
  <c r="I347" i="19" s="1"/>
  <c r="K160" i="13"/>
  <c r="K205" i="13" s="1"/>
  <c r="K246" i="13" s="1"/>
  <c r="J326" i="19" s="1"/>
  <c r="K166" i="13"/>
  <c r="K211" i="13" s="1"/>
  <c r="K252" i="13" s="1"/>
  <c r="J332" i="19" s="1"/>
  <c r="J177" i="13"/>
  <c r="J222" i="13" s="1"/>
  <c r="J263" i="13" s="1"/>
  <c r="I343" i="19" s="1"/>
  <c r="J163" i="13"/>
  <c r="J208" i="13" s="1"/>
  <c r="J249" i="13" s="1"/>
  <c r="I329" i="19" s="1"/>
  <c r="K178" i="13"/>
  <c r="K223" i="13" s="1"/>
  <c r="K264" i="13" s="1"/>
  <c r="J344" i="19" s="1"/>
  <c r="K182" i="13"/>
  <c r="K227" i="13" s="1"/>
  <c r="K268" i="13" s="1"/>
  <c r="J348" i="19" s="1"/>
  <c r="J159" i="13"/>
  <c r="J204" i="13" s="1"/>
  <c r="J245" i="13" s="1"/>
  <c r="I325" i="19" s="1"/>
  <c r="K157" i="13"/>
  <c r="K175" i="13"/>
  <c r="K220" i="13" s="1"/>
  <c r="K261" i="13" s="1"/>
  <c r="J341" i="19" s="1"/>
  <c r="J161" i="13"/>
  <c r="J206" i="13" s="1"/>
  <c r="J247" i="13" s="1"/>
  <c r="I327" i="19" s="1"/>
  <c r="K171" i="13"/>
  <c r="K216" i="13" s="1"/>
  <c r="K257" i="13" s="1"/>
  <c r="J337" i="19" s="1"/>
  <c r="K167" i="13"/>
  <c r="K212" i="13" s="1"/>
  <c r="K253" i="13" s="1"/>
  <c r="J333" i="19" s="1"/>
  <c r="J174" i="13"/>
  <c r="J219" i="13" s="1"/>
  <c r="J260" i="13" s="1"/>
  <c r="I340" i="19" s="1"/>
  <c r="J179" i="13"/>
  <c r="J224" i="13" s="1"/>
  <c r="J265" i="13" s="1"/>
  <c r="I345" i="19" s="1"/>
  <c r="J183" i="13"/>
  <c r="J228" i="13" s="1"/>
  <c r="J269" i="13" s="1"/>
  <c r="I349" i="19" s="1"/>
  <c r="J169" i="13"/>
  <c r="J214" i="13" s="1"/>
  <c r="J255" i="13" s="1"/>
  <c r="I335" i="19" s="1"/>
  <c r="J157" i="13"/>
  <c r="J173" i="13"/>
  <c r="J218" i="13" s="1"/>
  <c r="J259" i="13" s="1"/>
  <c r="I339" i="19" s="1"/>
  <c r="K190" i="13"/>
  <c r="K235" i="13" s="1"/>
  <c r="K276" i="13" s="1"/>
  <c r="J356" i="19" s="1"/>
  <c r="J189" i="13"/>
  <c r="J234" i="13" s="1"/>
  <c r="J275" i="13" s="1"/>
  <c r="I355" i="19" s="1"/>
  <c r="K186" i="13"/>
  <c r="K231" i="13" s="1"/>
  <c r="K272" i="13" s="1"/>
  <c r="J352" i="19" s="1"/>
  <c r="K164" i="13"/>
  <c r="K209" i="13" s="1"/>
  <c r="K250" i="13" s="1"/>
  <c r="J330" i="19" s="1"/>
  <c r="K179" i="13"/>
  <c r="K224" i="13" s="1"/>
  <c r="K265" i="13" s="1"/>
  <c r="J345" i="19" s="1"/>
  <c r="J187" i="13"/>
  <c r="J232" i="13" s="1"/>
  <c r="J273" i="13" s="1"/>
  <c r="I353" i="19" s="1"/>
  <c r="K165" i="13"/>
  <c r="K210" i="13" s="1"/>
  <c r="K251" i="13" s="1"/>
  <c r="J331" i="19" s="1"/>
  <c r="J164" i="13"/>
  <c r="J209" i="13" s="1"/>
  <c r="J250" i="13" s="1"/>
  <c r="I330" i="19" s="1"/>
  <c r="J182" i="13"/>
  <c r="J227" i="13" s="1"/>
  <c r="J268" i="13" s="1"/>
  <c r="I348" i="19" s="1"/>
  <c r="J191" i="13"/>
  <c r="J236" i="13" s="1"/>
  <c r="J277" i="13" s="1"/>
  <c r="I357" i="19" s="1"/>
  <c r="J185" i="13"/>
  <c r="J230" i="13" s="1"/>
  <c r="J271" i="13" s="1"/>
  <c r="I351" i="19" s="1"/>
  <c r="L183" i="13"/>
  <c r="L228" i="13" s="1"/>
  <c r="L269" i="13" s="1"/>
  <c r="K349" i="19" s="1"/>
  <c r="K169" i="13"/>
  <c r="K214" i="13" s="1"/>
  <c r="K255" i="13" s="1"/>
  <c r="J335" i="19" s="1"/>
  <c r="L172" i="13"/>
  <c r="L217" i="13" s="1"/>
  <c r="L258" i="13" s="1"/>
  <c r="K338" i="19" s="1"/>
  <c r="J168" i="13"/>
  <c r="J213" i="13" s="1"/>
  <c r="J254" i="13" s="1"/>
  <c r="I334" i="19" s="1"/>
  <c r="I191" i="13"/>
  <c r="I236" i="13" s="1"/>
  <c r="I277" i="13" s="1"/>
  <c r="H357" i="19" s="1"/>
  <c r="I192" i="13"/>
  <c r="I237" i="13" s="1"/>
  <c r="I278" i="13" s="1"/>
  <c r="H358" i="19" s="1"/>
  <c r="I186" i="13"/>
  <c r="I231" i="13" s="1"/>
  <c r="I272" i="13" s="1"/>
  <c r="H352" i="19" s="1"/>
  <c r="I187" i="13"/>
  <c r="I232" i="13" s="1"/>
  <c r="I273" i="13" s="1"/>
  <c r="H353" i="19" s="1"/>
  <c r="J190" i="13"/>
  <c r="J235" i="13" s="1"/>
  <c r="J276" i="13" s="1"/>
  <c r="I356" i="19" s="1"/>
  <c r="K183" i="13"/>
  <c r="K228" i="13" s="1"/>
  <c r="K269" i="13" s="1"/>
  <c r="J349" i="19" s="1"/>
  <c r="I169" i="13"/>
  <c r="I214" i="13" s="1"/>
  <c r="I255" i="13" s="1"/>
  <c r="H335" i="19" s="1"/>
  <c r="I190" i="13"/>
  <c r="I235" i="13" s="1"/>
  <c r="I276" i="13" s="1"/>
  <c r="H356" i="19" s="1"/>
  <c r="K168" i="13"/>
  <c r="K213" i="13" s="1"/>
  <c r="K254" i="13" s="1"/>
  <c r="J334" i="19" s="1"/>
  <c r="L182" i="13"/>
  <c r="L227" i="13" s="1"/>
  <c r="L268" i="13" s="1"/>
  <c r="K348" i="19" s="1"/>
  <c r="J186" i="13"/>
  <c r="J231" i="13" s="1"/>
  <c r="J272" i="13" s="1"/>
  <c r="I352" i="19" s="1"/>
  <c r="L161" i="13"/>
  <c r="L206" i="13" s="1"/>
  <c r="L247" i="13" s="1"/>
  <c r="K327" i="19" s="1"/>
  <c r="L185" i="13"/>
  <c r="L230" i="13" s="1"/>
  <c r="L271" i="13" s="1"/>
  <c r="K351" i="19" s="1"/>
  <c r="I178" i="13"/>
  <c r="I223" i="13" s="1"/>
  <c r="I264" i="13" s="1"/>
  <c r="H344" i="19" s="1"/>
  <c r="L175" i="13"/>
  <c r="L220" i="13" s="1"/>
  <c r="L261" i="13" s="1"/>
  <c r="K341" i="19" s="1"/>
  <c r="L171" i="13"/>
  <c r="L216" i="13" s="1"/>
  <c r="L257" i="13" s="1"/>
  <c r="K337" i="19" s="1"/>
  <c r="I176" i="13"/>
  <c r="I221" i="13" s="1"/>
  <c r="I262" i="13" s="1"/>
  <c r="H342" i="19" s="1"/>
  <c r="I162" i="13"/>
  <c r="I207" i="13" s="1"/>
  <c r="I248" i="13" s="1"/>
  <c r="H328" i="19" s="1"/>
  <c r="I163" i="13"/>
  <c r="I208" i="13" s="1"/>
  <c r="I249" i="13" s="1"/>
  <c r="H329" i="19" s="1"/>
  <c r="I170" i="13"/>
  <c r="I215" i="13" s="1"/>
  <c r="I256" i="13" s="1"/>
  <c r="H336" i="19" s="1"/>
  <c r="L158" i="13"/>
  <c r="L203" i="13" s="1"/>
  <c r="L244" i="13" s="1"/>
  <c r="K324" i="19" s="1"/>
  <c r="L189" i="13"/>
  <c r="L234" i="13" s="1"/>
  <c r="L275" i="13" s="1"/>
  <c r="K355" i="19" s="1"/>
  <c r="I160" i="13"/>
  <c r="I205" i="13" s="1"/>
  <c r="I246" i="13" s="1"/>
  <c r="H326" i="19" s="1"/>
  <c r="I166" i="13"/>
  <c r="I211" i="13" s="1"/>
  <c r="I252" i="13" s="1"/>
  <c r="H332" i="19" s="1"/>
  <c r="L176" i="13"/>
  <c r="L221" i="13" s="1"/>
  <c r="L262" i="13" s="1"/>
  <c r="K342" i="19" s="1"/>
  <c r="L186" i="13"/>
  <c r="L231" i="13" s="1"/>
  <c r="L272" i="13" s="1"/>
  <c r="K352" i="19" s="1"/>
  <c r="L166" i="13"/>
  <c r="L211" i="13" s="1"/>
  <c r="L252" i="13" s="1"/>
  <c r="K332" i="19" s="1"/>
  <c r="L159" i="13"/>
  <c r="L204" i="13" s="1"/>
  <c r="L245" i="13" s="1"/>
  <c r="K325" i="19" s="1"/>
  <c r="I188" i="13"/>
  <c r="I233" i="13" s="1"/>
  <c r="I274" i="13" s="1"/>
  <c r="H354" i="19" s="1"/>
  <c r="L167" i="13"/>
  <c r="L212" i="13" s="1"/>
  <c r="L253" i="13" s="1"/>
  <c r="K333" i="19" s="1"/>
  <c r="L181" i="13"/>
  <c r="L226" i="13" s="1"/>
  <c r="L267" i="13" s="1"/>
  <c r="K347" i="19" s="1"/>
  <c r="I174" i="13"/>
  <c r="I219" i="13" s="1"/>
  <c r="I260" i="13" s="1"/>
  <c r="H340" i="19" s="1"/>
  <c r="I180" i="13"/>
  <c r="I225" i="13" s="1"/>
  <c r="I266" i="13" s="1"/>
  <c r="H346" i="19" s="1"/>
  <c r="L169" i="13"/>
  <c r="L214" i="13" s="1"/>
  <c r="L255" i="13" s="1"/>
  <c r="K335" i="19" s="1"/>
  <c r="I172" i="13"/>
  <c r="I217" i="13" s="1"/>
  <c r="I258" i="13" s="1"/>
  <c r="H338" i="19" s="1"/>
  <c r="L177" i="13"/>
  <c r="L222" i="13" s="1"/>
  <c r="L263" i="13" s="1"/>
  <c r="K343" i="19" s="1"/>
  <c r="L157" i="13"/>
  <c r="I161" i="13"/>
  <c r="I206" i="13" s="1"/>
  <c r="I247" i="13" s="1"/>
  <c r="H327" i="19" s="1"/>
  <c r="L191" i="13"/>
  <c r="L236" i="13" s="1"/>
  <c r="L277" i="13" s="1"/>
  <c r="K357" i="19" s="1"/>
  <c r="K173" i="13"/>
  <c r="K218" i="13" s="1"/>
  <c r="K259" i="13" s="1"/>
  <c r="J339" i="19" s="1"/>
  <c r="L163" i="13"/>
  <c r="L208" i="13" s="1"/>
  <c r="L249" i="13" s="1"/>
  <c r="K329" i="19" s="1"/>
  <c r="I158" i="13"/>
  <c r="I203" i="13" s="1"/>
  <c r="I244" i="13" s="1"/>
  <c r="H324" i="19" s="1"/>
  <c r="I175" i="13"/>
  <c r="I220" i="13" s="1"/>
  <c r="I261" i="13" s="1"/>
  <c r="H341" i="19" s="1"/>
  <c r="I159" i="13"/>
  <c r="I204" i="13" s="1"/>
  <c r="I245" i="13" s="1"/>
  <c r="H325" i="19" s="1"/>
  <c r="L178" i="13"/>
  <c r="L223" i="13" s="1"/>
  <c r="L264" i="13" s="1"/>
  <c r="K344" i="19" s="1"/>
  <c r="I182" i="13"/>
  <c r="I227" i="13" s="1"/>
  <c r="I268" i="13" s="1"/>
  <c r="H348" i="19" s="1"/>
  <c r="I167" i="13"/>
  <c r="I212" i="13" s="1"/>
  <c r="I253" i="13" s="1"/>
  <c r="H333" i="19" s="1"/>
  <c r="L162" i="13"/>
  <c r="L207" i="13" s="1"/>
  <c r="L248" i="13" s="1"/>
  <c r="K328" i="19" s="1"/>
  <c r="I179" i="13"/>
  <c r="I224" i="13" s="1"/>
  <c r="I265" i="13" s="1"/>
  <c r="H345" i="19" s="1"/>
  <c r="L173" i="13"/>
  <c r="L218" i="13" s="1"/>
  <c r="L259" i="13" s="1"/>
  <c r="K339" i="19" s="1"/>
  <c r="L165" i="13"/>
  <c r="L210" i="13" s="1"/>
  <c r="L251" i="13" s="1"/>
  <c r="K331" i="19" s="1"/>
  <c r="I171" i="13"/>
  <c r="I216" i="13" s="1"/>
  <c r="I257" i="13" s="1"/>
  <c r="H337" i="19" s="1"/>
  <c r="K172" i="13"/>
  <c r="K217" i="13" s="1"/>
  <c r="K258" i="13" s="1"/>
  <c r="J338" i="19" s="1"/>
  <c r="H191" i="13"/>
  <c r="H236" i="13" s="1"/>
  <c r="H277" i="13" s="1"/>
  <c r="G357" i="19" s="1"/>
  <c r="L187" i="13"/>
  <c r="L232" i="13" s="1"/>
  <c r="L273" i="13" s="1"/>
  <c r="K353" i="19" s="1"/>
  <c r="K191" i="13"/>
  <c r="K236" i="13" s="1"/>
  <c r="K277" i="13" s="1"/>
  <c r="J357" i="19" s="1"/>
  <c r="I173" i="13"/>
  <c r="I218" i="13" s="1"/>
  <c r="I259" i="13" s="1"/>
  <c r="H339" i="19" s="1"/>
  <c r="L170" i="13"/>
  <c r="L215" i="13" s="1"/>
  <c r="L256" i="13" s="1"/>
  <c r="K336" i="19" s="1"/>
  <c r="I157" i="13"/>
  <c r="L168" i="13"/>
  <c r="L213" i="13" s="1"/>
  <c r="L254" i="13" s="1"/>
  <c r="K334" i="19" s="1"/>
  <c r="L160" i="13"/>
  <c r="L205" i="13" s="1"/>
  <c r="L246" i="13" s="1"/>
  <c r="K326" i="19" s="1"/>
  <c r="L164" i="13"/>
  <c r="L209" i="13" s="1"/>
  <c r="L250" i="13" s="1"/>
  <c r="K330" i="19" s="1"/>
  <c r="I164" i="13"/>
  <c r="I209" i="13" s="1"/>
  <c r="I250" i="13" s="1"/>
  <c r="H330" i="19" s="1"/>
  <c r="I184" i="13"/>
  <c r="I229" i="13" s="1"/>
  <c r="I270" i="13" s="1"/>
  <c r="H350" i="19" s="1"/>
  <c r="L179" i="13"/>
  <c r="L224" i="13" s="1"/>
  <c r="L265" i="13" s="1"/>
  <c r="K345" i="19" s="1"/>
  <c r="I165" i="13"/>
  <c r="I210" i="13" s="1"/>
  <c r="I251" i="13" s="1"/>
  <c r="H331" i="19" s="1"/>
  <c r="L174" i="13"/>
  <c r="L219" i="13" s="1"/>
  <c r="L260" i="13" s="1"/>
  <c r="K340" i="19" s="1"/>
  <c r="I168" i="13"/>
  <c r="I213" i="13" s="1"/>
  <c r="I254" i="13" s="1"/>
  <c r="H334" i="19" s="1"/>
  <c r="I183" i="13"/>
  <c r="I228" i="13" s="1"/>
  <c r="I269" i="13" s="1"/>
  <c r="H349" i="19" s="1"/>
  <c r="H176" i="13"/>
  <c r="H221" i="13" s="1"/>
  <c r="H262" i="13" s="1"/>
  <c r="G342" i="19" s="1"/>
  <c r="J172" i="13"/>
  <c r="J217" i="13" s="1"/>
  <c r="J258" i="13" s="1"/>
  <c r="I338" i="19" s="1"/>
  <c r="H187" i="13"/>
  <c r="H232" i="13" s="1"/>
  <c r="H273" i="13" s="1"/>
  <c r="G353" i="19" s="1"/>
  <c r="L190" i="13"/>
  <c r="L235" i="13" s="1"/>
  <c r="L276" i="13" s="1"/>
  <c r="K356" i="19" s="1"/>
  <c r="K187" i="13"/>
  <c r="K232" i="13" s="1"/>
  <c r="K273" i="13" s="1"/>
  <c r="J353" i="19" s="1"/>
  <c r="H182" i="13"/>
  <c r="H227" i="13" s="1"/>
  <c r="H268" i="13" s="1"/>
  <c r="G348" i="19" s="1"/>
  <c r="H173" i="13"/>
  <c r="H218" i="13" s="1"/>
  <c r="H259" i="13" s="1"/>
  <c r="G339" i="19" s="1"/>
  <c r="H166" i="13"/>
  <c r="H211" i="13" s="1"/>
  <c r="H252" i="13" s="1"/>
  <c r="G332" i="19" s="1"/>
  <c r="H169" i="13"/>
  <c r="H214" i="13" s="1"/>
  <c r="H255" i="13" s="1"/>
  <c r="G335" i="19" s="1"/>
  <c r="H158" i="13"/>
  <c r="H203" i="13" s="1"/>
  <c r="H244" i="13" s="1"/>
  <c r="G324" i="19" s="1"/>
  <c r="H181" i="13"/>
  <c r="H226" i="13" s="1"/>
  <c r="H267" i="13" s="1"/>
  <c r="G347" i="19" s="1"/>
  <c r="H178" i="13"/>
  <c r="H223" i="13" s="1"/>
  <c r="H264" i="13" s="1"/>
  <c r="G344" i="19" s="1"/>
  <c r="H180" i="13"/>
  <c r="H225" i="13" s="1"/>
  <c r="H266" i="13" s="1"/>
  <c r="G346" i="19" s="1"/>
  <c r="I177" i="13"/>
  <c r="I222" i="13" s="1"/>
  <c r="I263" i="13" s="1"/>
  <c r="H343" i="19" s="1"/>
  <c r="H171" i="13"/>
  <c r="H216" i="13" s="1"/>
  <c r="H257" i="13" s="1"/>
  <c r="G337" i="19" s="1"/>
  <c r="H159" i="13"/>
  <c r="H204" i="13" s="1"/>
  <c r="H245" i="13" s="1"/>
  <c r="G325" i="19" s="1"/>
  <c r="H168" i="13"/>
  <c r="H213" i="13" s="1"/>
  <c r="H254" i="13" s="1"/>
  <c r="G334" i="19" s="1"/>
  <c r="H186" i="13"/>
  <c r="H231" i="13" s="1"/>
  <c r="H272" i="13" s="1"/>
  <c r="G352" i="19" s="1"/>
  <c r="H163" i="13"/>
  <c r="H208" i="13" s="1"/>
  <c r="H249" i="13" s="1"/>
  <c r="G329" i="19" s="1"/>
  <c r="H172" i="13"/>
  <c r="H217" i="13" s="1"/>
  <c r="H258" i="13" s="1"/>
  <c r="G338" i="19" s="1"/>
  <c r="H189" i="13"/>
  <c r="H234" i="13" s="1"/>
  <c r="H275" i="13" s="1"/>
  <c r="G355" i="19" s="1"/>
  <c r="H162" i="13"/>
  <c r="H207" i="13" s="1"/>
  <c r="H248" i="13" s="1"/>
  <c r="G328" i="19" s="1"/>
  <c r="H157" i="13"/>
  <c r="H161" i="13"/>
  <c r="H206" i="13" s="1"/>
  <c r="H247" i="13" s="1"/>
  <c r="G327" i="19" s="1"/>
  <c r="H174" i="13"/>
  <c r="H219" i="13" s="1"/>
  <c r="H260" i="13" s="1"/>
  <c r="G340" i="19" s="1"/>
  <c r="J176" i="13"/>
  <c r="J221" i="13" s="1"/>
  <c r="J262" i="13" s="1"/>
  <c r="I342" i="19" s="1"/>
  <c r="G177" i="13"/>
  <c r="G222" i="13" s="1"/>
  <c r="G263" i="13" s="1"/>
  <c r="F343" i="19" s="1"/>
  <c r="H167" i="13"/>
  <c r="H212" i="13" s="1"/>
  <c r="H253" i="13" s="1"/>
  <c r="G333" i="19" s="1"/>
  <c r="L180" i="13"/>
  <c r="L225" i="13" s="1"/>
  <c r="L266" i="13" s="1"/>
  <c r="K346" i="19" s="1"/>
  <c r="G174" i="13"/>
  <c r="G219" i="13" s="1"/>
  <c r="G260" i="13" s="1"/>
  <c r="F340" i="19" s="1"/>
  <c r="H177" i="13"/>
  <c r="H222" i="13" s="1"/>
  <c r="H263" i="13" s="1"/>
  <c r="G343" i="19" s="1"/>
  <c r="H170" i="13"/>
  <c r="H215" i="13" s="1"/>
  <c r="H256" i="13" s="1"/>
  <c r="G336" i="19" s="1"/>
  <c r="H165" i="13"/>
  <c r="H210" i="13" s="1"/>
  <c r="H251" i="13" s="1"/>
  <c r="G331" i="19" s="1"/>
  <c r="H175" i="13"/>
  <c r="H220" i="13" s="1"/>
  <c r="H261" i="13" s="1"/>
  <c r="G341" i="19" s="1"/>
  <c r="H164" i="13"/>
  <c r="H209" i="13" s="1"/>
  <c r="H250" i="13" s="1"/>
  <c r="G330" i="19" s="1"/>
  <c r="H179" i="13"/>
  <c r="H224" i="13" s="1"/>
  <c r="H265" i="13" s="1"/>
  <c r="G345" i="19" s="1"/>
  <c r="H160" i="13"/>
  <c r="H205" i="13" s="1"/>
  <c r="H246" i="13" s="1"/>
  <c r="G326" i="19" s="1"/>
  <c r="H185" i="13"/>
  <c r="H230" i="13" s="1"/>
  <c r="H271" i="13" s="1"/>
  <c r="G351" i="19" s="1"/>
  <c r="K176" i="13"/>
  <c r="K221" i="13" s="1"/>
  <c r="K262" i="13" s="1"/>
  <c r="J342" i="19" s="1"/>
  <c r="H190" i="13"/>
  <c r="H235" i="13" s="1"/>
  <c r="H276" i="13" s="1"/>
  <c r="G356" i="19" s="1"/>
  <c r="H183" i="13"/>
  <c r="H228" i="13" s="1"/>
  <c r="H269" i="13" s="1"/>
  <c r="G349" i="19" s="1"/>
  <c r="G176" i="13"/>
  <c r="G221" i="13" s="1"/>
  <c r="G262" i="13" s="1"/>
  <c r="F342" i="19" s="1"/>
  <c r="K177" i="13"/>
  <c r="K222" i="13" s="1"/>
  <c r="K263" i="13" s="1"/>
  <c r="J343" i="19" s="1"/>
  <c r="G159" i="13"/>
  <c r="G204" i="13" s="1"/>
  <c r="G245" i="13" s="1"/>
  <c r="F325" i="19" s="1"/>
  <c r="G172" i="13"/>
  <c r="G217" i="13" s="1"/>
  <c r="G258" i="13" s="1"/>
  <c r="F338" i="19" s="1"/>
  <c r="G173" i="13"/>
  <c r="G218" i="13" s="1"/>
  <c r="G259" i="13" s="1"/>
  <c r="F339" i="19" s="1"/>
  <c r="G183" i="13"/>
  <c r="G228" i="13" s="1"/>
  <c r="G269" i="13" s="1"/>
  <c r="F349" i="19" s="1"/>
  <c r="G161" i="13"/>
  <c r="G206" i="13" s="1"/>
  <c r="G247" i="13" s="1"/>
  <c r="F327" i="19" s="1"/>
  <c r="G165" i="13"/>
  <c r="G210" i="13" s="1"/>
  <c r="G251" i="13" s="1"/>
  <c r="F331" i="19" s="1"/>
  <c r="J180" i="13"/>
  <c r="J225" i="13" s="1"/>
  <c r="J266" i="13" s="1"/>
  <c r="I346" i="19" s="1"/>
  <c r="K180" i="13"/>
  <c r="K225" i="13" s="1"/>
  <c r="K266" i="13" s="1"/>
  <c r="J346" i="19" s="1"/>
  <c r="H184" i="13"/>
  <c r="H229" i="13" s="1"/>
  <c r="H270" i="13" s="1"/>
  <c r="G350" i="19" s="1"/>
  <c r="G158" i="13"/>
  <c r="G203" i="13" s="1"/>
  <c r="G244" i="13" s="1"/>
  <c r="F324" i="19" s="1"/>
  <c r="G191" i="13"/>
  <c r="G236" i="13" s="1"/>
  <c r="G277" i="13" s="1"/>
  <c r="F357" i="19" s="1"/>
  <c r="G169" i="13"/>
  <c r="G214" i="13" s="1"/>
  <c r="G255" i="13" s="1"/>
  <c r="F335" i="19" s="1"/>
  <c r="G157" i="13"/>
  <c r="G160" i="13"/>
  <c r="G205" i="13" s="1"/>
  <c r="G246" i="13" s="1"/>
  <c r="F326" i="19" s="1"/>
  <c r="G171" i="13"/>
  <c r="G216" i="13" s="1"/>
  <c r="G257" i="13" s="1"/>
  <c r="F337" i="19" s="1"/>
  <c r="G187" i="13"/>
  <c r="G232" i="13" s="1"/>
  <c r="G273" i="13" s="1"/>
  <c r="F353" i="19" s="1"/>
  <c r="G163" i="13"/>
  <c r="G208" i="13" s="1"/>
  <c r="G249" i="13" s="1"/>
  <c r="F329" i="19" s="1"/>
  <c r="I181" i="13"/>
  <c r="I226" i="13" s="1"/>
  <c r="I267" i="13" s="1"/>
  <c r="H347" i="19" s="1"/>
  <c r="F180" i="13"/>
  <c r="F225" i="13" s="1"/>
  <c r="F266" i="13" s="1"/>
  <c r="E346" i="19" s="1"/>
  <c r="G181" i="13"/>
  <c r="G226" i="13" s="1"/>
  <c r="G267" i="13" s="1"/>
  <c r="F347" i="19" s="1"/>
  <c r="G170" i="13"/>
  <c r="G215" i="13" s="1"/>
  <c r="G256" i="13" s="1"/>
  <c r="F336" i="19" s="1"/>
  <c r="G180" i="13"/>
  <c r="G225" i="13" s="1"/>
  <c r="G266" i="13" s="1"/>
  <c r="F346" i="19" s="1"/>
  <c r="G162" i="13"/>
  <c r="G207" i="13" s="1"/>
  <c r="G248" i="13" s="1"/>
  <c r="F328" i="19" s="1"/>
  <c r="G167" i="13"/>
  <c r="G212" i="13" s="1"/>
  <c r="G253" i="13" s="1"/>
  <c r="F333" i="19" s="1"/>
  <c r="G164" i="13"/>
  <c r="G209" i="13" s="1"/>
  <c r="G250" i="13" s="1"/>
  <c r="F330" i="19" s="1"/>
  <c r="G166" i="13"/>
  <c r="G211" i="13" s="1"/>
  <c r="G252" i="13" s="1"/>
  <c r="F332" i="19" s="1"/>
  <c r="G168" i="13"/>
  <c r="G213" i="13" s="1"/>
  <c r="G254" i="13" s="1"/>
  <c r="F334" i="19" s="1"/>
  <c r="G179" i="13"/>
  <c r="G224" i="13" s="1"/>
  <c r="G265" i="13" s="1"/>
  <c r="F345" i="19" s="1"/>
  <c r="L184" i="13"/>
  <c r="L229" i="13" s="1"/>
  <c r="L270" i="13" s="1"/>
  <c r="K350" i="19" s="1"/>
  <c r="G178" i="13"/>
  <c r="G223" i="13" s="1"/>
  <c r="G264" i="13" s="1"/>
  <c r="F344" i="19" s="1"/>
  <c r="G175" i="13"/>
  <c r="G220" i="13" s="1"/>
  <c r="G261" i="13" s="1"/>
  <c r="F341" i="19" s="1"/>
  <c r="K181" i="13"/>
  <c r="K226" i="13" s="1"/>
  <c r="K267" i="13" s="1"/>
  <c r="J347" i="19" s="1"/>
  <c r="F186" i="13"/>
  <c r="F231" i="13" s="1"/>
  <c r="F272" i="13" s="1"/>
  <c r="E352" i="19" s="1"/>
  <c r="F163" i="13"/>
  <c r="F208" i="13" s="1"/>
  <c r="F249" i="13" s="1"/>
  <c r="E329" i="19" s="1"/>
  <c r="F166" i="13"/>
  <c r="F211" i="13" s="1"/>
  <c r="F252" i="13" s="1"/>
  <c r="E332" i="19" s="1"/>
  <c r="F175" i="13"/>
  <c r="F220" i="13" s="1"/>
  <c r="F261" i="13" s="1"/>
  <c r="E341" i="19" s="1"/>
  <c r="F177" i="13"/>
  <c r="F222" i="13" s="1"/>
  <c r="F263" i="13" s="1"/>
  <c r="E343" i="19" s="1"/>
  <c r="F181" i="13"/>
  <c r="F226" i="13" s="1"/>
  <c r="F267" i="13" s="1"/>
  <c r="E347" i="19" s="1"/>
  <c r="F191" i="13"/>
  <c r="F236" i="13" s="1"/>
  <c r="F277" i="13" s="1"/>
  <c r="E357" i="19" s="1"/>
  <c r="F160" i="13"/>
  <c r="F205" i="13" s="1"/>
  <c r="F246" i="13" s="1"/>
  <c r="E326" i="19" s="1"/>
  <c r="F174" i="13"/>
  <c r="F219" i="13" s="1"/>
  <c r="F260" i="13" s="1"/>
  <c r="E340" i="19" s="1"/>
  <c r="L192" i="13"/>
  <c r="L237" i="13" s="1"/>
  <c r="L278" i="13" s="1"/>
  <c r="K358" i="19" s="1"/>
  <c r="I189" i="13"/>
  <c r="I234" i="13" s="1"/>
  <c r="I275" i="13" s="1"/>
  <c r="H355" i="19" s="1"/>
  <c r="G189" i="13"/>
  <c r="G234" i="13" s="1"/>
  <c r="G275" i="13" s="1"/>
  <c r="F355" i="19" s="1"/>
  <c r="F187" i="13"/>
  <c r="F232" i="13" s="1"/>
  <c r="F273" i="13" s="1"/>
  <c r="E353" i="19" s="1"/>
  <c r="F190" i="13"/>
  <c r="F235" i="13" s="1"/>
  <c r="F276" i="13" s="1"/>
  <c r="E356" i="19" s="1"/>
  <c r="F171" i="13"/>
  <c r="F216" i="13" s="1"/>
  <c r="F257" i="13" s="1"/>
  <c r="E337" i="19" s="1"/>
  <c r="G184" i="13"/>
  <c r="G229" i="13" s="1"/>
  <c r="G270" i="13" s="1"/>
  <c r="F350" i="19" s="1"/>
  <c r="G185" i="13"/>
  <c r="G230" i="13" s="1"/>
  <c r="G271" i="13" s="1"/>
  <c r="F351" i="19" s="1"/>
  <c r="F157" i="13"/>
  <c r="F170" i="13"/>
  <c r="F215" i="13" s="1"/>
  <c r="F256" i="13" s="1"/>
  <c r="E336" i="19" s="1"/>
  <c r="F159" i="13"/>
  <c r="F204" i="13" s="1"/>
  <c r="F245" i="13" s="1"/>
  <c r="E325" i="19" s="1"/>
  <c r="F173" i="13"/>
  <c r="F218" i="13" s="1"/>
  <c r="F259" i="13" s="1"/>
  <c r="E339" i="19" s="1"/>
  <c r="F172" i="13"/>
  <c r="F217" i="13" s="1"/>
  <c r="F258" i="13" s="1"/>
  <c r="E338" i="19" s="1"/>
  <c r="F165" i="13"/>
  <c r="F210" i="13" s="1"/>
  <c r="F251" i="13" s="1"/>
  <c r="E331" i="19" s="1"/>
  <c r="F178" i="13"/>
  <c r="F223" i="13" s="1"/>
  <c r="F264" i="13" s="1"/>
  <c r="E344" i="19" s="1"/>
  <c r="F184" i="13"/>
  <c r="F229" i="13" s="1"/>
  <c r="F270" i="13" s="1"/>
  <c r="E350" i="19" s="1"/>
  <c r="K184" i="13"/>
  <c r="K229" i="13" s="1"/>
  <c r="K270" i="13" s="1"/>
  <c r="J350" i="19" s="1"/>
  <c r="G182" i="13"/>
  <c r="G227" i="13" s="1"/>
  <c r="G268" i="13" s="1"/>
  <c r="F348" i="19" s="1"/>
  <c r="K189" i="13"/>
  <c r="K234" i="13" s="1"/>
  <c r="K275" i="13" s="1"/>
  <c r="J355" i="19" s="1"/>
  <c r="F189" i="13"/>
  <c r="F234" i="13" s="1"/>
  <c r="F275" i="13" s="1"/>
  <c r="E355" i="19" s="1"/>
  <c r="F182" i="13"/>
  <c r="F227" i="13" s="1"/>
  <c r="F268" i="13" s="1"/>
  <c r="E348" i="19" s="1"/>
  <c r="L188" i="13"/>
  <c r="L233" i="13" s="1"/>
  <c r="L274" i="13" s="1"/>
  <c r="K354" i="19" s="1"/>
  <c r="I185" i="13"/>
  <c r="I230" i="13" s="1"/>
  <c r="I271" i="13" s="1"/>
  <c r="H351" i="19" s="1"/>
  <c r="F168" i="13"/>
  <c r="F213" i="13" s="1"/>
  <c r="F254" i="13" s="1"/>
  <c r="E334" i="19" s="1"/>
  <c r="F169" i="13"/>
  <c r="F214" i="13" s="1"/>
  <c r="F255" i="13" s="1"/>
  <c r="E335" i="19" s="1"/>
  <c r="F164" i="13"/>
  <c r="F209" i="13" s="1"/>
  <c r="F250" i="13" s="1"/>
  <c r="E330" i="19" s="1"/>
  <c r="F176" i="13"/>
  <c r="F221" i="13" s="1"/>
  <c r="F262" i="13" s="1"/>
  <c r="E342" i="19" s="1"/>
  <c r="F158" i="13"/>
  <c r="F203" i="13" s="1"/>
  <c r="F244" i="13" s="1"/>
  <c r="E324" i="19" s="1"/>
  <c r="F161" i="13"/>
  <c r="F206" i="13" s="1"/>
  <c r="F247" i="13" s="1"/>
  <c r="E327" i="19" s="1"/>
  <c r="F179" i="13"/>
  <c r="F224" i="13" s="1"/>
  <c r="F265" i="13" s="1"/>
  <c r="E345" i="19" s="1"/>
  <c r="F185" i="13"/>
  <c r="F230" i="13" s="1"/>
  <c r="F271" i="13" s="1"/>
  <c r="E351" i="19" s="1"/>
  <c r="H188" i="13"/>
  <c r="H233" i="13" s="1"/>
  <c r="H274" i="13" s="1"/>
  <c r="G354" i="19" s="1"/>
  <c r="E184" i="13"/>
  <c r="E229" i="13" s="1"/>
  <c r="E270" i="13" s="1"/>
  <c r="D350" i="19" s="1"/>
  <c r="E185" i="13"/>
  <c r="E230" i="13" s="1"/>
  <c r="E271" i="13" s="1"/>
  <c r="D351" i="19" s="1"/>
  <c r="K185" i="13"/>
  <c r="K230" i="13" s="1"/>
  <c r="K271" i="13" s="1"/>
  <c r="J351" i="19" s="1"/>
  <c r="F167" i="13"/>
  <c r="F212" i="13" s="1"/>
  <c r="F253" i="13" s="1"/>
  <c r="E333" i="19" s="1"/>
  <c r="F183" i="13"/>
  <c r="F228" i="13" s="1"/>
  <c r="F269" i="13" s="1"/>
  <c r="E349" i="19" s="1"/>
  <c r="F162" i="13"/>
  <c r="F207" i="13" s="1"/>
  <c r="F248" i="13" s="1"/>
  <c r="E328" i="19" s="1"/>
  <c r="J184" i="13"/>
  <c r="J229" i="13" s="1"/>
  <c r="J270" i="13" s="1"/>
  <c r="I350" i="19" s="1"/>
  <c r="E189" i="13"/>
  <c r="E234" i="13" s="1"/>
  <c r="E275" i="13" s="1"/>
  <c r="D355" i="19" s="1"/>
  <c r="E182" i="13"/>
  <c r="E227" i="13" s="1"/>
  <c r="E268" i="13" s="1"/>
  <c r="D348" i="19" s="1"/>
  <c r="E168" i="13"/>
  <c r="E213" i="13" s="1"/>
  <c r="E254" i="13" s="1"/>
  <c r="D334" i="19" s="1"/>
  <c r="E175" i="13"/>
  <c r="E220" i="13" s="1"/>
  <c r="E261" i="13" s="1"/>
  <c r="D341" i="19" s="1"/>
  <c r="E186" i="13"/>
  <c r="E231" i="13" s="1"/>
  <c r="E272" i="13" s="1"/>
  <c r="D352" i="19" s="1"/>
  <c r="E160" i="13"/>
  <c r="E205" i="13" s="1"/>
  <c r="E246" i="13" s="1"/>
  <c r="D326" i="19" s="1"/>
  <c r="E190" i="13"/>
  <c r="E235" i="13" s="1"/>
  <c r="E276" i="13" s="1"/>
  <c r="D356" i="19" s="1"/>
  <c r="E161" i="13"/>
  <c r="E206" i="13" s="1"/>
  <c r="E247" i="13" s="1"/>
  <c r="D327" i="19" s="1"/>
  <c r="K188" i="13"/>
  <c r="K233" i="13" s="1"/>
  <c r="K274" i="13" s="1"/>
  <c r="J354" i="19" s="1"/>
  <c r="G190" i="13"/>
  <c r="G235" i="13" s="1"/>
  <c r="G276" i="13" s="1"/>
  <c r="F356" i="19" s="1"/>
  <c r="E171" i="13"/>
  <c r="E216" i="13" s="1"/>
  <c r="E257" i="13" s="1"/>
  <c r="D337" i="19" s="1"/>
  <c r="E176" i="13"/>
  <c r="E221" i="13" s="1"/>
  <c r="E262" i="13" s="1"/>
  <c r="D342" i="19" s="1"/>
  <c r="E169" i="13"/>
  <c r="E214" i="13" s="1"/>
  <c r="E255" i="13" s="1"/>
  <c r="D335" i="19" s="1"/>
  <c r="E187" i="13"/>
  <c r="E232" i="13" s="1"/>
  <c r="E273" i="13" s="1"/>
  <c r="D353" i="19" s="1"/>
  <c r="E183" i="13"/>
  <c r="E228" i="13" s="1"/>
  <c r="E269" i="13" s="1"/>
  <c r="D349" i="19" s="1"/>
  <c r="E165" i="13"/>
  <c r="E210" i="13" s="1"/>
  <c r="E251" i="13" s="1"/>
  <c r="D331" i="19" s="1"/>
  <c r="E164" i="13"/>
  <c r="E209" i="13" s="1"/>
  <c r="E250" i="13" s="1"/>
  <c r="D330" i="19" s="1"/>
  <c r="E174" i="13"/>
  <c r="E219" i="13" s="1"/>
  <c r="E260" i="13" s="1"/>
  <c r="D340" i="19" s="1"/>
  <c r="E191" i="13"/>
  <c r="E236" i="13" s="1"/>
  <c r="E277" i="13" s="1"/>
  <c r="D357" i="19" s="1"/>
  <c r="E170" i="13"/>
  <c r="E215" i="13" s="1"/>
  <c r="E256" i="13" s="1"/>
  <c r="D336" i="19" s="1"/>
  <c r="E163" i="13"/>
  <c r="E208" i="13" s="1"/>
  <c r="E249" i="13" s="1"/>
  <c r="D329" i="19" s="1"/>
  <c r="E181" i="13"/>
  <c r="E226" i="13" s="1"/>
  <c r="E267" i="13" s="1"/>
  <c r="D347" i="19" s="1"/>
  <c r="F188" i="13"/>
  <c r="F233" i="13" s="1"/>
  <c r="F274" i="13" s="1"/>
  <c r="E354" i="19" s="1"/>
  <c r="E159" i="13"/>
  <c r="E204" i="13" s="1"/>
  <c r="E245" i="13" s="1"/>
  <c r="D325" i="19" s="1"/>
  <c r="E157" i="13"/>
  <c r="G188" i="13"/>
  <c r="G233" i="13" s="1"/>
  <c r="G274" i="13" s="1"/>
  <c r="F354" i="19" s="1"/>
  <c r="E177" i="13"/>
  <c r="E222" i="13" s="1"/>
  <c r="E263" i="13" s="1"/>
  <c r="D343" i="19" s="1"/>
  <c r="E180" i="13"/>
  <c r="E225" i="13" s="1"/>
  <c r="E266" i="13" s="1"/>
  <c r="D346" i="19" s="1"/>
  <c r="E172" i="13"/>
  <c r="E217" i="13" s="1"/>
  <c r="E258" i="13" s="1"/>
  <c r="D338" i="19" s="1"/>
  <c r="E179" i="13"/>
  <c r="E224" i="13" s="1"/>
  <c r="E265" i="13" s="1"/>
  <c r="D345" i="19" s="1"/>
  <c r="E178" i="13"/>
  <c r="E223" i="13" s="1"/>
  <c r="E264" i="13" s="1"/>
  <c r="D344" i="19" s="1"/>
  <c r="E162" i="13"/>
  <c r="E207" i="13" s="1"/>
  <c r="E248" i="13" s="1"/>
  <c r="D328" i="19" s="1"/>
  <c r="E173" i="13"/>
  <c r="E218" i="13" s="1"/>
  <c r="E259" i="13" s="1"/>
  <c r="D339" i="19" s="1"/>
  <c r="E166" i="13"/>
  <c r="E211" i="13" s="1"/>
  <c r="E252" i="13" s="1"/>
  <c r="D332" i="19" s="1"/>
  <c r="J188" i="13"/>
  <c r="J233" i="13" s="1"/>
  <c r="J274" i="13" s="1"/>
  <c r="I354" i="19" s="1"/>
  <c r="E188" i="13"/>
  <c r="E233" i="13" s="1"/>
  <c r="E274" i="13" s="1"/>
  <c r="D354" i="19" s="1"/>
  <c r="E167" i="13"/>
  <c r="E212" i="13" s="1"/>
  <c r="E253" i="13" s="1"/>
  <c r="D333" i="19" s="1"/>
  <c r="H192" i="13"/>
  <c r="H237" i="13" s="1"/>
  <c r="H278" i="13" s="1"/>
  <c r="G358" i="19" s="1"/>
  <c r="G186" i="13"/>
  <c r="G231" i="13" s="1"/>
  <c r="G272" i="13" s="1"/>
  <c r="F352" i="19" s="1"/>
  <c r="D175" i="13"/>
  <c r="D220" i="13" s="1"/>
  <c r="D261" i="13" s="1"/>
  <c r="C341" i="19" s="1"/>
  <c r="D178" i="13"/>
  <c r="D223" i="13" s="1"/>
  <c r="D264" i="13" s="1"/>
  <c r="C344" i="19" s="1"/>
  <c r="D185" i="13"/>
  <c r="D230" i="13" s="1"/>
  <c r="D271" i="13" s="1"/>
  <c r="C351" i="19" s="1"/>
  <c r="D159" i="13"/>
  <c r="D204" i="13" s="1"/>
  <c r="D245" i="13" s="1"/>
  <c r="C325" i="19" s="1"/>
  <c r="D166" i="13"/>
  <c r="D211" i="13" s="1"/>
  <c r="D252" i="13" s="1"/>
  <c r="C332" i="19" s="1"/>
  <c r="D177" i="13"/>
  <c r="D222" i="13" s="1"/>
  <c r="D263" i="13" s="1"/>
  <c r="C343" i="19" s="1"/>
  <c r="D192" i="13"/>
  <c r="D237" i="13" s="1"/>
  <c r="D278" i="13" s="1"/>
  <c r="C358" i="19" s="1"/>
  <c r="D176" i="13"/>
  <c r="D221" i="13" s="1"/>
  <c r="D262" i="13" s="1"/>
  <c r="C342" i="19" s="1"/>
  <c r="D172" i="13"/>
  <c r="D217" i="13" s="1"/>
  <c r="D258" i="13" s="1"/>
  <c r="C338" i="19" s="1"/>
  <c r="G192" i="13"/>
  <c r="G237" i="13" s="1"/>
  <c r="G278" i="13" s="1"/>
  <c r="F358" i="19" s="1"/>
  <c r="J192" i="13"/>
  <c r="J237" i="13" s="1"/>
  <c r="J278" i="13" s="1"/>
  <c r="I358" i="19" s="1"/>
  <c r="D170" i="13"/>
  <c r="D215" i="13" s="1"/>
  <c r="D256" i="13" s="1"/>
  <c r="C336" i="19" s="1"/>
  <c r="D168" i="13"/>
  <c r="D213" i="13" s="1"/>
  <c r="D254" i="13" s="1"/>
  <c r="C334" i="19" s="1"/>
  <c r="D164" i="13"/>
  <c r="D209" i="13" s="1"/>
  <c r="D250" i="13" s="1"/>
  <c r="C330" i="19" s="1"/>
  <c r="D184" i="13"/>
  <c r="D229" i="13" s="1"/>
  <c r="D270" i="13" s="1"/>
  <c r="C350" i="19" s="1"/>
  <c r="D160" i="13"/>
  <c r="D205" i="13" s="1"/>
  <c r="D246" i="13" s="1"/>
  <c r="C326" i="19" s="1"/>
  <c r="D162" i="13"/>
  <c r="D207" i="13" s="1"/>
  <c r="D248" i="13" s="1"/>
  <c r="C328" i="19" s="1"/>
  <c r="D183" i="13"/>
  <c r="D228" i="13" s="1"/>
  <c r="D269" i="13" s="1"/>
  <c r="C349" i="19" s="1"/>
  <c r="D179" i="13"/>
  <c r="D224" i="13" s="1"/>
  <c r="D265" i="13" s="1"/>
  <c r="C345" i="19" s="1"/>
  <c r="D165" i="13"/>
  <c r="D210" i="13" s="1"/>
  <c r="D251" i="13" s="1"/>
  <c r="C331" i="19" s="1"/>
  <c r="D169" i="13"/>
  <c r="D214" i="13" s="1"/>
  <c r="D255" i="13" s="1"/>
  <c r="C335" i="19" s="1"/>
  <c r="D171" i="13"/>
  <c r="D216" i="13" s="1"/>
  <c r="D257" i="13" s="1"/>
  <c r="C337" i="19" s="1"/>
  <c r="D174" i="13"/>
  <c r="D219" i="13" s="1"/>
  <c r="D260" i="13" s="1"/>
  <c r="C340" i="19" s="1"/>
  <c r="D181" i="13"/>
  <c r="D226" i="13" s="1"/>
  <c r="D267" i="13" s="1"/>
  <c r="C347" i="19" s="1"/>
  <c r="D163" i="13"/>
  <c r="D208" i="13" s="1"/>
  <c r="D249" i="13" s="1"/>
  <c r="C329" i="19" s="1"/>
  <c r="D173" i="13"/>
  <c r="D218" i="13" s="1"/>
  <c r="D259" i="13" s="1"/>
  <c r="C339" i="19" s="1"/>
  <c r="D157" i="13"/>
  <c r="F192" i="13"/>
  <c r="F237" i="13" s="1"/>
  <c r="F278" i="13" s="1"/>
  <c r="E358" i="19" s="1"/>
  <c r="E192" i="13"/>
  <c r="E237" i="13" s="1"/>
  <c r="E278" i="13" s="1"/>
  <c r="D358" i="19" s="1"/>
  <c r="K192" i="13"/>
  <c r="K237" i="13" s="1"/>
  <c r="K278" i="13" s="1"/>
  <c r="J358" i="19" s="1"/>
  <c r="D189" i="13"/>
  <c r="D234" i="13" s="1"/>
  <c r="D275" i="13" s="1"/>
  <c r="C355" i="19" s="1"/>
  <c r="D188" i="13"/>
  <c r="D233" i="13" s="1"/>
  <c r="D274" i="13" s="1"/>
  <c r="C354" i="19" s="1"/>
  <c r="D180" i="13"/>
  <c r="D225" i="13" s="1"/>
  <c r="D266" i="13" s="1"/>
  <c r="C346" i="19" s="1"/>
  <c r="D190" i="13"/>
  <c r="D235" i="13" s="1"/>
  <c r="D276" i="13" s="1"/>
  <c r="C356" i="19" s="1"/>
  <c r="D187" i="13"/>
  <c r="D232" i="13" s="1"/>
  <c r="D273" i="13" s="1"/>
  <c r="C353" i="19" s="1"/>
  <c r="D191" i="13"/>
  <c r="D236" i="13" s="1"/>
  <c r="D277" i="13" s="1"/>
  <c r="C357" i="19" s="1"/>
  <c r="D182" i="13"/>
  <c r="D227" i="13" s="1"/>
  <c r="D268" i="13" s="1"/>
  <c r="C348" i="19" s="1"/>
  <c r="D186" i="13"/>
  <c r="D231" i="13" s="1"/>
  <c r="D272" i="13" s="1"/>
  <c r="C352" i="19" s="1"/>
  <c r="D167" i="13"/>
  <c r="D212" i="13" s="1"/>
  <c r="D253" i="13" s="1"/>
  <c r="C333" i="19" s="1"/>
  <c r="D161" i="13"/>
  <c r="D206" i="13" s="1"/>
  <c r="D247" i="13" s="1"/>
  <c r="C327" i="19" s="1"/>
  <c r="L192" i="16"/>
  <c r="L237" i="16" s="1"/>
  <c r="L278" i="16" s="1"/>
  <c r="K432" i="19" s="1"/>
  <c r="H192" i="16"/>
  <c r="H237" i="16" s="1"/>
  <c r="H278" i="16" s="1"/>
  <c r="G432" i="19" s="1"/>
  <c r="D192" i="16"/>
  <c r="D237" i="16" s="1"/>
  <c r="D278" i="16" s="1"/>
  <c r="C432" i="19" s="1"/>
  <c r="I191" i="16"/>
  <c r="I236" i="16" s="1"/>
  <c r="I277" i="16" s="1"/>
  <c r="H431" i="19" s="1"/>
  <c r="E191" i="16"/>
  <c r="E236" i="16" s="1"/>
  <c r="E277" i="16" s="1"/>
  <c r="D431" i="19" s="1"/>
  <c r="J190" i="16"/>
  <c r="J235" i="16" s="1"/>
  <c r="J276" i="16" s="1"/>
  <c r="I430" i="19" s="1"/>
  <c r="F190" i="16"/>
  <c r="F235" i="16" s="1"/>
  <c r="F276" i="16" s="1"/>
  <c r="E430" i="19" s="1"/>
  <c r="K189" i="16"/>
  <c r="K234" i="16" s="1"/>
  <c r="K275" i="16" s="1"/>
  <c r="J429" i="19" s="1"/>
  <c r="G189" i="16"/>
  <c r="G234" i="16" s="1"/>
  <c r="G275" i="16" s="1"/>
  <c r="F429" i="19" s="1"/>
  <c r="L188" i="16"/>
  <c r="L233" i="16" s="1"/>
  <c r="L274" i="16" s="1"/>
  <c r="K428" i="19" s="1"/>
  <c r="H188" i="16"/>
  <c r="H233" i="16" s="1"/>
  <c r="H274" i="16" s="1"/>
  <c r="G428" i="19" s="1"/>
  <c r="D188" i="16"/>
  <c r="D233" i="16" s="1"/>
  <c r="D274" i="16" s="1"/>
  <c r="C428" i="19" s="1"/>
  <c r="I187" i="16"/>
  <c r="I232" i="16" s="1"/>
  <c r="I273" i="16" s="1"/>
  <c r="H427" i="19" s="1"/>
  <c r="E187" i="16"/>
  <c r="E232" i="16" s="1"/>
  <c r="E273" i="16" s="1"/>
  <c r="D427" i="19" s="1"/>
  <c r="J186" i="16"/>
  <c r="J231" i="16" s="1"/>
  <c r="J272" i="16" s="1"/>
  <c r="I426" i="19" s="1"/>
  <c r="F186" i="16"/>
  <c r="F231" i="16" s="1"/>
  <c r="F272" i="16" s="1"/>
  <c r="E426" i="19" s="1"/>
  <c r="K185" i="16"/>
  <c r="K230" i="16" s="1"/>
  <c r="K271" i="16" s="1"/>
  <c r="J425" i="19" s="1"/>
  <c r="G185" i="16"/>
  <c r="G230" i="16" s="1"/>
  <c r="G271" i="16" s="1"/>
  <c r="F425" i="19" s="1"/>
  <c r="L184" i="16"/>
  <c r="L229" i="16" s="1"/>
  <c r="L270" i="16" s="1"/>
  <c r="K424" i="19" s="1"/>
  <c r="H184" i="16"/>
  <c r="H229" i="16" s="1"/>
  <c r="H270" i="16" s="1"/>
  <c r="G424" i="19" s="1"/>
  <c r="D184" i="16"/>
  <c r="D229" i="16" s="1"/>
  <c r="D270" i="16" s="1"/>
  <c r="C424" i="19" s="1"/>
  <c r="I183" i="16"/>
  <c r="I228" i="16" s="1"/>
  <c r="I269" i="16" s="1"/>
  <c r="H423" i="19" s="1"/>
  <c r="E183" i="16"/>
  <c r="E228" i="16" s="1"/>
  <c r="E269" i="16" s="1"/>
  <c r="D423" i="19" s="1"/>
  <c r="J182" i="16"/>
  <c r="J227" i="16" s="1"/>
  <c r="J268" i="16" s="1"/>
  <c r="I422" i="19" s="1"/>
  <c r="F182" i="16"/>
  <c r="F227" i="16" s="1"/>
  <c r="F268" i="16" s="1"/>
  <c r="E422" i="19" s="1"/>
  <c r="K181" i="16"/>
  <c r="K226" i="16" s="1"/>
  <c r="K267" i="16" s="1"/>
  <c r="J421" i="19" s="1"/>
  <c r="G181" i="16"/>
  <c r="G226" i="16" s="1"/>
  <c r="G267" i="16" s="1"/>
  <c r="F421" i="19" s="1"/>
  <c r="L180" i="16"/>
  <c r="L225" i="16" s="1"/>
  <c r="L266" i="16" s="1"/>
  <c r="K420" i="19" s="1"/>
  <c r="H180" i="16"/>
  <c r="H225" i="16" s="1"/>
  <c r="H266" i="16" s="1"/>
  <c r="G420" i="19" s="1"/>
  <c r="D180" i="16"/>
  <c r="D225" i="16" s="1"/>
  <c r="D266" i="16" s="1"/>
  <c r="C420" i="19" s="1"/>
  <c r="I179" i="16"/>
  <c r="I224" i="16" s="1"/>
  <c r="I265" i="16" s="1"/>
  <c r="H419" i="19" s="1"/>
  <c r="E179" i="16"/>
  <c r="E224" i="16" s="1"/>
  <c r="E265" i="16" s="1"/>
  <c r="D419" i="19" s="1"/>
  <c r="J178" i="16"/>
  <c r="J223" i="16" s="1"/>
  <c r="J264" i="16" s="1"/>
  <c r="I418" i="19" s="1"/>
  <c r="F178" i="16"/>
  <c r="F223" i="16" s="1"/>
  <c r="F264" i="16" s="1"/>
  <c r="E418" i="19" s="1"/>
  <c r="K177" i="16"/>
  <c r="K222" i="16" s="1"/>
  <c r="K263" i="16" s="1"/>
  <c r="J417" i="19" s="1"/>
  <c r="G177" i="16"/>
  <c r="G222" i="16" s="1"/>
  <c r="G263" i="16" s="1"/>
  <c r="F417" i="19" s="1"/>
  <c r="L176" i="16"/>
  <c r="L221" i="16" s="1"/>
  <c r="L262" i="16" s="1"/>
  <c r="K416" i="19" s="1"/>
  <c r="H176" i="16"/>
  <c r="H221" i="16" s="1"/>
  <c r="H262" i="16" s="1"/>
  <c r="G416" i="19" s="1"/>
  <c r="D176" i="16"/>
  <c r="D221" i="16" s="1"/>
  <c r="D262" i="16" s="1"/>
  <c r="C416" i="19" s="1"/>
  <c r="I175" i="16"/>
  <c r="I220" i="16" s="1"/>
  <c r="I261" i="16" s="1"/>
  <c r="H415" i="19" s="1"/>
  <c r="E175" i="16"/>
  <c r="E220" i="16" s="1"/>
  <c r="E261" i="16" s="1"/>
  <c r="D415" i="19" s="1"/>
  <c r="J174" i="16"/>
  <c r="J219" i="16" s="1"/>
  <c r="J260" i="16" s="1"/>
  <c r="I414" i="19" s="1"/>
  <c r="F174" i="16"/>
  <c r="F219" i="16" s="1"/>
  <c r="F260" i="16" s="1"/>
  <c r="E414" i="19" s="1"/>
  <c r="K173" i="16"/>
  <c r="K218" i="16" s="1"/>
  <c r="K259" i="16" s="1"/>
  <c r="J413" i="19" s="1"/>
  <c r="G173" i="16"/>
  <c r="G218" i="16" s="1"/>
  <c r="G259" i="16" s="1"/>
  <c r="F413" i="19" s="1"/>
  <c r="L172" i="16"/>
  <c r="L217" i="16" s="1"/>
  <c r="L258" i="16" s="1"/>
  <c r="K412" i="19" s="1"/>
  <c r="H172" i="16"/>
  <c r="H217" i="16" s="1"/>
  <c r="H258" i="16" s="1"/>
  <c r="G412" i="19" s="1"/>
  <c r="D172" i="16"/>
  <c r="D217" i="16" s="1"/>
  <c r="D258" i="16" s="1"/>
  <c r="C412" i="19" s="1"/>
  <c r="I171" i="16"/>
  <c r="I216" i="16" s="1"/>
  <c r="I257" i="16" s="1"/>
  <c r="H411" i="19" s="1"/>
  <c r="E171" i="16"/>
  <c r="E216" i="16" s="1"/>
  <c r="E257" i="16" s="1"/>
  <c r="D411" i="19" s="1"/>
  <c r="J170" i="16"/>
  <c r="J215" i="16" s="1"/>
  <c r="J256" i="16" s="1"/>
  <c r="I410" i="19" s="1"/>
  <c r="F170" i="16"/>
  <c r="F215" i="16" s="1"/>
  <c r="F256" i="16" s="1"/>
  <c r="E410" i="19" s="1"/>
  <c r="K169" i="16"/>
  <c r="K214" i="16" s="1"/>
  <c r="K255" i="16" s="1"/>
  <c r="J409" i="19" s="1"/>
  <c r="G169" i="16"/>
  <c r="G214" i="16" s="1"/>
  <c r="G255" i="16" s="1"/>
  <c r="F409" i="19" s="1"/>
  <c r="L168" i="16"/>
  <c r="L213" i="16" s="1"/>
  <c r="L254" i="16" s="1"/>
  <c r="K408" i="19" s="1"/>
  <c r="H168" i="16"/>
  <c r="H213" i="16" s="1"/>
  <c r="H254" i="16" s="1"/>
  <c r="G408" i="19" s="1"/>
  <c r="D168" i="16"/>
  <c r="D213" i="16" s="1"/>
  <c r="D254" i="16" s="1"/>
  <c r="C408" i="19" s="1"/>
  <c r="I167" i="16"/>
  <c r="I212" i="16" s="1"/>
  <c r="I253" i="16" s="1"/>
  <c r="H407" i="19" s="1"/>
  <c r="E167" i="16"/>
  <c r="E212" i="16" s="1"/>
  <c r="E253" i="16" s="1"/>
  <c r="D407" i="19" s="1"/>
  <c r="J166" i="16"/>
  <c r="J211" i="16" s="1"/>
  <c r="J252" i="16" s="1"/>
  <c r="I406" i="19" s="1"/>
  <c r="F166" i="16"/>
  <c r="F211" i="16" s="1"/>
  <c r="F252" i="16" s="1"/>
  <c r="E406" i="19" s="1"/>
  <c r="K165" i="16"/>
  <c r="K210" i="16" s="1"/>
  <c r="K251" i="16" s="1"/>
  <c r="J405" i="19" s="1"/>
  <c r="G165" i="16"/>
  <c r="G210" i="16" s="1"/>
  <c r="G251" i="16" s="1"/>
  <c r="F405" i="19" s="1"/>
  <c r="L164" i="16"/>
  <c r="L209" i="16" s="1"/>
  <c r="L250" i="16" s="1"/>
  <c r="K404" i="19" s="1"/>
  <c r="H164" i="16"/>
  <c r="H209" i="16" s="1"/>
  <c r="H250" i="16" s="1"/>
  <c r="G404" i="19" s="1"/>
  <c r="D164" i="16"/>
  <c r="D209" i="16" s="1"/>
  <c r="D250" i="16" s="1"/>
  <c r="C404" i="19" s="1"/>
  <c r="I163" i="16"/>
  <c r="I208" i="16" s="1"/>
  <c r="I249" i="16" s="1"/>
  <c r="H403" i="19" s="1"/>
  <c r="E163" i="16"/>
  <c r="E208" i="16" s="1"/>
  <c r="E249" i="16" s="1"/>
  <c r="D403" i="19" s="1"/>
  <c r="J162" i="16"/>
  <c r="J207" i="16" s="1"/>
  <c r="J248" i="16" s="1"/>
  <c r="I402" i="19" s="1"/>
  <c r="F162" i="16"/>
  <c r="F207" i="16" s="1"/>
  <c r="F248" i="16" s="1"/>
  <c r="E402" i="19" s="1"/>
  <c r="K161" i="16"/>
  <c r="K206" i="16" s="1"/>
  <c r="K247" i="16" s="1"/>
  <c r="J401" i="19" s="1"/>
  <c r="G161" i="16"/>
  <c r="G206" i="16" s="1"/>
  <c r="G247" i="16" s="1"/>
  <c r="F401" i="19" s="1"/>
  <c r="L160" i="16"/>
  <c r="L205" i="16" s="1"/>
  <c r="L246" i="16" s="1"/>
  <c r="K400" i="19" s="1"/>
  <c r="H160" i="16"/>
  <c r="H205" i="16" s="1"/>
  <c r="H246" i="16" s="1"/>
  <c r="G400" i="19" s="1"/>
  <c r="D160" i="16"/>
  <c r="D205" i="16" s="1"/>
  <c r="D246" i="16" s="1"/>
  <c r="C400" i="19" s="1"/>
  <c r="I159" i="16"/>
  <c r="I204" i="16" s="1"/>
  <c r="I245" i="16" s="1"/>
  <c r="H399" i="19" s="1"/>
  <c r="E159" i="16"/>
  <c r="E204" i="16" s="1"/>
  <c r="E245" i="16" s="1"/>
  <c r="D399" i="19" s="1"/>
  <c r="J158" i="16"/>
  <c r="J203" i="16" s="1"/>
  <c r="J244" i="16" s="1"/>
  <c r="I398" i="19" s="1"/>
  <c r="F158" i="16"/>
  <c r="F203" i="16" s="1"/>
  <c r="F244" i="16" s="1"/>
  <c r="E398" i="19" s="1"/>
  <c r="K157" i="16"/>
  <c r="G157" i="16"/>
  <c r="J192" i="16"/>
  <c r="J237" i="16" s="1"/>
  <c r="J278" i="16" s="1"/>
  <c r="I432" i="19" s="1"/>
  <c r="F192" i="16"/>
  <c r="F237" i="16" s="1"/>
  <c r="F278" i="16" s="1"/>
  <c r="E432" i="19" s="1"/>
  <c r="K191" i="16"/>
  <c r="K236" i="16" s="1"/>
  <c r="K277" i="16" s="1"/>
  <c r="J431" i="19" s="1"/>
  <c r="G191" i="16"/>
  <c r="G236" i="16" s="1"/>
  <c r="G277" i="16" s="1"/>
  <c r="F431" i="19" s="1"/>
  <c r="L190" i="16"/>
  <c r="L235" i="16" s="1"/>
  <c r="L276" i="16" s="1"/>
  <c r="K430" i="19" s="1"/>
  <c r="H190" i="16"/>
  <c r="H235" i="16" s="1"/>
  <c r="H276" i="16" s="1"/>
  <c r="G430" i="19" s="1"/>
  <c r="D190" i="16"/>
  <c r="D235" i="16" s="1"/>
  <c r="D276" i="16" s="1"/>
  <c r="C430" i="19" s="1"/>
  <c r="I189" i="16"/>
  <c r="I234" i="16" s="1"/>
  <c r="I275" i="16" s="1"/>
  <c r="H429" i="19" s="1"/>
  <c r="E189" i="16"/>
  <c r="E234" i="16" s="1"/>
  <c r="E275" i="16" s="1"/>
  <c r="D429" i="19" s="1"/>
  <c r="J188" i="16"/>
  <c r="J233" i="16" s="1"/>
  <c r="J274" i="16" s="1"/>
  <c r="I428" i="19" s="1"/>
  <c r="F188" i="16"/>
  <c r="F233" i="16" s="1"/>
  <c r="F274" i="16" s="1"/>
  <c r="E428" i="19" s="1"/>
  <c r="K187" i="16"/>
  <c r="K232" i="16" s="1"/>
  <c r="K273" i="16" s="1"/>
  <c r="J427" i="19" s="1"/>
  <c r="G187" i="16"/>
  <c r="G232" i="16" s="1"/>
  <c r="G273" i="16" s="1"/>
  <c r="F427" i="19" s="1"/>
  <c r="L186" i="16"/>
  <c r="L231" i="16" s="1"/>
  <c r="L272" i="16" s="1"/>
  <c r="K426" i="19" s="1"/>
  <c r="H186" i="16"/>
  <c r="H231" i="16" s="1"/>
  <c r="H272" i="16" s="1"/>
  <c r="G426" i="19" s="1"/>
  <c r="D186" i="16"/>
  <c r="D231" i="16" s="1"/>
  <c r="D272" i="16" s="1"/>
  <c r="C426" i="19" s="1"/>
  <c r="I185" i="16"/>
  <c r="I230" i="16" s="1"/>
  <c r="I271" i="16" s="1"/>
  <c r="H425" i="19" s="1"/>
  <c r="E185" i="16"/>
  <c r="E230" i="16" s="1"/>
  <c r="E271" i="16" s="1"/>
  <c r="D425" i="19" s="1"/>
  <c r="J184" i="16"/>
  <c r="J229" i="16" s="1"/>
  <c r="J270" i="16" s="1"/>
  <c r="I424" i="19" s="1"/>
  <c r="F184" i="16"/>
  <c r="F229" i="16" s="1"/>
  <c r="F270" i="16" s="1"/>
  <c r="E424" i="19" s="1"/>
  <c r="K183" i="16"/>
  <c r="K228" i="16" s="1"/>
  <c r="K269" i="16" s="1"/>
  <c r="J423" i="19" s="1"/>
  <c r="G183" i="16"/>
  <c r="G228" i="16" s="1"/>
  <c r="G269" i="16" s="1"/>
  <c r="F423" i="19" s="1"/>
  <c r="L182" i="16"/>
  <c r="L227" i="16" s="1"/>
  <c r="L268" i="16" s="1"/>
  <c r="K422" i="19" s="1"/>
  <c r="H182" i="16"/>
  <c r="H227" i="16" s="1"/>
  <c r="H268" i="16" s="1"/>
  <c r="G422" i="19" s="1"/>
  <c r="D182" i="16"/>
  <c r="D227" i="16" s="1"/>
  <c r="D268" i="16" s="1"/>
  <c r="C422" i="19" s="1"/>
  <c r="I181" i="16"/>
  <c r="I226" i="16" s="1"/>
  <c r="I267" i="16" s="1"/>
  <c r="H421" i="19" s="1"/>
  <c r="E181" i="16"/>
  <c r="E226" i="16" s="1"/>
  <c r="E267" i="16" s="1"/>
  <c r="D421" i="19" s="1"/>
  <c r="J180" i="16"/>
  <c r="J225" i="16" s="1"/>
  <c r="J266" i="16" s="1"/>
  <c r="I420" i="19" s="1"/>
  <c r="F180" i="16"/>
  <c r="F225" i="16" s="1"/>
  <c r="F266" i="16" s="1"/>
  <c r="E420" i="19" s="1"/>
  <c r="K179" i="16"/>
  <c r="K224" i="16" s="1"/>
  <c r="K265" i="16" s="1"/>
  <c r="J419" i="19" s="1"/>
  <c r="G179" i="16"/>
  <c r="G224" i="16" s="1"/>
  <c r="G265" i="16" s="1"/>
  <c r="F419" i="19" s="1"/>
  <c r="L178" i="16"/>
  <c r="L223" i="16" s="1"/>
  <c r="L264" i="16" s="1"/>
  <c r="K418" i="19" s="1"/>
  <c r="H178" i="16"/>
  <c r="H223" i="16" s="1"/>
  <c r="H264" i="16" s="1"/>
  <c r="G418" i="19" s="1"/>
  <c r="D178" i="16"/>
  <c r="D223" i="16" s="1"/>
  <c r="D264" i="16" s="1"/>
  <c r="C418" i="19" s="1"/>
  <c r="I177" i="16"/>
  <c r="I222" i="16" s="1"/>
  <c r="I263" i="16" s="1"/>
  <c r="H417" i="19" s="1"/>
  <c r="E177" i="16"/>
  <c r="E222" i="16" s="1"/>
  <c r="E263" i="16" s="1"/>
  <c r="D417" i="19" s="1"/>
  <c r="J176" i="16"/>
  <c r="J221" i="16" s="1"/>
  <c r="J262" i="16" s="1"/>
  <c r="I416" i="19" s="1"/>
  <c r="F176" i="16"/>
  <c r="F221" i="16" s="1"/>
  <c r="F262" i="16" s="1"/>
  <c r="E416" i="19" s="1"/>
  <c r="K175" i="16"/>
  <c r="K220" i="16" s="1"/>
  <c r="K261" i="16" s="1"/>
  <c r="J415" i="19" s="1"/>
  <c r="G175" i="16"/>
  <c r="G220" i="16" s="1"/>
  <c r="G261" i="16" s="1"/>
  <c r="F415" i="19" s="1"/>
  <c r="L174" i="16"/>
  <c r="L219" i="16" s="1"/>
  <c r="L260" i="16" s="1"/>
  <c r="K414" i="19" s="1"/>
  <c r="H174" i="16"/>
  <c r="H219" i="16" s="1"/>
  <c r="H260" i="16" s="1"/>
  <c r="G414" i="19" s="1"/>
  <c r="D174" i="16"/>
  <c r="D219" i="16" s="1"/>
  <c r="D260" i="16" s="1"/>
  <c r="C414" i="19" s="1"/>
  <c r="I173" i="16"/>
  <c r="I218" i="16" s="1"/>
  <c r="I259" i="16" s="1"/>
  <c r="H413" i="19" s="1"/>
  <c r="E173" i="16"/>
  <c r="E218" i="16" s="1"/>
  <c r="E259" i="16" s="1"/>
  <c r="D413" i="19" s="1"/>
  <c r="J172" i="16"/>
  <c r="J217" i="16" s="1"/>
  <c r="J258" i="16" s="1"/>
  <c r="I412" i="19" s="1"/>
  <c r="F172" i="16"/>
  <c r="F217" i="16" s="1"/>
  <c r="F258" i="16" s="1"/>
  <c r="E412" i="19" s="1"/>
  <c r="K171" i="16"/>
  <c r="K216" i="16" s="1"/>
  <c r="K257" i="16" s="1"/>
  <c r="J411" i="19" s="1"/>
  <c r="G171" i="16"/>
  <c r="G216" i="16" s="1"/>
  <c r="G257" i="16" s="1"/>
  <c r="F411" i="19" s="1"/>
  <c r="L170" i="16"/>
  <c r="L215" i="16" s="1"/>
  <c r="L256" i="16" s="1"/>
  <c r="K410" i="19" s="1"/>
  <c r="H170" i="16"/>
  <c r="H215" i="16" s="1"/>
  <c r="H256" i="16" s="1"/>
  <c r="G410" i="19" s="1"/>
  <c r="D170" i="16"/>
  <c r="D215" i="16" s="1"/>
  <c r="D256" i="16" s="1"/>
  <c r="C410" i="19" s="1"/>
  <c r="I169" i="16"/>
  <c r="I214" i="16" s="1"/>
  <c r="I255" i="16" s="1"/>
  <c r="H409" i="19" s="1"/>
  <c r="E169" i="16"/>
  <c r="E214" i="16" s="1"/>
  <c r="E255" i="16" s="1"/>
  <c r="D409" i="19" s="1"/>
  <c r="J168" i="16"/>
  <c r="J213" i="16" s="1"/>
  <c r="J254" i="16" s="1"/>
  <c r="I408" i="19" s="1"/>
  <c r="F168" i="16"/>
  <c r="F213" i="16" s="1"/>
  <c r="F254" i="16" s="1"/>
  <c r="E408" i="19" s="1"/>
  <c r="K167" i="16"/>
  <c r="K212" i="16" s="1"/>
  <c r="K253" i="16" s="1"/>
  <c r="J407" i="19" s="1"/>
  <c r="G167" i="16"/>
  <c r="G212" i="16" s="1"/>
  <c r="G253" i="16" s="1"/>
  <c r="F407" i="19" s="1"/>
  <c r="L166" i="16"/>
  <c r="L211" i="16" s="1"/>
  <c r="L252" i="16" s="1"/>
  <c r="K406" i="19" s="1"/>
  <c r="H166" i="16"/>
  <c r="H211" i="16" s="1"/>
  <c r="H252" i="16" s="1"/>
  <c r="G406" i="19" s="1"/>
  <c r="D166" i="16"/>
  <c r="D211" i="16" s="1"/>
  <c r="D252" i="16" s="1"/>
  <c r="C406" i="19" s="1"/>
  <c r="I165" i="16"/>
  <c r="I210" i="16" s="1"/>
  <c r="I251" i="16" s="1"/>
  <c r="H405" i="19" s="1"/>
  <c r="E165" i="16"/>
  <c r="E210" i="16" s="1"/>
  <c r="E251" i="16" s="1"/>
  <c r="D405" i="19" s="1"/>
  <c r="J164" i="16"/>
  <c r="J209" i="16" s="1"/>
  <c r="J250" i="16" s="1"/>
  <c r="I404" i="19" s="1"/>
  <c r="F164" i="16"/>
  <c r="F209" i="16" s="1"/>
  <c r="F250" i="16" s="1"/>
  <c r="E404" i="19" s="1"/>
  <c r="K163" i="16"/>
  <c r="K208" i="16" s="1"/>
  <c r="K249" i="16" s="1"/>
  <c r="J403" i="19" s="1"/>
  <c r="G163" i="16"/>
  <c r="G208" i="16" s="1"/>
  <c r="G249" i="16" s="1"/>
  <c r="F403" i="19" s="1"/>
  <c r="L162" i="16"/>
  <c r="L207" i="16" s="1"/>
  <c r="L248" i="16" s="1"/>
  <c r="K402" i="19" s="1"/>
  <c r="H162" i="16"/>
  <c r="H207" i="16" s="1"/>
  <c r="H248" i="16" s="1"/>
  <c r="G402" i="19" s="1"/>
  <c r="D162" i="16"/>
  <c r="D207" i="16" s="1"/>
  <c r="D248" i="16" s="1"/>
  <c r="C402" i="19" s="1"/>
  <c r="I161" i="16"/>
  <c r="I206" i="16" s="1"/>
  <c r="I247" i="16" s="1"/>
  <c r="H401" i="19" s="1"/>
  <c r="E161" i="16"/>
  <c r="E206" i="16" s="1"/>
  <c r="E247" i="16" s="1"/>
  <c r="D401" i="19" s="1"/>
  <c r="J160" i="16"/>
  <c r="J205" i="16" s="1"/>
  <c r="J246" i="16" s="1"/>
  <c r="I400" i="19" s="1"/>
  <c r="F160" i="16"/>
  <c r="F205" i="16" s="1"/>
  <c r="F246" i="16" s="1"/>
  <c r="E400" i="19" s="1"/>
  <c r="K159" i="16"/>
  <c r="K204" i="16" s="1"/>
  <c r="K245" i="16" s="1"/>
  <c r="J399" i="19" s="1"/>
  <c r="G159" i="16"/>
  <c r="G204" i="16" s="1"/>
  <c r="G245" i="16" s="1"/>
  <c r="F399" i="19" s="1"/>
  <c r="L158" i="16"/>
  <c r="L203" i="16" s="1"/>
  <c r="L244" i="16" s="1"/>
  <c r="K398" i="19" s="1"/>
  <c r="H158" i="16"/>
  <c r="H203" i="16" s="1"/>
  <c r="H244" i="16" s="1"/>
  <c r="G398" i="19" s="1"/>
  <c r="D158" i="16"/>
  <c r="D203" i="16" s="1"/>
  <c r="D244" i="16" s="1"/>
  <c r="C398" i="19" s="1"/>
  <c r="I157" i="16"/>
  <c r="E157" i="16"/>
  <c r="I192" i="16"/>
  <c r="I237" i="16" s="1"/>
  <c r="I278" i="16" s="1"/>
  <c r="H432" i="19" s="1"/>
  <c r="E192" i="16"/>
  <c r="E237" i="16" s="1"/>
  <c r="E278" i="16" s="1"/>
  <c r="D432" i="19" s="1"/>
  <c r="J191" i="16"/>
  <c r="J236" i="16" s="1"/>
  <c r="J277" i="16" s="1"/>
  <c r="I431" i="19" s="1"/>
  <c r="F191" i="16"/>
  <c r="F236" i="16" s="1"/>
  <c r="F277" i="16" s="1"/>
  <c r="E431" i="19" s="1"/>
  <c r="K190" i="16"/>
  <c r="K235" i="16" s="1"/>
  <c r="K276" i="16" s="1"/>
  <c r="J430" i="19" s="1"/>
  <c r="G190" i="16"/>
  <c r="G235" i="16" s="1"/>
  <c r="G276" i="16" s="1"/>
  <c r="F430" i="19" s="1"/>
  <c r="L189" i="16"/>
  <c r="L234" i="16" s="1"/>
  <c r="L275" i="16" s="1"/>
  <c r="K429" i="19" s="1"/>
  <c r="H189" i="16"/>
  <c r="H234" i="16" s="1"/>
  <c r="H275" i="16" s="1"/>
  <c r="G429" i="19" s="1"/>
  <c r="D189" i="16"/>
  <c r="D234" i="16" s="1"/>
  <c r="D275" i="16" s="1"/>
  <c r="C429" i="19" s="1"/>
  <c r="I188" i="16"/>
  <c r="I233" i="16" s="1"/>
  <c r="I274" i="16" s="1"/>
  <c r="H428" i="19" s="1"/>
  <c r="E188" i="16"/>
  <c r="E233" i="16" s="1"/>
  <c r="E274" i="16" s="1"/>
  <c r="D428" i="19" s="1"/>
  <c r="J187" i="16"/>
  <c r="J232" i="16" s="1"/>
  <c r="J273" i="16" s="1"/>
  <c r="I427" i="19" s="1"/>
  <c r="F187" i="16"/>
  <c r="F232" i="16" s="1"/>
  <c r="F273" i="16" s="1"/>
  <c r="E427" i="19" s="1"/>
  <c r="K186" i="16"/>
  <c r="K231" i="16" s="1"/>
  <c r="K272" i="16" s="1"/>
  <c r="J426" i="19" s="1"/>
  <c r="G186" i="16"/>
  <c r="G231" i="16" s="1"/>
  <c r="G272" i="16" s="1"/>
  <c r="F426" i="19" s="1"/>
  <c r="L185" i="16"/>
  <c r="L230" i="16" s="1"/>
  <c r="L271" i="16" s="1"/>
  <c r="K425" i="19" s="1"/>
  <c r="H185" i="16"/>
  <c r="H230" i="16" s="1"/>
  <c r="H271" i="16" s="1"/>
  <c r="G425" i="19" s="1"/>
  <c r="D185" i="16"/>
  <c r="D230" i="16" s="1"/>
  <c r="D271" i="16" s="1"/>
  <c r="C425" i="19" s="1"/>
  <c r="I184" i="16"/>
  <c r="I229" i="16" s="1"/>
  <c r="I270" i="16" s="1"/>
  <c r="H424" i="19" s="1"/>
  <c r="E184" i="16"/>
  <c r="E229" i="16" s="1"/>
  <c r="E270" i="16" s="1"/>
  <c r="D424" i="19" s="1"/>
  <c r="J183" i="16"/>
  <c r="J228" i="16" s="1"/>
  <c r="J269" i="16" s="1"/>
  <c r="I423" i="19" s="1"/>
  <c r="F183" i="16"/>
  <c r="F228" i="16" s="1"/>
  <c r="F269" i="16" s="1"/>
  <c r="E423" i="19" s="1"/>
  <c r="K182" i="16"/>
  <c r="K227" i="16" s="1"/>
  <c r="K268" i="16" s="1"/>
  <c r="J422" i="19" s="1"/>
  <c r="G182" i="16"/>
  <c r="G227" i="16" s="1"/>
  <c r="G268" i="16" s="1"/>
  <c r="F422" i="19" s="1"/>
  <c r="L181" i="16"/>
  <c r="L226" i="16" s="1"/>
  <c r="L267" i="16" s="1"/>
  <c r="K421" i="19" s="1"/>
  <c r="H181" i="16"/>
  <c r="H226" i="16" s="1"/>
  <c r="H267" i="16" s="1"/>
  <c r="G421" i="19" s="1"/>
  <c r="D181" i="16"/>
  <c r="D226" i="16" s="1"/>
  <c r="D267" i="16" s="1"/>
  <c r="C421" i="19" s="1"/>
  <c r="I180" i="16"/>
  <c r="I225" i="16" s="1"/>
  <c r="I266" i="16" s="1"/>
  <c r="H420" i="19" s="1"/>
  <c r="E180" i="16"/>
  <c r="E225" i="16" s="1"/>
  <c r="E266" i="16" s="1"/>
  <c r="D420" i="19" s="1"/>
  <c r="J179" i="16"/>
  <c r="J224" i="16" s="1"/>
  <c r="J265" i="16" s="1"/>
  <c r="I419" i="19" s="1"/>
  <c r="F179" i="16"/>
  <c r="F224" i="16" s="1"/>
  <c r="F265" i="16" s="1"/>
  <c r="E419" i="19" s="1"/>
  <c r="K178" i="16"/>
  <c r="K223" i="16" s="1"/>
  <c r="K264" i="16" s="1"/>
  <c r="J418" i="19" s="1"/>
  <c r="G178" i="16"/>
  <c r="G223" i="16" s="1"/>
  <c r="G264" i="16" s="1"/>
  <c r="F418" i="19" s="1"/>
  <c r="L177" i="16"/>
  <c r="L222" i="16" s="1"/>
  <c r="L263" i="16" s="1"/>
  <c r="K417" i="19" s="1"/>
  <c r="H177" i="16"/>
  <c r="H222" i="16" s="1"/>
  <c r="H263" i="16" s="1"/>
  <c r="G417" i="19" s="1"/>
  <c r="D177" i="16"/>
  <c r="D222" i="16" s="1"/>
  <c r="D263" i="16" s="1"/>
  <c r="C417" i="19" s="1"/>
  <c r="I176" i="16"/>
  <c r="I221" i="16" s="1"/>
  <c r="I262" i="16" s="1"/>
  <c r="H416" i="19" s="1"/>
  <c r="E176" i="16"/>
  <c r="E221" i="16" s="1"/>
  <c r="E262" i="16" s="1"/>
  <c r="D416" i="19" s="1"/>
  <c r="J175" i="16"/>
  <c r="J220" i="16" s="1"/>
  <c r="J261" i="16" s="1"/>
  <c r="I415" i="19" s="1"/>
  <c r="F175" i="16"/>
  <c r="F220" i="16" s="1"/>
  <c r="F261" i="16" s="1"/>
  <c r="E415" i="19" s="1"/>
  <c r="K174" i="16"/>
  <c r="K219" i="16" s="1"/>
  <c r="K260" i="16" s="1"/>
  <c r="J414" i="19" s="1"/>
  <c r="G174" i="16"/>
  <c r="G219" i="16" s="1"/>
  <c r="G260" i="16" s="1"/>
  <c r="F414" i="19" s="1"/>
  <c r="L173" i="16"/>
  <c r="L218" i="16" s="1"/>
  <c r="L259" i="16" s="1"/>
  <c r="K413" i="19" s="1"/>
  <c r="H173" i="16"/>
  <c r="H218" i="16" s="1"/>
  <c r="H259" i="16" s="1"/>
  <c r="G413" i="19" s="1"/>
  <c r="D173" i="16"/>
  <c r="D218" i="16" s="1"/>
  <c r="D259" i="16" s="1"/>
  <c r="C413" i="19" s="1"/>
  <c r="I172" i="16"/>
  <c r="I217" i="16" s="1"/>
  <c r="I258" i="16" s="1"/>
  <c r="H412" i="19" s="1"/>
  <c r="E172" i="16"/>
  <c r="E217" i="16" s="1"/>
  <c r="E258" i="16" s="1"/>
  <c r="D412" i="19" s="1"/>
  <c r="J171" i="16"/>
  <c r="J216" i="16" s="1"/>
  <c r="J257" i="16" s="1"/>
  <c r="I411" i="19" s="1"/>
  <c r="F171" i="16"/>
  <c r="F216" i="16" s="1"/>
  <c r="F257" i="16" s="1"/>
  <c r="E411" i="19" s="1"/>
  <c r="K170" i="16"/>
  <c r="K215" i="16" s="1"/>
  <c r="K256" i="16" s="1"/>
  <c r="J410" i="19" s="1"/>
  <c r="G170" i="16"/>
  <c r="G215" i="16" s="1"/>
  <c r="G256" i="16" s="1"/>
  <c r="F410" i="19" s="1"/>
  <c r="L169" i="16"/>
  <c r="L214" i="16" s="1"/>
  <c r="L255" i="16" s="1"/>
  <c r="K409" i="19" s="1"/>
  <c r="H169" i="16"/>
  <c r="H214" i="16" s="1"/>
  <c r="H255" i="16" s="1"/>
  <c r="G409" i="19" s="1"/>
  <c r="D169" i="16"/>
  <c r="D214" i="16" s="1"/>
  <c r="D255" i="16" s="1"/>
  <c r="C409" i="19" s="1"/>
  <c r="I168" i="16"/>
  <c r="I213" i="16" s="1"/>
  <c r="I254" i="16" s="1"/>
  <c r="H408" i="19" s="1"/>
  <c r="E168" i="16"/>
  <c r="E213" i="16" s="1"/>
  <c r="E254" i="16" s="1"/>
  <c r="D408" i="19" s="1"/>
  <c r="J167" i="16"/>
  <c r="J212" i="16" s="1"/>
  <c r="J253" i="16" s="1"/>
  <c r="I407" i="19" s="1"/>
  <c r="F167" i="16"/>
  <c r="F212" i="16" s="1"/>
  <c r="F253" i="16" s="1"/>
  <c r="E407" i="19" s="1"/>
  <c r="K166" i="16"/>
  <c r="K211" i="16" s="1"/>
  <c r="K252" i="16" s="1"/>
  <c r="J406" i="19" s="1"/>
  <c r="G166" i="16"/>
  <c r="G211" i="16" s="1"/>
  <c r="G252" i="16" s="1"/>
  <c r="F406" i="19" s="1"/>
  <c r="L165" i="16"/>
  <c r="L210" i="16" s="1"/>
  <c r="L251" i="16" s="1"/>
  <c r="K405" i="19" s="1"/>
  <c r="H165" i="16"/>
  <c r="H210" i="16" s="1"/>
  <c r="H251" i="16" s="1"/>
  <c r="G405" i="19" s="1"/>
  <c r="D165" i="16"/>
  <c r="D210" i="16" s="1"/>
  <c r="D251" i="16" s="1"/>
  <c r="C405" i="19" s="1"/>
  <c r="I164" i="16"/>
  <c r="I209" i="16" s="1"/>
  <c r="I250" i="16" s="1"/>
  <c r="H404" i="19" s="1"/>
  <c r="E164" i="16"/>
  <c r="E209" i="16" s="1"/>
  <c r="E250" i="16" s="1"/>
  <c r="D404" i="19" s="1"/>
  <c r="J163" i="16"/>
  <c r="J208" i="16" s="1"/>
  <c r="J249" i="16" s="1"/>
  <c r="I403" i="19" s="1"/>
  <c r="F163" i="16"/>
  <c r="F208" i="16" s="1"/>
  <c r="F249" i="16" s="1"/>
  <c r="E403" i="19" s="1"/>
  <c r="K162" i="16"/>
  <c r="K207" i="16" s="1"/>
  <c r="K248" i="16" s="1"/>
  <c r="J402" i="19" s="1"/>
  <c r="G162" i="16"/>
  <c r="G207" i="16" s="1"/>
  <c r="G248" i="16" s="1"/>
  <c r="F402" i="19" s="1"/>
  <c r="L161" i="16"/>
  <c r="L206" i="16" s="1"/>
  <c r="L247" i="16" s="1"/>
  <c r="K401" i="19" s="1"/>
  <c r="H161" i="16"/>
  <c r="H206" i="16" s="1"/>
  <c r="H247" i="16" s="1"/>
  <c r="G401" i="19" s="1"/>
  <c r="D161" i="16"/>
  <c r="D206" i="16" s="1"/>
  <c r="D247" i="16" s="1"/>
  <c r="C401" i="19" s="1"/>
  <c r="I160" i="16"/>
  <c r="I205" i="16" s="1"/>
  <c r="I246" i="16" s="1"/>
  <c r="H400" i="19" s="1"/>
  <c r="E160" i="16"/>
  <c r="E205" i="16" s="1"/>
  <c r="E246" i="16" s="1"/>
  <c r="D400" i="19" s="1"/>
  <c r="J159" i="16"/>
  <c r="J204" i="16" s="1"/>
  <c r="J245" i="16" s="1"/>
  <c r="I399" i="19" s="1"/>
  <c r="F159" i="16"/>
  <c r="F204" i="16" s="1"/>
  <c r="F245" i="16" s="1"/>
  <c r="E399" i="19" s="1"/>
  <c r="K158" i="16"/>
  <c r="K203" i="16" s="1"/>
  <c r="K244" i="16" s="1"/>
  <c r="J398" i="19" s="1"/>
  <c r="G158" i="16"/>
  <c r="G203" i="16" s="1"/>
  <c r="G244" i="16" s="1"/>
  <c r="F398" i="19" s="1"/>
  <c r="L157" i="16"/>
  <c r="H157" i="16"/>
  <c r="D157" i="16"/>
  <c r="G192" i="16"/>
  <c r="G237" i="16" s="1"/>
  <c r="G278" i="16" s="1"/>
  <c r="F432" i="19" s="1"/>
  <c r="I190" i="16"/>
  <c r="I235" i="16" s="1"/>
  <c r="I276" i="16" s="1"/>
  <c r="H430" i="19" s="1"/>
  <c r="K188" i="16"/>
  <c r="K233" i="16" s="1"/>
  <c r="K274" i="16" s="1"/>
  <c r="J428" i="19" s="1"/>
  <c r="D187" i="16"/>
  <c r="D232" i="16" s="1"/>
  <c r="D273" i="16" s="1"/>
  <c r="C427" i="19" s="1"/>
  <c r="F185" i="16"/>
  <c r="F230" i="16" s="1"/>
  <c r="F271" i="16" s="1"/>
  <c r="E425" i="19" s="1"/>
  <c r="H183" i="16"/>
  <c r="H228" i="16" s="1"/>
  <c r="H269" i="16" s="1"/>
  <c r="G423" i="19" s="1"/>
  <c r="J181" i="16"/>
  <c r="J226" i="16" s="1"/>
  <c r="J267" i="16" s="1"/>
  <c r="I421" i="19" s="1"/>
  <c r="L179" i="16"/>
  <c r="L224" i="16" s="1"/>
  <c r="L265" i="16" s="1"/>
  <c r="K419" i="19" s="1"/>
  <c r="E178" i="16"/>
  <c r="E223" i="16" s="1"/>
  <c r="E264" i="16" s="1"/>
  <c r="D418" i="19" s="1"/>
  <c r="G176" i="16"/>
  <c r="G221" i="16" s="1"/>
  <c r="G262" i="16" s="1"/>
  <c r="F416" i="19" s="1"/>
  <c r="I174" i="16"/>
  <c r="I219" i="16" s="1"/>
  <c r="I260" i="16" s="1"/>
  <c r="H414" i="19" s="1"/>
  <c r="K172" i="16"/>
  <c r="K217" i="16" s="1"/>
  <c r="K258" i="16" s="1"/>
  <c r="J412" i="19" s="1"/>
  <c r="D171" i="16"/>
  <c r="D216" i="16" s="1"/>
  <c r="D257" i="16" s="1"/>
  <c r="C411" i="19" s="1"/>
  <c r="F169" i="16"/>
  <c r="F214" i="16" s="1"/>
  <c r="F255" i="16" s="1"/>
  <c r="E409" i="19" s="1"/>
  <c r="H167" i="16"/>
  <c r="H212" i="16" s="1"/>
  <c r="H253" i="16" s="1"/>
  <c r="G407" i="19" s="1"/>
  <c r="J165" i="16"/>
  <c r="J210" i="16" s="1"/>
  <c r="J251" i="16" s="1"/>
  <c r="I405" i="19" s="1"/>
  <c r="L163" i="16"/>
  <c r="L208" i="16" s="1"/>
  <c r="L249" i="16" s="1"/>
  <c r="K403" i="19" s="1"/>
  <c r="E162" i="16"/>
  <c r="E207" i="16" s="1"/>
  <c r="E248" i="16" s="1"/>
  <c r="D402" i="19" s="1"/>
  <c r="G160" i="16"/>
  <c r="G205" i="16" s="1"/>
  <c r="G246" i="16" s="1"/>
  <c r="F400" i="19" s="1"/>
  <c r="I158" i="16"/>
  <c r="I203" i="16" s="1"/>
  <c r="I244" i="16" s="1"/>
  <c r="H398" i="19" s="1"/>
  <c r="H191" i="16"/>
  <c r="H236" i="16" s="1"/>
  <c r="H277" i="16" s="1"/>
  <c r="G431" i="19" s="1"/>
  <c r="J189" i="16"/>
  <c r="J234" i="16" s="1"/>
  <c r="J275" i="16" s="1"/>
  <c r="I429" i="19" s="1"/>
  <c r="L187" i="16"/>
  <c r="L232" i="16" s="1"/>
  <c r="L273" i="16" s="1"/>
  <c r="K427" i="19" s="1"/>
  <c r="E186" i="16"/>
  <c r="E231" i="16" s="1"/>
  <c r="E272" i="16" s="1"/>
  <c r="D426" i="19" s="1"/>
  <c r="G184" i="16"/>
  <c r="G229" i="16" s="1"/>
  <c r="G270" i="16" s="1"/>
  <c r="F424" i="19" s="1"/>
  <c r="I182" i="16"/>
  <c r="I227" i="16" s="1"/>
  <c r="I268" i="16" s="1"/>
  <c r="H422" i="19" s="1"/>
  <c r="K180" i="16"/>
  <c r="K225" i="16" s="1"/>
  <c r="K266" i="16" s="1"/>
  <c r="J420" i="19" s="1"/>
  <c r="D179" i="16"/>
  <c r="D224" i="16" s="1"/>
  <c r="D265" i="16" s="1"/>
  <c r="C419" i="19" s="1"/>
  <c r="F177" i="16"/>
  <c r="F222" i="16" s="1"/>
  <c r="F263" i="16" s="1"/>
  <c r="E417" i="19" s="1"/>
  <c r="H175" i="16"/>
  <c r="H220" i="16" s="1"/>
  <c r="H261" i="16" s="1"/>
  <c r="G415" i="19" s="1"/>
  <c r="J173" i="16"/>
  <c r="J218" i="16" s="1"/>
  <c r="J259" i="16" s="1"/>
  <c r="I413" i="19" s="1"/>
  <c r="L171" i="16"/>
  <c r="L216" i="16" s="1"/>
  <c r="L257" i="16" s="1"/>
  <c r="K411" i="19" s="1"/>
  <c r="E170" i="16"/>
  <c r="E215" i="16" s="1"/>
  <c r="E256" i="16" s="1"/>
  <c r="D410" i="19" s="1"/>
  <c r="G168" i="16"/>
  <c r="G213" i="16" s="1"/>
  <c r="G254" i="16" s="1"/>
  <c r="F408" i="19" s="1"/>
  <c r="I166" i="16"/>
  <c r="I211" i="16" s="1"/>
  <c r="I252" i="16" s="1"/>
  <c r="H406" i="19" s="1"/>
  <c r="K164" i="16"/>
  <c r="K209" i="16" s="1"/>
  <c r="K250" i="16" s="1"/>
  <c r="J404" i="19" s="1"/>
  <c r="D163" i="16"/>
  <c r="D208" i="16" s="1"/>
  <c r="D249" i="16" s="1"/>
  <c r="C403" i="19" s="1"/>
  <c r="F161" i="16"/>
  <c r="F206" i="16" s="1"/>
  <c r="F247" i="16" s="1"/>
  <c r="E401" i="19" s="1"/>
  <c r="H159" i="16"/>
  <c r="H204" i="16" s="1"/>
  <c r="H245" i="16" s="1"/>
  <c r="G399" i="19" s="1"/>
  <c r="J157" i="16"/>
  <c r="K192" i="16"/>
  <c r="K237" i="16" s="1"/>
  <c r="K278" i="16" s="1"/>
  <c r="J432" i="19" s="1"/>
  <c r="D191" i="16"/>
  <c r="D236" i="16" s="1"/>
  <c r="D277" i="16" s="1"/>
  <c r="C431" i="19" s="1"/>
  <c r="F189" i="16"/>
  <c r="F234" i="16" s="1"/>
  <c r="F275" i="16" s="1"/>
  <c r="E429" i="19" s="1"/>
  <c r="H187" i="16"/>
  <c r="H232" i="16" s="1"/>
  <c r="H273" i="16" s="1"/>
  <c r="G427" i="19" s="1"/>
  <c r="J185" i="16"/>
  <c r="J230" i="16" s="1"/>
  <c r="J271" i="16" s="1"/>
  <c r="I425" i="19" s="1"/>
  <c r="L183" i="16"/>
  <c r="L228" i="16" s="1"/>
  <c r="L269" i="16" s="1"/>
  <c r="K423" i="19" s="1"/>
  <c r="E182" i="16"/>
  <c r="E227" i="16" s="1"/>
  <c r="E268" i="16" s="1"/>
  <c r="D422" i="19" s="1"/>
  <c r="G180" i="16"/>
  <c r="G225" i="16" s="1"/>
  <c r="G266" i="16" s="1"/>
  <c r="F420" i="19" s="1"/>
  <c r="I178" i="16"/>
  <c r="I223" i="16" s="1"/>
  <c r="I264" i="16" s="1"/>
  <c r="H418" i="19" s="1"/>
  <c r="K176" i="16"/>
  <c r="K221" i="16" s="1"/>
  <c r="K262" i="16" s="1"/>
  <c r="J416" i="19" s="1"/>
  <c r="D175" i="16"/>
  <c r="D220" i="16" s="1"/>
  <c r="D261" i="16" s="1"/>
  <c r="C415" i="19" s="1"/>
  <c r="F173" i="16"/>
  <c r="F218" i="16" s="1"/>
  <c r="F259" i="16" s="1"/>
  <c r="E413" i="19" s="1"/>
  <c r="H171" i="16"/>
  <c r="H216" i="16" s="1"/>
  <c r="H257" i="16" s="1"/>
  <c r="G411" i="19" s="1"/>
  <c r="J169" i="16"/>
  <c r="J214" i="16" s="1"/>
  <c r="J255" i="16" s="1"/>
  <c r="I409" i="19" s="1"/>
  <c r="L167" i="16"/>
  <c r="L212" i="16" s="1"/>
  <c r="L253" i="16" s="1"/>
  <c r="K407" i="19" s="1"/>
  <c r="E166" i="16"/>
  <c r="E211" i="16" s="1"/>
  <c r="E252" i="16" s="1"/>
  <c r="D406" i="19" s="1"/>
  <c r="G164" i="16"/>
  <c r="G209" i="16" s="1"/>
  <c r="G250" i="16" s="1"/>
  <c r="F404" i="19" s="1"/>
  <c r="I162" i="16"/>
  <c r="I207" i="16" s="1"/>
  <c r="I248" i="16" s="1"/>
  <c r="H402" i="19" s="1"/>
  <c r="K160" i="16"/>
  <c r="K205" i="16" s="1"/>
  <c r="K246" i="16" s="1"/>
  <c r="J400" i="19" s="1"/>
  <c r="D159" i="16"/>
  <c r="D204" i="16" s="1"/>
  <c r="D245" i="16" s="1"/>
  <c r="C399" i="19" s="1"/>
  <c r="F157" i="16"/>
  <c r="E190" i="16"/>
  <c r="E235" i="16" s="1"/>
  <c r="E276" i="16" s="1"/>
  <c r="D430" i="19" s="1"/>
  <c r="D183" i="16"/>
  <c r="D228" i="16" s="1"/>
  <c r="D269" i="16" s="1"/>
  <c r="C423" i="19" s="1"/>
  <c r="L175" i="16"/>
  <c r="L220" i="16" s="1"/>
  <c r="L261" i="16" s="1"/>
  <c r="K415" i="19" s="1"/>
  <c r="K168" i="16"/>
  <c r="K213" i="16" s="1"/>
  <c r="K254" i="16" s="1"/>
  <c r="J408" i="19" s="1"/>
  <c r="J161" i="16"/>
  <c r="J206" i="16" s="1"/>
  <c r="J247" i="16" s="1"/>
  <c r="I401" i="19" s="1"/>
  <c r="I186" i="16"/>
  <c r="I231" i="16" s="1"/>
  <c r="I272" i="16" s="1"/>
  <c r="H426" i="19" s="1"/>
  <c r="H179" i="16"/>
  <c r="H224" i="16" s="1"/>
  <c r="H265" i="16" s="1"/>
  <c r="G419" i="19" s="1"/>
  <c r="G172" i="16"/>
  <c r="G217" i="16" s="1"/>
  <c r="G258" i="16" s="1"/>
  <c r="F412" i="19" s="1"/>
  <c r="F165" i="16"/>
  <c r="F210" i="16" s="1"/>
  <c r="F251" i="16" s="1"/>
  <c r="E405" i="19" s="1"/>
  <c r="E158" i="16"/>
  <c r="E203" i="16" s="1"/>
  <c r="E244" i="16" s="1"/>
  <c r="D398" i="19" s="1"/>
  <c r="L191" i="16"/>
  <c r="L236" i="16" s="1"/>
  <c r="L277" i="16" s="1"/>
  <c r="K431" i="19" s="1"/>
  <c r="K184" i="16"/>
  <c r="K229" i="16" s="1"/>
  <c r="K270" i="16" s="1"/>
  <c r="J424" i="19" s="1"/>
  <c r="J177" i="16"/>
  <c r="J222" i="16" s="1"/>
  <c r="J263" i="16" s="1"/>
  <c r="I417" i="19" s="1"/>
  <c r="I170" i="16"/>
  <c r="I215" i="16" s="1"/>
  <c r="I256" i="16" s="1"/>
  <c r="H410" i="19" s="1"/>
  <c r="H163" i="16"/>
  <c r="H208" i="16" s="1"/>
  <c r="H249" i="16" s="1"/>
  <c r="G403" i="19" s="1"/>
  <c r="F181" i="16"/>
  <c r="F226" i="16" s="1"/>
  <c r="F267" i="16" s="1"/>
  <c r="E421" i="19" s="1"/>
  <c r="D167" i="16"/>
  <c r="D212" i="16" s="1"/>
  <c r="D253" i="16" s="1"/>
  <c r="C407" i="19" s="1"/>
  <c r="G188" i="16"/>
  <c r="G233" i="16" s="1"/>
  <c r="G274" i="16" s="1"/>
  <c r="F428" i="19" s="1"/>
  <c r="L159" i="16"/>
  <c r="L204" i="16" s="1"/>
  <c r="L245" i="16" s="1"/>
  <c r="K399" i="19" s="1"/>
  <c r="E174" i="16"/>
  <c r="E219" i="16" s="1"/>
  <c r="E260" i="16" s="1"/>
  <c r="D414" i="19" s="1"/>
  <c r="E197" i="16"/>
  <c r="D197" i="16"/>
  <c r="J103" i="16"/>
  <c r="G103" i="16"/>
  <c r="I103" i="16"/>
  <c r="K103" i="16"/>
  <c r="F103" i="16"/>
  <c r="H103" i="16"/>
  <c r="M202" i="16" l="1"/>
  <c r="M193" i="16"/>
  <c r="N193" i="16"/>
  <c r="N202" i="16"/>
  <c r="N202" i="15"/>
  <c r="N193" i="15"/>
  <c r="N193" i="13"/>
  <c r="N202" i="13"/>
  <c r="M202" i="13"/>
  <c r="M193" i="13"/>
  <c r="N200" i="11"/>
  <c r="N192" i="11"/>
  <c r="M192" i="11"/>
  <c r="M200" i="11"/>
  <c r="M202" i="9"/>
  <c r="M193" i="9"/>
  <c r="N202" i="9"/>
  <c r="N193" i="9"/>
  <c r="N202" i="8"/>
  <c r="N193" i="8"/>
  <c r="M193" i="8"/>
  <c r="M202" i="8"/>
  <c r="N193" i="7"/>
  <c r="N205" i="7"/>
  <c r="N246" i="7" s="1"/>
  <c r="M178" i="19" s="1"/>
  <c r="N243" i="7"/>
  <c r="M202" i="7"/>
  <c r="M193" i="7"/>
  <c r="N204" i="6"/>
  <c r="N195" i="6"/>
  <c r="M204" i="6"/>
  <c r="M195" i="6"/>
  <c r="L269" i="7"/>
  <c r="K201" i="19" s="1"/>
  <c r="L257" i="7"/>
  <c r="K189" i="19" s="1"/>
  <c r="L276" i="7"/>
  <c r="K208" i="19" s="1"/>
  <c r="L263" i="7"/>
  <c r="K195" i="19" s="1"/>
  <c r="L249" i="7"/>
  <c r="K181" i="19" s="1"/>
  <c r="L262" i="7"/>
  <c r="K194" i="19" s="1"/>
  <c r="L277" i="7"/>
  <c r="K209" i="19" s="1"/>
  <c r="L253" i="7"/>
  <c r="K185" i="19" s="1"/>
  <c r="L248" i="7"/>
  <c r="K180" i="19" s="1"/>
  <c r="L250" i="7"/>
  <c r="K182" i="19" s="1"/>
  <c r="L278" i="7"/>
  <c r="K210" i="19" s="1"/>
  <c r="L255" i="7"/>
  <c r="K187" i="19" s="1"/>
  <c r="L270" i="7"/>
  <c r="K202" i="19" s="1"/>
  <c r="L247" i="7"/>
  <c r="K179" i="19" s="1"/>
  <c r="K184" i="19"/>
  <c r="L252" i="7"/>
  <c r="L261" i="7"/>
  <c r="K193" i="19" s="1"/>
  <c r="L256" i="7"/>
  <c r="K188" i="19" s="1"/>
  <c r="L254" i="7"/>
  <c r="K186" i="19" s="1"/>
  <c r="L251" i="7"/>
  <c r="K183" i="19" s="1"/>
  <c r="L272" i="7"/>
  <c r="K204" i="19" s="1"/>
  <c r="L258" i="7"/>
  <c r="K190" i="19" s="1"/>
  <c r="L271" i="7"/>
  <c r="K203" i="19" s="1"/>
  <c r="H193" i="7"/>
  <c r="J193" i="7"/>
  <c r="D202" i="7"/>
  <c r="D193" i="7"/>
  <c r="E193" i="7"/>
  <c r="K193" i="7"/>
  <c r="G193" i="7"/>
  <c r="L193" i="7"/>
  <c r="I193" i="7"/>
  <c r="F193" i="7"/>
  <c r="H202" i="16"/>
  <c r="H193" i="16"/>
  <c r="F202" i="16"/>
  <c r="F193" i="16"/>
  <c r="K202" i="16"/>
  <c r="K193" i="16"/>
  <c r="G202" i="13"/>
  <c r="G193" i="13"/>
  <c r="L202" i="13"/>
  <c r="L193" i="13"/>
  <c r="G192" i="11"/>
  <c r="G200" i="11"/>
  <c r="K202" i="9"/>
  <c r="K193" i="9"/>
  <c r="L202" i="9"/>
  <c r="L193" i="9"/>
  <c r="G202" i="9"/>
  <c r="G193" i="9"/>
  <c r="E204" i="6"/>
  <c r="E240" i="6" s="1"/>
  <c r="E195" i="6"/>
  <c r="D193" i="8"/>
  <c r="D202" i="8"/>
  <c r="H193" i="8"/>
  <c r="H202" i="8"/>
  <c r="J202" i="16"/>
  <c r="J193" i="16"/>
  <c r="D202" i="16"/>
  <c r="D193" i="16"/>
  <c r="D202" i="13"/>
  <c r="H202" i="13"/>
  <c r="H193" i="13"/>
  <c r="J202" i="13"/>
  <c r="J193" i="13"/>
  <c r="K192" i="11"/>
  <c r="K200" i="11"/>
  <c r="I202" i="9"/>
  <c r="I193" i="9"/>
  <c r="D202" i="9"/>
  <c r="D193" i="9"/>
  <c r="E202" i="9"/>
  <c r="E193" i="9"/>
  <c r="F204" i="6"/>
  <c r="F240" i="6" s="1"/>
  <c r="F195" i="6"/>
  <c r="H204" i="6"/>
  <c r="H240" i="6" s="1"/>
  <c r="H195" i="6"/>
  <c r="D204" i="6"/>
  <c r="D240" i="6" s="1"/>
  <c r="D195" i="6"/>
  <c r="G204" i="6"/>
  <c r="G240" i="6" s="1"/>
  <c r="G195" i="6"/>
  <c r="I204" i="6"/>
  <c r="I240" i="6" s="1"/>
  <c r="I195" i="6"/>
  <c r="E202" i="8"/>
  <c r="E193" i="8"/>
  <c r="K202" i="8"/>
  <c r="K193" i="8"/>
  <c r="E202" i="16"/>
  <c r="E193" i="16"/>
  <c r="I202" i="13"/>
  <c r="I193" i="13"/>
  <c r="J192" i="11"/>
  <c r="J200" i="11"/>
  <c r="J202" i="9"/>
  <c r="J193" i="9"/>
  <c r="J204" i="6"/>
  <c r="J240" i="6" s="1"/>
  <c r="J195" i="6"/>
  <c r="F202" i="8"/>
  <c r="F193" i="8"/>
  <c r="I193" i="8"/>
  <c r="I202" i="8"/>
  <c r="K202" i="13"/>
  <c r="K193" i="13"/>
  <c r="L192" i="11"/>
  <c r="L200" i="11"/>
  <c r="D200" i="11"/>
  <c r="D192" i="11"/>
  <c r="L202" i="16"/>
  <c r="L193" i="16"/>
  <c r="I202" i="16"/>
  <c r="I193" i="16"/>
  <c r="G202" i="16"/>
  <c r="G193" i="16"/>
  <c r="E202" i="13"/>
  <c r="F202" i="13"/>
  <c r="F193" i="13"/>
  <c r="I200" i="11"/>
  <c r="I192" i="11"/>
  <c r="H192" i="11"/>
  <c r="H200" i="11"/>
  <c r="E200" i="11"/>
  <c r="E192" i="11"/>
  <c r="F200" i="11"/>
  <c r="F192" i="11"/>
  <c r="H202" i="9"/>
  <c r="H193" i="9"/>
  <c r="F202" i="9"/>
  <c r="F193" i="9"/>
  <c r="J202" i="8"/>
  <c r="J193" i="8"/>
  <c r="G202" i="8"/>
  <c r="G193" i="8"/>
  <c r="L202" i="8"/>
  <c r="L193" i="8"/>
  <c r="C214" i="5"/>
  <c r="C213" i="5"/>
  <c r="C224" i="5"/>
  <c r="C223" i="5"/>
  <c r="C222" i="5"/>
  <c r="C221" i="5"/>
  <c r="C220" i="5"/>
  <c r="C219" i="5"/>
  <c r="C218" i="5"/>
  <c r="C217" i="5"/>
  <c r="C216" i="5"/>
  <c r="C215" i="5"/>
  <c r="N243" i="16" l="1"/>
  <c r="N238" i="16"/>
  <c r="M238" i="16"/>
  <c r="M243" i="16"/>
  <c r="N243" i="15"/>
  <c r="N238" i="15"/>
  <c r="M243" i="13"/>
  <c r="M238" i="13"/>
  <c r="N238" i="13"/>
  <c r="N243" i="13"/>
  <c r="M236" i="11"/>
  <c r="M240" i="11"/>
  <c r="N240" i="11"/>
  <c r="N236" i="11"/>
  <c r="N243" i="9"/>
  <c r="N238" i="9"/>
  <c r="M243" i="9"/>
  <c r="M238" i="9"/>
  <c r="M243" i="8"/>
  <c r="M238" i="8"/>
  <c r="N238" i="8"/>
  <c r="N243" i="8"/>
  <c r="M175" i="19"/>
  <c r="M174" i="19" s="1"/>
  <c r="M49" i="19" s="1"/>
  <c r="N279" i="7"/>
  <c r="M243" i="7"/>
  <c r="M238" i="7"/>
  <c r="N238" i="7"/>
  <c r="M245" i="6"/>
  <c r="M240" i="6"/>
  <c r="N245" i="6"/>
  <c r="N240" i="6"/>
  <c r="M305" i="5"/>
  <c r="M388" i="5" s="1"/>
  <c r="M467" i="5" s="1"/>
  <c r="M300" i="5"/>
  <c r="M383" i="5" s="1"/>
  <c r="M462" i="5" s="1"/>
  <c r="M295" i="5"/>
  <c r="M378" i="5" s="1"/>
  <c r="M457" i="5" s="1"/>
  <c r="M284" i="5"/>
  <c r="M367" i="5" s="1"/>
  <c r="M446" i="5" s="1"/>
  <c r="M272" i="5"/>
  <c r="M277" i="5"/>
  <c r="M360" i="5" s="1"/>
  <c r="M439" i="5" s="1"/>
  <c r="M281" i="5"/>
  <c r="M364" i="5" s="1"/>
  <c r="M443" i="5" s="1"/>
  <c r="M263" i="5"/>
  <c r="M346" i="5" s="1"/>
  <c r="M425" i="5" s="1"/>
  <c r="M256" i="5"/>
  <c r="M339" i="5" s="1"/>
  <c r="M418" i="5" s="1"/>
  <c r="M252" i="5"/>
  <c r="M335" i="5" s="1"/>
  <c r="M414" i="5" s="1"/>
  <c r="N236" i="5"/>
  <c r="N319" i="5" s="1"/>
  <c r="N398" i="5" s="1"/>
  <c r="N239" i="5"/>
  <c r="N322" i="5" s="1"/>
  <c r="N401" i="5" s="1"/>
  <c r="N241" i="5"/>
  <c r="N324" i="5" s="1"/>
  <c r="N403" i="5" s="1"/>
  <c r="N243" i="5"/>
  <c r="N326" i="5" s="1"/>
  <c r="N405" i="5" s="1"/>
  <c r="N248" i="5"/>
  <c r="N331" i="5" s="1"/>
  <c r="N410" i="5" s="1"/>
  <c r="N255" i="5"/>
  <c r="N338" i="5" s="1"/>
  <c r="N417" i="5" s="1"/>
  <c r="N260" i="5"/>
  <c r="N343" i="5" s="1"/>
  <c r="N422" i="5" s="1"/>
  <c r="N268" i="5"/>
  <c r="N351" i="5" s="1"/>
  <c r="N430" i="5" s="1"/>
  <c r="N276" i="5"/>
  <c r="N359" i="5" s="1"/>
  <c r="N438" i="5" s="1"/>
  <c r="N280" i="5"/>
  <c r="N363" i="5" s="1"/>
  <c r="N442" i="5" s="1"/>
  <c r="N286" i="5"/>
  <c r="N369" i="5" s="1"/>
  <c r="N448" i="5" s="1"/>
  <c r="N293" i="5"/>
  <c r="N376" i="5" s="1"/>
  <c r="N455" i="5" s="1"/>
  <c r="N298" i="5"/>
  <c r="N381" i="5" s="1"/>
  <c r="N460" i="5" s="1"/>
  <c r="N303" i="5"/>
  <c r="N386" i="5" s="1"/>
  <c r="N465" i="5" s="1"/>
  <c r="M298" i="5"/>
  <c r="M381" i="5" s="1"/>
  <c r="M460" i="5" s="1"/>
  <c r="M286" i="5"/>
  <c r="M369" i="5" s="1"/>
  <c r="M448" i="5" s="1"/>
  <c r="M306" i="5"/>
  <c r="M389" i="5" s="1"/>
  <c r="M468" i="5" s="1"/>
  <c r="M301" i="5"/>
  <c r="M384" i="5" s="1"/>
  <c r="M463" i="5" s="1"/>
  <c r="M296" i="5"/>
  <c r="M379" i="5" s="1"/>
  <c r="M458" i="5" s="1"/>
  <c r="M285" i="5"/>
  <c r="M368" i="5" s="1"/>
  <c r="M447" i="5" s="1"/>
  <c r="M274" i="5"/>
  <c r="M357" i="5" s="1"/>
  <c r="M436" i="5" s="1"/>
  <c r="M278" i="5"/>
  <c r="M361" i="5" s="1"/>
  <c r="M440" i="5" s="1"/>
  <c r="M268" i="5"/>
  <c r="M351" i="5" s="1"/>
  <c r="M430" i="5" s="1"/>
  <c r="L135" i="19" s="1"/>
  <c r="M260" i="5"/>
  <c r="M343" i="5" s="1"/>
  <c r="M422" i="5" s="1"/>
  <c r="M255" i="5"/>
  <c r="M338" i="5" s="1"/>
  <c r="M417" i="5" s="1"/>
  <c r="M234" i="5"/>
  <c r="M238" i="5"/>
  <c r="M321" i="5" s="1"/>
  <c r="M400" i="5" s="1"/>
  <c r="M240" i="5"/>
  <c r="M323" i="5" s="1"/>
  <c r="M402" i="5" s="1"/>
  <c r="M242" i="5"/>
  <c r="M325" i="5" s="1"/>
  <c r="M404" i="5" s="1"/>
  <c r="M247" i="5"/>
  <c r="M330" i="5" s="1"/>
  <c r="M409" i="5" s="1"/>
  <c r="M249" i="5"/>
  <c r="M332" i="5" s="1"/>
  <c r="M411" i="5" s="1"/>
  <c r="N256" i="5"/>
  <c r="N339" i="5" s="1"/>
  <c r="N418" i="5" s="1"/>
  <c r="N263" i="5"/>
  <c r="N346" i="5" s="1"/>
  <c r="N425" i="5" s="1"/>
  <c r="N272" i="5"/>
  <c r="N277" i="5"/>
  <c r="N360" i="5" s="1"/>
  <c r="N439" i="5" s="1"/>
  <c r="N281" i="5"/>
  <c r="N364" i="5" s="1"/>
  <c r="N443" i="5" s="1"/>
  <c r="N287" i="5"/>
  <c r="N370" i="5" s="1"/>
  <c r="N449" i="5" s="1"/>
  <c r="N294" i="5"/>
  <c r="N377" i="5" s="1"/>
  <c r="N456" i="5" s="1"/>
  <c r="N299" i="5"/>
  <c r="N382" i="5" s="1"/>
  <c r="N461" i="5" s="1"/>
  <c r="N304" i="5"/>
  <c r="N387" i="5" s="1"/>
  <c r="N466" i="5" s="1"/>
  <c r="M303" i="5"/>
  <c r="M386" i="5" s="1"/>
  <c r="M465" i="5" s="1"/>
  <c r="M293" i="5"/>
  <c r="M376" i="5" s="1"/>
  <c r="M455" i="5" s="1"/>
  <c r="M290" i="5"/>
  <c r="M373" i="5" s="1"/>
  <c r="M452" i="5" s="1"/>
  <c r="M299" i="5"/>
  <c r="M382" i="5" s="1"/>
  <c r="M461" i="5" s="1"/>
  <c r="M275" i="5"/>
  <c r="M358" i="5" s="1"/>
  <c r="M437" i="5" s="1"/>
  <c r="M266" i="5"/>
  <c r="M349" i="5" s="1"/>
  <c r="M428" i="5" s="1"/>
  <c r="N234" i="5"/>
  <c r="N240" i="5"/>
  <c r="N323" i="5" s="1"/>
  <c r="N402" i="5" s="1"/>
  <c r="N247" i="5"/>
  <c r="N330" i="5" s="1"/>
  <c r="N409" i="5" s="1"/>
  <c r="N257" i="5"/>
  <c r="N340" i="5" s="1"/>
  <c r="N419" i="5" s="1"/>
  <c r="N274" i="5"/>
  <c r="N357" i="5" s="1"/>
  <c r="N436" i="5" s="1"/>
  <c r="N284" i="5"/>
  <c r="N367" i="5" s="1"/>
  <c r="N446" i="5" s="1"/>
  <c r="N295" i="5"/>
  <c r="N378" i="5" s="1"/>
  <c r="N457" i="5" s="1"/>
  <c r="N305" i="5"/>
  <c r="N388" i="5" s="1"/>
  <c r="N467" i="5" s="1"/>
  <c r="M258" i="5"/>
  <c r="M341" i="5" s="1"/>
  <c r="M420" i="5" s="1"/>
  <c r="L125" i="19" s="1"/>
  <c r="N238" i="5"/>
  <c r="N321" i="5" s="1"/>
  <c r="N400" i="5" s="1"/>
  <c r="M105" i="19" s="1"/>
  <c r="N278" i="5"/>
  <c r="N361" i="5" s="1"/>
  <c r="N440" i="5" s="1"/>
  <c r="N300" i="5"/>
  <c r="N383" i="5" s="1"/>
  <c r="N462" i="5" s="1"/>
  <c r="M287" i="5"/>
  <c r="M370" i="5" s="1"/>
  <c r="M449" i="5" s="1"/>
  <c r="M280" i="5"/>
  <c r="M363" i="5" s="1"/>
  <c r="M442" i="5" s="1"/>
  <c r="M243" i="5"/>
  <c r="M326" i="5" s="1"/>
  <c r="M405" i="5" s="1"/>
  <c r="L110" i="19" s="1"/>
  <c r="N252" i="5"/>
  <c r="N335" i="5" s="1"/>
  <c r="N414" i="5" s="1"/>
  <c r="N279" i="5"/>
  <c r="N362" i="5" s="1"/>
  <c r="N441" i="5" s="1"/>
  <c r="N301" i="5"/>
  <c r="N384" i="5" s="1"/>
  <c r="N463" i="5" s="1"/>
  <c r="M294" i="5"/>
  <c r="M377" i="5" s="1"/>
  <c r="M456" i="5" s="1"/>
  <c r="M276" i="5"/>
  <c r="M359" i="5" s="1"/>
  <c r="M438" i="5" s="1"/>
  <c r="M265" i="5"/>
  <c r="M348" i="5" s="1"/>
  <c r="M427" i="5" s="1"/>
  <c r="L132" i="19" s="1"/>
  <c r="M236" i="5"/>
  <c r="M319" i="5" s="1"/>
  <c r="M398" i="5" s="1"/>
  <c r="L103" i="19" s="1"/>
  <c r="M241" i="5"/>
  <c r="M324" i="5" s="1"/>
  <c r="M403" i="5" s="1"/>
  <c r="M248" i="5"/>
  <c r="M331" i="5" s="1"/>
  <c r="M410" i="5" s="1"/>
  <c r="L115" i="19" s="1"/>
  <c r="N258" i="5"/>
  <c r="N341" i="5" s="1"/>
  <c r="N420" i="5" s="1"/>
  <c r="N275" i="5"/>
  <c r="N358" i="5" s="1"/>
  <c r="N437" i="5" s="1"/>
  <c r="N285" i="5"/>
  <c r="N368" i="5" s="1"/>
  <c r="N447" i="5" s="1"/>
  <c r="N296" i="5"/>
  <c r="N379" i="5" s="1"/>
  <c r="N458" i="5" s="1"/>
  <c r="N306" i="5"/>
  <c r="N389" i="5" s="1"/>
  <c r="N468" i="5" s="1"/>
  <c r="M279" i="5"/>
  <c r="M362" i="5" s="1"/>
  <c r="M441" i="5" s="1"/>
  <c r="N249" i="5"/>
  <c r="N332" i="5" s="1"/>
  <c r="N411" i="5" s="1"/>
  <c r="M116" i="19" s="1"/>
  <c r="N290" i="5"/>
  <c r="N373" i="5" s="1"/>
  <c r="N452" i="5" s="1"/>
  <c r="M291" i="5"/>
  <c r="M374" i="5" s="1"/>
  <c r="M453" i="5" s="1"/>
  <c r="N242" i="5"/>
  <c r="N325" i="5" s="1"/>
  <c r="N404" i="5" s="1"/>
  <c r="N265" i="5"/>
  <c r="N348" i="5" s="1"/>
  <c r="N427" i="5" s="1"/>
  <c r="M304" i="5"/>
  <c r="M387" i="5" s="1"/>
  <c r="M466" i="5" s="1"/>
  <c r="M257" i="5"/>
  <c r="M340" i="5" s="1"/>
  <c r="M419" i="5" s="1"/>
  <c r="L124" i="19" s="1"/>
  <c r="M239" i="5"/>
  <c r="M322" i="5" s="1"/>
  <c r="M401" i="5" s="1"/>
  <c r="L106" i="19" s="1"/>
  <c r="N266" i="5"/>
  <c r="N349" i="5" s="1"/>
  <c r="N428" i="5" s="1"/>
  <c r="M133" i="19" s="1"/>
  <c r="N291" i="5"/>
  <c r="N374" i="5" s="1"/>
  <c r="N453" i="5" s="1"/>
  <c r="N262" i="5"/>
  <c r="N345" i="5" s="1"/>
  <c r="N424" i="5" s="1"/>
  <c r="M282" i="5"/>
  <c r="M365" i="5" s="1"/>
  <c r="M444" i="5" s="1"/>
  <c r="M254" i="5"/>
  <c r="M337" i="5" s="1"/>
  <c r="M416" i="5" s="1"/>
  <c r="M289" i="5"/>
  <c r="M372" i="5" s="1"/>
  <c r="M451" i="5" s="1"/>
  <c r="M267" i="5"/>
  <c r="M350" i="5" s="1"/>
  <c r="M429" i="5" s="1"/>
  <c r="L134" i="19" s="1"/>
  <c r="N250" i="5"/>
  <c r="N333" i="5" s="1"/>
  <c r="N412" i="5" s="1"/>
  <c r="N269" i="5"/>
  <c r="N352" i="5" s="1"/>
  <c r="N431" i="5" s="1"/>
  <c r="N297" i="5"/>
  <c r="N380" i="5" s="1"/>
  <c r="N459" i="5" s="1"/>
  <c r="N292" i="5"/>
  <c r="N375" i="5" s="1"/>
  <c r="N454" i="5" s="1"/>
  <c r="M246" i="5"/>
  <c r="M329" i="5" s="1"/>
  <c r="M408" i="5" s="1"/>
  <c r="M253" i="5"/>
  <c r="M336" i="5" s="1"/>
  <c r="M415" i="5" s="1"/>
  <c r="M283" i="5"/>
  <c r="M366" i="5" s="1"/>
  <c r="M445" i="5" s="1"/>
  <c r="N289" i="5"/>
  <c r="N372" i="5" s="1"/>
  <c r="N451" i="5" s="1"/>
  <c r="M245" i="5"/>
  <c r="M328" i="5" s="1"/>
  <c r="M407" i="5" s="1"/>
  <c r="M288" i="5"/>
  <c r="M371" i="5" s="1"/>
  <c r="M450" i="5" s="1"/>
  <c r="N282" i="5"/>
  <c r="N365" i="5" s="1"/>
  <c r="N444" i="5" s="1"/>
  <c r="N253" i="5"/>
  <c r="N336" i="5" s="1"/>
  <c r="N415" i="5" s="1"/>
  <c r="N283" i="5"/>
  <c r="N366" i="5" s="1"/>
  <c r="N445" i="5" s="1"/>
  <c r="N237" i="5"/>
  <c r="N320" i="5" s="1"/>
  <c r="N399" i="5" s="1"/>
  <c r="N259" i="5"/>
  <c r="N342" i="5" s="1"/>
  <c r="N421" i="5" s="1"/>
  <c r="N302" i="5"/>
  <c r="N385" i="5" s="1"/>
  <c r="N464" i="5" s="1"/>
  <c r="M292" i="5"/>
  <c r="M375" i="5" s="1"/>
  <c r="M454" i="5" s="1"/>
  <c r="N254" i="5"/>
  <c r="N337" i="5" s="1"/>
  <c r="N416" i="5" s="1"/>
  <c r="M269" i="5"/>
  <c r="M352" i="5" s="1"/>
  <c r="M431" i="5" s="1"/>
  <c r="M297" i="5"/>
  <c r="M380" i="5" s="1"/>
  <c r="M459" i="5" s="1"/>
  <c r="N244" i="5"/>
  <c r="N327" i="5" s="1"/>
  <c r="N406" i="5" s="1"/>
  <c r="N251" i="5"/>
  <c r="N334" i="5" s="1"/>
  <c r="N413" i="5" s="1"/>
  <c r="N261" i="5"/>
  <c r="N344" i="5" s="1"/>
  <c r="N423" i="5" s="1"/>
  <c r="N307" i="5"/>
  <c r="N390" i="5" s="1"/>
  <c r="N469" i="5" s="1"/>
  <c r="M250" i="5"/>
  <c r="M333" i="5" s="1"/>
  <c r="M412" i="5" s="1"/>
  <c r="M262" i="5"/>
  <c r="M345" i="5" s="1"/>
  <c r="M424" i="5" s="1"/>
  <c r="L129" i="19" s="1"/>
  <c r="M264" i="5"/>
  <c r="M347" i="5" s="1"/>
  <c r="M426" i="5" s="1"/>
  <c r="N246" i="5"/>
  <c r="N329" i="5" s="1"/>
  <c r="N408" i="5" s="1"/>
  <c r="M113" i="19" s="1"/>
  <c r="N245" i="5"/>
  <c r="N328" i="5" s="1"/>
  <c r="N407" i="5" s="1"/>
  <c r="M112" i="19" s="1"/>
  <c r="M259" i="5"/>
  <c r="M342" i="5" s="1"/>
  <c r="M421" i="5" s="1"/>
  <c r="M302" i="5"/>
  <c r="M385" i="5" s="1"/>
  <c r="M464" i="5" s="1"/>
  <c r="M237" i="5"/>
  <c r="M320" i="5" s="1"/>
  <c r="M399" i="5" s="1"/>
  <c r="L104" i="19" s="1"/>
  <c r="N264" i="5"/>
  <c r="N347" i="5" s="1"/>
  <c r="N426" i="5" s="1"/>
  <c r="N288" i="5"/>
  <c r="N371" i="5" s="1"/>
  <c r="N450" i="5" s="1"/>
  <c r="N267" i="5"/>
  <c r="N350" i="5" s="1"/>
  <c r="N429" i="5" s="1"/>
  <c r="M134" i="19" s="1"/>
  <c r="M244" i="5"/>
  <c r="M327" i="5" s="1"/>
  <c r="M406" i="5" s="1"/>
  <c r="M251" i="5"/>
  <c r="M334" i="5" s="1"/>
  <c r="M413" i="5" s="1"/>
  <c r="M261" i="5"/>
  <c r="M344" i="5" s="1"/>
  <c r="M423" i="5" s="1"/>
  <c r="L128" i="19" s="1"/>
  <c r="M307" i="5"/>
  <c r="M390" i="5" s="1"/>
  <c r="M469" i="5" s="1"/>
  <c r="M235" i="5"/>
  <c r="M318" i="5" s="1"/>
  <c r="M397" i="5" s="1"/>
  <c r="M273" i="5"/>
  <c r="M356" i="5" s="1"/>
  <c r="M435" i="5" s="1"/>
  <c r="N273" i="5"/>
  <c r="N356" i="5" s="1"/>
  <c r="N435" i="5" s="1"/>
  <c r="N235" i="5"/>
  <c r="N318" i="5" s="1"/>
  <c r="N397" i="5" s="1"/>
  <c r="L267" i="5"/>
  <c r="L350" i="5" s="1"/>
  <c r="L429" i="5" s="1"/>
  <c r="K290" i="5"/>
  <c r="L252" i="5"/>
  <c r="L268" i="5"/>
  <c r="K279" i="5"/>
  <c r="K362" i="5" s="1"/>
  <c r="K441" i="5" s="1"/>
  <c r="L290" i="5"/>
  <c r="L298" i="5"/>
  <c r="K307" i="5"/>
  <c r="K390" i="5" s="1"/>
  <c r="K469" i="5" s="1"/>
  <c r="K274" i="5"/>
  <c r="K357" i="5" s="1"/>
  <c r="K436" i="5" s="1"/>
  <c r="L293" i="5"/>
  <c r="L257" i="5"/>
  <c r="L275" i="5"/>
  <c r="L358" i="5" s="1"/>
  <c r="L437" i="5" s="1"/>
  <c r="K284" i="5"/>
  <c r="K292" i="5"/>
  <c r="K300" i="5"/>
  <c r="L262" i="5"/>
  <c r="L345" i="5" s="1"/>
  <c r="L424" i="5" s="1"/>
  <c r="L276" i="5"/>
  <c r="L359" i="5" s="1"/>
  <c r="L438" i="5" s="1"/>
  <c r="L284" i="5"/>
  <c r="L296" i="5"/>
  <c r="L304" i="5"/>
  <c r="L277" i="5"/>
  <c r="L360" i="5" s="1"/>
  <c r="L439" i="5" s="1"/>
  <c r="K294" i="5"/>
  <c r="L256" i="5"/>
  <c r="L274" i="5"/>
  <c r="L357" i="5" s="1"/>
  <c r="L436" i="5" s="1"/>
  <c r="K283" i="5"/>
  <c r="K366" i="5" s="1"/>
  <c r="K445" i="5" s="1"/>
  <c r="K291" i="5"/>
  <c r="K299" i="5"/>
  <c r="L255" i="5"/>
  <c r="L338" i="5" s="1"/>
  <c r="L417" i="5" s="1"/>
  <c r="L281" i="5"/>
  <c r="L364" i="5" s="1"/>
  <c r="L443" i="5" s="1"/>
  <c r="K298" i="5"/>
  <c r="L261" i="5"/>
  <c r="K276" i="5"/>
  <c r="L287" i="5"/>
  <c r="L370" i="5" s="1"/>
  <c r="L449" i="5" s="1"/>
  <c r="L295" i="5"/>
  <c r="L303" i="5"/>
  <c r="L266" i="5"/>
  <c r="K277" i="5"/>
  <c r="K360" i="5" s="1"/>
  <c r="K439" i="5" s="1"/>
  <c r="K285" i="5"/>
  <c r="K297" i="5"/>
  <c r="K305" i="5"/>
  <c r="K388" i="5" s="1"/>
  <c r="K467" i="5" s="1"/>
  <c r="K278" i="5"/>
  <c r="K361" i="5" s="1"/>
  <c r="K440" i="5" s="1"/>
  <c r="L301" i="5"/>
  <c r="L260" i="5"/>
  <c r="K275" i="5"/>
  <c r="K358" i="5" s="1"/>
  <c r="K437" i="5" s="1"/>
  <c r="L286" i="5"/>
  <c r="L369" i="5" s="1"/>
  <c r="L448" i="5" s="1"/>
  <c r="L294" i="5"/>
  <c r="K303" i="5"/>
  <c r="L259" i="5"/>
  <c r="L342" i="5" s="1"/>
  <c r="L421" i="5" s="1"/>
  <c r="K282" i="5"/>
  <c r="K365" i="5" s="1"/>
  <c r="K444" i="5" s="1"/>
  <c r="K302" i="5"/>
  <c r="L265" i="5"/>
  <c r="L279" i="5"/>
  <c r="L362" i="5" s="1"/>
  <c r="L441" i="5" s="1"/>
  <c r="K288" i="5"/>
  <c r="K371" i="5" s="1"/>
  <c r="K450" i="5" s="1"/>
  <c r="K296" i="5"/>
  <c r="K304" i="5"/>
  <c r="L272" i="5"/>
  <c r="L280" i="5"/>
  <c r="K289" i="5"/>
  <c r="L300" i="5"/>
  <c r="L285" i="5"/>
  <c r="L368" i="5" s="1"/>
  <c r="L447" i="5" s="1"/>
  <c r="L305" i="5"/>
  <c r="L388" i="5" s="1"/>
  <c r="L467" i="5" s="1"/>
  <c r="L264" i="5"/>
  <c r="L278" i="5"/>
  <c r="K287" i="5"/>
  <c r="K370" i="5" s="1"/>
  <c r="K449" i="5" s="1"/>
  <c r="K295" i="5"/>
  <c r="K378" i="5" s="1"/>
  <c r="K457" i="5" s="1"/>
  <c r="L306" i="5"/>
  <c r="L263" i="5"/>
  <c r="K286" i="5"/>
  <c r="K369" i="5" s="1"/>
  <c r="K448" i="5" s="1"/>
  <c r="K306" i="5"/>
  <c r="K389" i="5" s="1"/>
  <c r="K468" i="5" s="1"/>
  <c r="L269" i="5"/>
  <c r="K280" i="5"/>
  <c r="L291" i="5"/>
  <c r="L374" i="5" s="1"/>
  <c r="L453" i="5" s="1"/>
  <c r="L299" i="5"/>
  <c r="L382" i="5" s="1"/>
  <c r="L461" i="5" s="1"/>
  <c r="L258" i="5"/>
  <c r="K273" i="5"/>
  <c r="K356" i="5" s="1"/>
  <c r="K281" i="5"/>
  <c r="K293" i="5"/>
  <c r="K376" i="5" s="1"/>
  <c r="K455" i="5" s="1"/>
  <c r="K301" i="5"/>
  <c r="N312" i="4"/>
  <c r="N433" i="4" s="1"/>
  <c r="N550" i="4" s="1"/>
  <c r="M317" i="4"/>
  <c r="M438" i="4" s="1"/>
  <c r="M555" i="4" s="1"/>
  <c r="N322" i="4"/>
  <c r="N443" i="4" s="1"/>
  <c r="N560" i="4" s="1"/>
  <c r="N326" i="4"/>
  <c r="N447" i="4" s="1"/>
  <c r="N564" i="4" s="1"/>
  <c r="N330" i="4"/>
  <c r="N451" i="4" s="1"/>
  <c r="N568" i="4" s="1"/>
  <c r="M335" i="4"/>
  <c r="M456" i="4" s="1"/>
  <c r="M573" i="4" s="1"/>
  <c r="N340" i="4"/>
  <c r="N461" i="4" s="1"/>
  <c r="N578" i="4" s="1"/>
  <c r="N347" i="4"/>
  <c r="N355" i="4"/>
  <c r="N476" i="4" s="1"/>
  <c r="N593" i="4" s="1"/>
  <c r="M360" i="4"/>
  <c r="M481" i="4" s="1"/>
  <c r="M598" i="4" s="1"/>
  <c r="M364" i="4"/>
  <c r="M485" i="4" s="1"/>
  <c r="M602" i="4" s="1"/>
  <c r="M368" i="4"/>
  <c r="M489" i="4" s="1"/>
  <c r="M606" i="4" s="1"/>
  <c r="N373" i="4"/>
  <c r="N494" i="4" s="1"/>
  <c r="N611" i="4" s="1"/>
  <c r="N377" i="4"/>
  <c r="N498" i="4" s="1"/>
  <c r="N615" i="4" s="1"/>
  <c r="N381" i="4"/>
  <c r="N502" i="4" s="1"/>
  <c r="N619" i="4" s="1"/>
  <c r="N390" i="4"/>
  <c r="N511" i="4" s="1"/>
  <c r="N628" i="4" s="1"/>
  <c r="N394" i="4"/>
  <c r="N515" i="4" s="1"/>
  <c r="N632" i="4" s="1"/>
  <c r="N398" i="4"/>
  <c r="N519" i="4" s="1"/>
  <c r="N636" i="4" s="1"/>
  <c r="N404" i="4"/>
  <c r="N525" i="4" s="1"/>
  <c r="N642" i="4" s="1"/>
  <c r="N408" i="4"/>
  <c r="N529" i="4" s="1"/>
  <c r="N646" i="4" s="1"/>
  <c r="M413" i="4"/>
  <c r="M534" i="4" s="1"/>
  <c r="M651" i="4" s="1"/>
  <c r="M417" i="4"/>
  <c r="M538" i="4" s="1"/>
  <c r="M655" i="4" s="1"/>
  <c r="M313" i="4"/>
  <c r="M434" i="4" s="1"/>
  <c r="M551" i="4" s="1"/>
  <c r="N318" i="4"/>
  <c r="N439" i="4" s="1"/>
  <c r="N556" i="4" s="1"/>
  <c r="M323" i="4"/>
  <c r="M444" i="4" s="1"/>
  <c r="M561" i="4" s="1"/>
  <c r="M327" i="4"/>
  <c r="M448" i="4" s="1"/>
  <c r="M565" i="4" s="1"/>
  <c r="M331" i="4"/>
  <c r="M452" i="4" s="1"/>
  <c r="M569" i="4" s="1"/>
  <c r="N336" i="4"/>
  <c r="N457" i="4" s="1"/>
  <c r="N574" i="4" s="1"/>
  <c r="M341" i="4"/>
  <c r="M462" i="4" s="1"/>
  <c r="M579" i="4" s="1"/>
  <c r="N349" i="4"/>
  <c r="N470" i="4" s="1"/>
  <c r="N587" i="4" s="1"/>
  <c r="M356" i="4"/>
  <c r="M477" i="4" s="1"/>
  <c r="M594" i="4" s="1"/>
  <c r="N361" i="4"/>
  <c r="N482" i="4" s="1"/>
  <c r="N599" i="4" s="1"/>
  <c r="N365" i="4"/>
  <c r="N486" i="4" s="1"/>
  <c r="N603" i="4" s="1"/>
  <c r="N369" i="4"/>
  <c r="N490" i="4" s="1"/>
  <c r="N607" i="4" s="1"/>
  <c r="M374" i="4"/>
  <c r="M495" i="4" s="1"/>
  <c r="M612" i="4" s="1"/>
  <c r="M378" i="4"/>
  <c r="M499" i="4" s="1"/>
  <c r="M616" i="4" s="1"/>
  <c r="M385" i="4"/>
  <c r="M391" i="4"/>
  <c r="M512" i="4" s="1"/>
  <c r="M629" i="4" s="1"/>
  <c r="M395" i="4"/>
  <c r="M516" i="4" s="1"/>
  <c r="M633" i="4" s="1"/>
  <c r="M399" i="4"/>
  <c r="M520" i="4" s="1"/>
  <c r="M637" i="4" s="1"/>
  <c r="M405" i="4"/>
  <c r="M526" i="4" s="1"/>
  <c r="M643" i="4" s="1"/>
  <c r="M409" i="4"/>
  <c r="M530" i="4" s="1"/>
  <c r="M647" i="4" s="1"/>
  <c r="N414" i="4"/>
  <c r="N535" i="4" s="1"/>
  <c r="N652" i="4" s="1"/>
  <c r="N418" i="4"/>
  <c r="N539" i="4" s="1"/>
  <c r="N656" i="4" s="1"/>
  <c r="M309" i="4"/>
  <c r="N314" i="4"/>
  <c r="N435" i="4" s="1"/>
  <c r="N552" i="4" s="1"/>
  <c r="N320" i="4"/>
  <c r="N441" i="4" s="1"/>
  <c r="N558" i="4" s="1"/>
  <c r="N328" i="4"/>
  <c r="N449" i="4" s="1"/>
  <c r="N566" i="4" s="1"/>
  <c r="N332" i="4"/>
  <c r="N453" i="4" s="1"/>
  <c r="N570" i="4" s="1"/>
  <c r="M337" i="4"/>
  <c r="M458" i="4" s="1"/>
  <c r="M575" i="4" s="1"/>
  <c r="N342" i="4"/>
  <c r="N463" i="4" s="1"/>
  <c r="N580" i="4" s="1"/>
  <c r="N351" i="4"/>
  <c r="N472" i="4" s="1"/>
  <c r="N589" i="4" s="1"/>
  <c r="M358" i="4"/>
  <c r="M479" i="4" s="1"/>
  <c r="M596" i="4" s="1"/>
  <c r="M362" i="4"/>
  <c r="M483" i="4" s="1"/>
  <c r="M600" i="4" s="1"/>
  <c r="M366" i="4"/>
  <c r="M487" i="4" s="1"/>
  <c r="M604" i="4" s="1"/>
  <c r="M370" i="4"/>
  <c r="M491" i="4" s="1"/>
  <c r="M608" i="4" s="1"/>
  <c r="N375" i="4"/>
  <c r="N496" i="4" s="1"/>
  <c r="N613" i="4" s="1"/>
  <c r="N379" i="4"/>
  <c r="N500" i="4" s="1"/>
  <c r="N617" i="4" s="1"/>
  <c r="N388" i="4"/>
  <c r="N509" i="4" s="1"/>
  <c r="N626" i="4" s="1"/>
  <c r="N392" i="4"/>
  <c r="N513" i="4" s="1"/>
  <c r="N630" i="4" s="1"/>
  <c r="N396" i="4"/>
  <c r="N517" i="4" s="1"/>
  <c r="N634" i="4" s="1"/>
  <c r="N402" i="4"/>
  <c r="N523" i="4" s="1"/>
  <c r="N640" i="4" s="1"/>
  <c r="N406" i="4"/>
  <c r="N527" i="4" s="1"/>
  <c r="N644" i="4" s="1"/>
  <c r="N410" i="4"/>
  <c r="N531" i="4" s="1"/>
  <c r="N648" i="4" s="1"/>
  <c r="M415" i="4"/>
  <c r="M536" i="4" s="1"/>
  <c r="M653" i="4" s="1"/>
  <c r="M419" i="4"/>
  <c r="M540" i="4" s="1"/>
  <c r="M657" i="4" s="1"/>
  <c r="N316" i="4"/>
  <c r="N437" i="4" s="1"/>
  <c r="N554" i="4" s="1"/>
  <c r="M333" i="4"/>
  <c r="M454" i="4" s="1"/>
  <c r="M571" i="4" s="1"/>
  <c r="N359" i="4"/>
  <c r="N480" i="4" s="1"/>
  <c r="N597" i="4" s="1"/>
  <c r="M376" i="4"/>
  <c r="M497" i="4" s="1"/>
  <c r="M614" i="4" s="1"/>
  <c r="M397" i="4"/>
  <c r="M518" i="4" s="1"/>
  <c r="M635" i="4" s="1"/>
  <c r="N416" i="4"/>
  <c r="N537" i="4" s="1"/>
  <c r="N654" i="4" s="1"/>
  <c r="M329" i="4"/>
  <c r="M450" i="4" s="1"/>
  <c r="M567" i="4" s="1"/>
  <c r="M354" i="4"/>
  <c r="M475" i="4" s="1"/>
  <c r="M592" i="4" s="1"/>
  <c r="M393" i="4"/>
  <c r="M514" i="4" s="1"/>
  <c r="M631" i="4" s="1"/>
  <c r="M321" i="4"/>
  <c r="M442" i="4" s="1"/>
  <c r="M559" i="4" s="1"/>
  <c r="N338" i="4"/>
  <c r="N459" i="4" s="1"/>
  <c r="N576" i="4" s="1"/>
  <c r="M380" i="4"/>
  <c r="M501" i="4" s="1"/>
  <c r="M618" i="4" s="1"/>
  <c r="M403" i="4"/>
  <c r="M524" i="4" s="1"/>
  <c r="M641" i="4" s="1"/>
  <c r="N420" i="4"/>
  <c r="N541" i="4" s="1"/>
  <c r="N658" i="4" s="1"/>
  <c r="M325" i="4"/>
  <c r="M446" i="4" s="1"/>
  <c r="M563" i="4" s="1"/>
  <c r="M343" i="4"/>
  <c r="M464" i="4" s="1"/>
  <c r="M581" i="4" s="1"/>
  <c r="M389" i="4"/>
  <c r="M510" i="4" s="1"/>
  <c r="M627" i="4" s="1"/>
  <c r="M407" i="4"/>
  <c r="M528" i="4" s="1"/>
  <c r="M645" i="4" s="1"/>
  <c r="M311" i="4"/>
  <c r="M432" i="4" s="1"/>
  <c r="M549" i="4" s="1"/>
  <c r="N371" i="4"/>
  <c r="N492" i="4" s="1"/>
  <c r="N609" i="4" s="1"/>
  <c r="N412" i="4"/>
  <c r="N533" i="4" s="1"/>
  <c r="N650" i="4" s="1"/>
  <c r="N363" i="4"/>
  <c r="N484" i="4" s="1"/>
  <c r="N601" i="4" s="1"/>
  <c r="N409" i="4"/>
  <c r="N530" i="4" s="1"/>
  <c r="N647" i="4" s="1"/>
  <c r="M396" i="4"/>
  <c r="M517" i="4" s="1"/>
  <c r="M634" i="4" s="1"/>
  <c r="M382" i="4"/>
  <c r="M503" i="4" s="1"/>
  <c r="M620" i="4" s="1"/>
  <c r="N356" i="4"/>
  <c r="N477" i="4" s="1"/>
  <c r="N594" i="4" s="1"/>
  <c r="M348" i="4"/>
  <c r="M469" i="4" s="1"/>
  <c r="M586" i="4" s="1"/>
  <c r="N337" i="4"/>
  <c r="N458" i="4" s="1"/>
  <c r="N575" i="4" s="1"/>
  <c r="M316" i="4"/>
  <c r="M437" i="4" s="1"/>
  <c r="M554" i="4" s="1"/>
  <c r="N415" i="4"/>
  <c r="N536" i="4" s="1"/>
  <c r="N653" i="4" s="1"/>
  <c r="N372" i="4"/>
  <c r="N493" i="4" s="1"/>
  <c r="N610" i="4" s="1"/>
  <c r="N325" i="4"/>
  <c r="N446" i="4" s="1"/>
  <c r="N563" i="4" s="1"/>
  <c r="N411" i="4"/>
  <c r="N532" i="4" s="1"/>
  <c r="N649" i="4" s="1"/>
  <c r="N393" i="4"/>
  <c r="N514" i="4" s="1"/>
  <c r="N631" i="4" s="1"/>
  <c r="M365" i="4"/>
  <c r="M486" i="4" s="1"/>
  <c r="M603" i="4" s="1"/>
  <c r="M324" i="4"/>
  <c r="M445" i="4" s="1"/>
  <c r="M562" i="4" s="1"/>
  <c r="N315" i="4"/>
  <c r="N436" i="4" s="1"/>
  <c r="N553" i="4" s="1"/>
  <c r="M418" i="4"/>
  <c r="M539" i="4" s="1"/>
  <c r="M656" i="4" s="1"/>
  <c r="M402" i="4"/>
  <c r="M523" i="4" s="1"/>
  <c r="M640" i="4" s="1"/>
  <c r="M388" i="4"/>
  <c r="M509" i="4" s="1"/>
  <c r="M626" i="4" s="1"/>
  <c r="M377" i="4"/>
  <c r="M498" i="4" s="1"/>
  <c r="M615" i="4" s="1"/>
  <c r="N368" i="4"/>
  <c r="N489" i="4" s="1"/>
  <c r="N606" i="4" s="1"/>
  <c r="M353" i="4"/>
  <c r="M474" i="4" s="1"/>
  <c r="M591" i="4" s="1"/>
  <c r="M334" i="4"/>
  <c r="M455" i="4" s="1"/>
  <c r="M572" i="4" s="1"/>
  <c r="M326" i="4"/>
  <c r="M447" i="4" s="1"/>
  <c r="M564" i="4" s="1"/>
  <c r="L81" i="19" s="1"/>
  <c r="M315" i="4"/>
  <c r="M436" i="4" s="1"/>
  <c r="M553" i="4" s="1"/>
  <c r="L70" i="19" s="1"/>
  <c r="M408" i="4"/>
  <c r="M529" i="4" s="1"/>
  <c r="M646" i="4" s="1"/>
  <c r="N389" i="4"/>
  <c r="N510" i="4" s="1"/>
  <c r="N627" i="4" s="1"/>
  <c r="N376" i="4"/>
  <c r="N497" i="4" s="1"/>
  <c r="N614" i="4" s="1"/>
  <c r="M355" i="4"/>
  <c r="M476" i="4" s="1"/>
  <c r="M593" i="4" s="1"/>
  <c r="M342" i="4"/>
  <c r="M463" i="4" s="1"/>
  <c r="M580" i="4" s="1"/>
  <c r="N333" i="4"/>
  <c r="N454" i="4" s="1"/>
  <c r="N571" i="4" s="1"/>
  <c r="M88" i="19" s="1"/>
  <c r="N348" i="4"/>
  <c r="N469" i="4" s="1"/>
  <c r="N586" i="4" s="1"/>
  <c r="N309" i="4"/>
  <c r="N413" i="4"/>
  <c r="N534" i="4" s="1"/>
  <c r="N651" i="4" s="1"/>
  <c r="M367" i="4"/>
  <c r="M488" i="4" s="1"/>
  <c r="M605" i="4" s="1"/>
  <c r="M420" i="4"/>
  <c r="M541" i="4" s="1"/>
  <c r="M658" i="4" s="1"/>
  <c r="M404" i="4"/>
  <c r="M525" i="4" s="1"/>
  <c r="M642" i="4" s="1"/>
  <c r="N370" i="4"/>
  <c r="N491" i="4" s="1"/>
  <c r="N608" i="4" s="1"/>
  <c r="M347" i="4"/>
  <c r="M410" i="4"/>
  <c r="M531" i="4" s="1"/>
  <c r="M648" i="4" s="1"/>
  <c r="M357" i="4"/>
  <c r="M478" i="4" s="1"/>
  <c r="M595" i="4" s="1"/>
  <c r="N327" i="4"/>
  <c r="N448" i="4" s="1"/>
  <c r="N565" i="4" s="1"/>
  <c r="N367" i="4"/>
  <c r="N488" i="4" s="1"/>
  <c r="N605" i="4" s="1"/>
  <c r="N407" i="4"/>
  <c r="N528" i="4" s="1"/>
  <c r="N645" i="4" s="1"/>
  <c r="M394" i="4"/>
  <c r="M515" i="4" s="1"/>
  <c r="M632" i="4" s="1"/>
  <c r="M363" i="4"/>
  <c r="M484" i="4" s="1"/>
  <c r="M601" i="4" s="1"/>
  <c r="N354" i="4"/>
  <c r="N475" i="4" s="1"/>
  <c r="N592" i="4" s="1"/>
  <c r="N343" i="4"/>
  <c r="N464" i="4" s="1"/>
  <c r="N581" i="4" s="1"/>
  <c r="N335" i="4"/>
  <c r="N456" i="4" s="1"/>
  <c r="N573" i="4" s="1"/>
  <c r="M90" i="19" s="1"/>
  <c r="M314" i="4"/>
  <c r="M435" i="4" s="1"/>
  <c r="M552" i="4" s="1"/>
  <c r="N400" i="4"/>
  <c r="N521" i="4" s="1"/>
  <c r="N638" i="4" s="1"/>
  <c r="N358" i="4"/>
  <c r="N479" i="4" s="1"/>
  <c r="N596" i="4" s="1"/>
  <c r="M75" i="19" s="1"/>
  <c r="M16" i="19" s="1"/>
  <c r="N319" i="4"/>
  <c r="N440" i="4" s="1"/>
  <c r="N557" i="4" s="1"/>
  <c r="M400" i="4"/>
  <c r="M521" i="4" s="1"/>
  <c r="M638" i="4" s="1"/>
  <c r="M371" i="4"/>
  <c r="M492" i="4" s="1"/>
  <c r="M609" i="4" s="1"/>
  <c r="N362" i="4"/>
  <c r="N483" i="4" s="1"/>
  <c r="N600" i="4" s="1"/>
  <c r="M322" i="4"/>
  <c r="M443" i="4" s="1"/>
  <c r="M560" i="4" s="1"/>
  <c r="N313" i="4"/>
  <c r="N434" i="4" s="1"/>
  <c r="N551" i="4" s="1"/>
  <c r="M416" i="4"/>
  <c r="M537" i="4" s="1"/>
  <c r="M654" i="4" s="1"/>
  <c r="N399" i="4"/>
  <c r="N520" i="4" s="1"/>
  <c r="N637" i="4" s="1"/>
  <c r="N385" i="4"/>
  <c r="M375" i="4"/>
  <c r="M496" i="4" s="1"/>
  <c r="M613" i="4" s="1"/>
  <c r="N366" i="4"/>
  <c r="N487" i="4" s="1"/>
  <c r="N604" i="4" s="1"/>
  <c r="M351" i="4"/>
  <c r="M472" i="4" s="1"/>
  <c r="M589" i="4" s="1"/>
  <c r="M332" i="4"/>
  <c r="M453" i="4" s="1"/>
  <c r="M570" i="4" s="1"/>
  <c r="L87" i="19" s="1"/>
  <c r="N323" i="4"/>
  <c r="N444" i="4" s="1"/>
  <c r="N561" i="4" s="1"/>
  <c r="N419" i="4"/>
  <c r="N540" i="4" s="1"/>
  <c r="N657" i="4" s="1"/>
  <c r="M406" i="4"/>
  <c r="M527" i="4" s="1"/>
  <c r="M644" i="4" s="1"/>
  <c r="N387" i="4"/>
  <c r="N508" i="4" s="1"/>
  <c r="N625" i="4" s="1"/>
  <c r="N374" i="4"/>
  <c r="N495" i="4" s="1"/>
  <c r="N612" i="4" s="1"/>
  <c r="N352" i="4"/>
  <c r="N473" i="4" s="1"/>
  <c r="N590" i="4" s="1"/>
  <c r="M340" i="4"/>
  <c r="M461" i="4" s="1"/>
  <c r="M578" i="4" s="1"/>
  <c r="N331" i="4"/>
  <c r="N452" i="4" s="1"/>
  <c r="N569" i="4" s="1"/>
  <c r="M86" i="19" s="1"/>
  <c r="M386" i="4"/>
  <c r="M507" i="4" s="1"/>
  <c r="M624" i="4" s="1"/>
  <c r="N339" i="4"/>
  <c r="N460" i="4" s="1"/>
  <c r="N577" i="4" s="1"/>
  <c r="M339" i="4"/>
  <c r="M460" i="4" s="1"/>
  <c r="M577" i="4" s="1"/>
  <c r="L94" i="19" s="1"/>
  <c r="M379" i="4"/>
  <c r="M500" i="4" s="1"/>
  <c r="M617" i="4" s="1"/>
  <c r="M328" i="4"/>
  <c r="M449" i="4" s="1"/>
  <c r="M566" i="4" s="1"/>
  <c r="N378" i="4"/>
  <c r="N499" i="4" s="1"/>
  <c r="N616" i="4" s="1"/>
  <c r="M336" i="4"/>
  <c r="M457" i="4" s="1"/>
  <c r="M574" i="4" s="1"/>
  <c r="M414" i="4"/>
  <c r="M535" i="4" s="1"/>
  <c r="M652" i="4" s="1"/>
  <c r="N405" i="4"/>
  <c r="N526" i="4" s="1"/>
  <c r="N643" i="4" s="1"/>
  <c r="M392" i="4"/>
  <c r="M513" i="4" s="1"/>
  <c r="M630" i="4" s="1"/>
  <c r="M361" i="4"/>
  <c r="M482" i="4" s="1"/>
  <c r="M599" i="4" s="1"/>
  <c r="M352" i="4"/>
  <c r="M473" i="4" s="1"/>
  <c r="M590" i="4" s="1"/>
  <c r="N341" i="4"/>
  <c r="N462" i="4" s="1"/>
  <c r="N579" i="4" s="1"/>
  <c r="N324" i="4"/>
  <c r="N445" i="4" s="1"/>
  <c r="N562" i="4" s="1"/>
  <c r="M79" i="19" s="1"/>
  <c r="M20" i="19" s="1"/>
  <c r="M312" i="4"/>
  <c r="M433" i="4" s="1"/>
  <c r="M550" i="4" s="1"/>
  <c r="N391" i="4"/>
  <c r="N512" i="4" s="1"/>
  <c r="N629" i="4" s="1"/>
  <c r="N344" i="4"/>
  <c r="N465" i="4" s="1"/>
  <c r="N582" i="4" s="1"/>
  <c r="N310" i="4"/>
  <c r="N431" i="4" s="1"/>
  <c r="N548" i="4" s="1"/>
  <c r="M398" i="4"/>
  <c r="M519" i="4" s="1"/>
  <c r="M636" i="4" s="1"/>
  <c r="M369" i="4"/>
  <c r="M490" i="4" s="1"/>
  <c r="M607" i="4" s="1"/>
  <c r="N360" i="4"/>
  <c r="N481" i="4" s="1"/>
  <c r="N598" i="4" s="1"/>
  <c r="M320" i="4"/>
  <c r="M441" i="4" s="1"/>
  <c r="M558" i="4" s="1"/>
  <c r="N311" i="4"/>
  <c r="N432" i="4" s="1"/>
  <c r="N549" i="4" s="1"/>
  <c r="M411" i="4"/>
  <c r="M532" i="4" s="1"/>
  <c r="M649" i="4" s="1"/>
  <c r="N397" i="4"/>
  <c r="N518" i="4" s="1"/>
  <c r="N635" i="4" s="1"/>
  <c r="M381" i="4"/>
  <c r="M502" i="4" s="1"/>
  <c r="M619" i="4" s="1"/>
  <c r="M373" i="4"/>
  <c r="M494" i="4" s="1"/>
  <c r="M611" i="4" s="1"/>
  <c r="N364" i="4"/>
  <c r="N485" i="4" s="1"/>
  <c r="N602" i="4" s="1"/>
  <c r="M349" i="4"/>
  <c r="M470" i="4" s="1"/>
  <c r="M587" i="4" s="1"/>
  <c r="M330" i="4"/>
  <c r="M451" i="4" s="1"/>
  <c r="M568" i="4" s="1"/>
  <c r="N321" i="4"/>
  <c r="N442" i="4" s="1"/>
  <c r="N559" i="4" s="1"/>
  <c r="M76" i="19" s="1"/>
  <c r="M17" i="19" s="1"/>
  <c r="N417" i="4"/>
  <c r="N538" i="4" s="1"/>
  <c r="N655" i="4" s="1"/>
  <c r="N403" i="4"/>
  <c r="N524" i="4" s="1"/>
  <c r="N641" i="4" s="1"/>
  <c r="N380" i="4"/>
  <c r="N501" i="4" s="1"/>
  <c r="N618" i="4" s="1"/>
  <c r="M372" i="4"/>
  <c r="M493" i="4" s="1"/>
  <c r="M610" i="4" s="1"/>
  <c r="N350" i="4"/>
  <c r="N471" i="4" s="1"/>
  <c r="N588" i="4" s="1"/>
  <c r="M338" i="4"/>
  <c r="M459" i="4" s="1"/>
  <c r="M576" i="4" s="1"/>
  <c r="N329" i="4"/>
  <c r="N450" i="4" s="1"/>
  <c r="N567" i="4" s="1"/>
  <c r="M84" i="19" s="1"/>
  <c r="M412" i="4"/>
  <c r="M533" i="4" s="1"/>
  <c r="M650" i="4" s="1"/>
  <c r="M401" i="4"/>
  <c r="M522" i="4" s="1"/>
  <c r="M639" i="4" s="1"/>
  <c r="M387" i="4"/>
  <c r="M508" i="4" s="1"/>
  <c r="M625" i="4" s="1"/>
  <c r="M359" i="4"/>
  <c r="M480" i="4" s="1"/>
  <c r="M597" i="4" s="1"/>
  <c r="M350" i="4"/>
  <c r="M471" i="4" s="1"/>
  <c r="M588" i="4" s="1"/>
  <c r="M318" i="4"/>
  <c r="M439" i="4" s="1"/>
  <c r="M556" i="4" s="1"/>
  <c r="L73" i="19" s="1"/>
  <c r="N382" i="4"/>
  <c r="N503" i="4" s="1"/>
  <c r="N620" i="4" s="1"/>
  <c r="N334" i="4"/>
  <c r="N455" i="4" s="1"/>
  <c r="N572" i="4" s="1"/>
  <c r="N395" i="4"/>
  <c r="N516" i="4" s="1"/>
  <c r="N633" i="4" s="1"/>
  <c r="N317" i="4"/>
  <c r="N438" i="4" s="1"/>
  <c r="N555" i="4" s="1"/>
  <c r="M390" i="4"/>
  <c r="M511" i="4" s="1"/>
  <c r="M628" i="4" s="1"/>
  <c r="N357" i="4"/>
  <c r="N478" i="4" s="1"/>
  <c r="N595" i="4" s="1"/>
  <c r="M319" i="4"/>
  <c r="M440" i="4" s="1"/>
  <c r="M557" i="4" s="1"/>
  <c r="N401" i="4"/>
  <c r="N522" i="4" s="1"/>
  <c r="N639" i="4" s="1"/>
  <c r="M344" i="4"/>
  <c r="M465" i="4" s="1"/>
  <c r="M582" i="4" s="1"/>
  <c r="L99" i="19" s="1"/>
  <c r="N353" i="4"/>
  <c r="N474" i="4" s="1"/>
  <c r="N591" i="4" s="1"/>
  <c r="N386" i="4"/>
  <c r="N507" i="4" s="1"/>
  <c r="N624" i="4" s="1"/>
  <c r="I243" i="7"/>
  <c r="I238" i="7"/>
  <c r="G243" i="7"/>
  <c r="G238" i="7"/>
  <c r="E243" i="7"/>
  <c r="E238" i="7"/>
  <c r="J243" i="7"/>
  <c r="J238" i="7"/>
  <c r="F243" i="7"/>
  <c r="F238" i="7"/>
  <c r="L238" i="7"/>
  <c r="K243" i="7"/>
  <c r="K238" i="7"/>
  <c r="D243" i="7"/>
  <c r="D238" i="7"/>
  <c r="H243" i="7"/>
  <c r="H238" i="7"/>
  <c r="E243" i="13"/>
  <c r="D323" i="19" s="1"/>
  <c r="G243" i="8"/>
  <c r="G238" i="8"/>
  <c r="F238" i="9"/>
  <c r="F243" i="9"/>
  <c r="F240" i="11"/>
  <c r="E286" i="19" s="1"/>
  <c r="E285" i="19" s="1"/>
  <c r="E52" i="19" s="1"/>
  <c r="F236" i="11"/>
  <c r="F243" i="13"/>
  <c r="F238" i="13"/>
  <c r="I243" i="16"/>
  <c r="I238" i="16"/>
  <c r="D240" i="11"/>
  <c r="C286" i="19" s="1"/>
  <c r="C285" i="19" s="1"/>
  <c r="C52" i="19" s="1"/>
  <c r="D236" i="11"/>
  <c r="K243" i="13"/>
  <c r="K238" i="13"/>
  <c r="J243" i="9"/>
  <c r="J238" i="9"/>
  <c r="I243" i="13"/>
  <c r="I238" i="13"/>
  <c r="I245" i="6"/>
  <c r="F245" i="6"/>
  <c r="D243" i="16"/>
  <c r="D238" i="16"/>
  <c r="E245" i="6"/>
  <c r="F243" i="16"/>
  <c r="F238" i="16"/>
  <c r="L243" i="8"/>
  <c r="L238" i="8"/>
  <c r="I240" i="11"/>
  <c r="I236" i="11"/>
  <c r="L243" i="16"/>
  <c r="L238" i="16"/>
  <c r="L240" i="11"/>
  <c r="L236" i="11"/>
  <c r="F243" i="8"/>
  <c r="F238" i="8"/>
  <c r="J240" i="11"/>
  <c r="J236" i="11"/>
  <c r="K243" i="8"/>
  <c r="K238" i="8"/>
  <c r="G245" i="6"/>
  <c r="E243" i="9"/>
  <c r="E238" i="9"/>
  <c r="I243" i="9"/>
  <c r="I238" i="9"/>
  <c r="J243" i="13"/>
  <c r="J238" i="13"/>
  <c r="D243" i="8"/>
  <c r="D238" i="8"/>
  <c r="G243" i="9"/>
  <c r="G238" i="9"/>
  <c r="K243" i="9"/>
  <c r="K238" i="9"/>
  <c r="L243" i="13"/>
  <c r="L238" i="13"/>
  <c r="J243" i="8"/>
  <c r="J238" i="8"/>
  <c r="E240" i="11"/>
  <c r="D286" i="19" s="1"/>
  <c r="D285" i="19" s="1"/>
  <c r="D52" i="19" s="1"/>
  <c r="E236" i="11"/>
  <c r="G243" i="16"/>
  <c r="G238" i="16"/>
  <c r="I243" i="8"/>
  <c r="I238" i="8"/>
  <c r="J245" i="6"/>
  <c r="D245" i="6"/>
  <c r="K240" i="11"/>
  <c r="K236" i="11"/>
  <c r="D243" i="13"/>
  <c r="C323" i="19" s="1"/>
  <c r="J243" i="16"/>
  <c r="J238" i="16"/>
  <c r="G240" i="11"/>
  <c r="G236" i="11"/>
  <c r="K243" i="16"/>
  <c r="K238" i="16"/>
  <c r="H243" i="9"/>
  <c r="H238" i="9"/>
  <c r="L311" i="4"/>
  <c r="L432" i="4" s="1"/>
  <c r="L549" i="4" s="1"/>
  <c r="E351" i="4"/>
  <c r="E472" i="4" s="1"/>
  <c r="E589" i="4" s="1"/>
  <c r="J354" i="4"/>
  <c r="J475" i="4" s="1"/>
  <c r="J592" i="4" s="1"/>
  <c r="F358" i="4"/>
  <c r="F479" i="4" s="1"/>
  <c r="F596" i="4" s="1"/>
  <c r="G361" i="4"/>
  <c r="G482" i="4" s="1"/>
  <c r="G599" i="4" s="1"/>
  <c r="G365" i="4"/>
  <c r="G486" i="4" s="1"/>
  <c r="G603" i="4" s="1"/>
  <c r="E367" i="4"/>
  <c r="E488" i="4" s="1"/>
  <c r="E605" i="4" s="1"/>
  <c r="L368" i="4"/>
  <c r="L489" i="4" s="1"/>
  <c r="L606" i="4" s="1"/>
  <c r="J370" i="4"/>
  <c r="J491" i="4" s="1"/>
  <c r="J608" i="4" s="1"/>
  <c r="J374" i="4"/>
  <c r="J495" i="4" s="1"/>
  <c r="J612" i="4" s="1"/>
  <c r="H376" i="4"/>
  <c r="H497" i="4" s="1"/>
  <c r="H614" i="4" s="1"/>
  <c r="F378" i="4"/>
  <c r="F499" i="4" s="1"/>
  <c r="F616" i="4" s="1"/>
  <c r="D380" i="4"/>
  <c r="D501" i="4" s="1"/>
  <c r="D618" i="4" s="1"/>
  <c r="K381" i="4"/>
  <c r="K502" i="4" s="1"/>
  <c r="K619" i="4" s="1"/>
  <c r="G386" i="4"/>
  <c r="G507" i="4" s="1"/>
  <c r="E388" i="4"/>
  <c r="E509" i="4" s="1"/>
  <c r="E626" i="4" s="1"/>
  <c r="L389" i="4"/>
  <c r="L510" i="4" s="1"/>
  <c r="L627" i="4" s="1"/>
  <c r="J391" i="4"/>
  <c r="J512" i="4" s="1"/>
  <c r="J629" i="4" s="1"/>
  <c r="H393" i="4"/>
  <c r="H514" i="4" s="1"/>
  <c r="H631" i="4" s="1"/>
  <c r="F395" i="4"/>
  <c r="F516" i="4" s="1"/>
  <c r="F633" i="4" s="1"/>
  <c r="D397" i="4"/>
  <c r="D518" i="4" s="1"/>
  <c r="D635" i="4" s="1"/>
  <c r="K398" i="4"/>
  <c r="K519" i="4" s="1"/>
  <c r="K636" i="4" s="1"/>
  <c r="D312" i="4"/>
  <c r="D433" i="4" s="1"/>
  <c r="D550" i="4" s="1"/>
  <c r="K313" i="4"/>
  <c r="K434" i="4" s="1"/>
  <c r="K551" i="4" s="1"/>
  <c r="G317" i="4"/>
  <c r="G438" i="4" s="1"/>
  <c r="G555" i="4" s="1"/>
  <c r="L320" i="4"/>
  <c r="L441" i="4" s="1"/>
  <c r="L558" i="4" s="1"/>
  <c r="J322" i="4"/>
  <c r="J443" i="4" s="1"/>
  <c r="J560" i="4" s="1"/>
  <c r="F326" i="4"/>
  <c r="F447" i="4" s="1"/>
  <c r="F564" i="4" s="1"/>
  <c r="D328" i="4"/>
  <c r="D449" i="4" s="1"/>
  <c r="D566" i="4" s="1"/>
  <c r="K329" i="4"/>
  <c r="K450" i="4" s="1"/>
  <c r="K567" i="4" s="1"/>
  <c r="I331" i="4"/>
  <c r="I452" i="4" s="1"/>
  <c r="I569" i="4" s="1"/>
  <c r="G333" i="4"/>
  <c r="G454" i="4" s="1"/>
  <c r="G571" i="4" s="1"/>
  <c r="E335" i="4"/>
  <c r="E456" i="4" s="1"/>
  <c r="E573" i="4" s="1"/>
  <c r="L336" i="4"/>
  <c r="L457" i="4" s="1"/>
  <c r="L574" i="4" s="1"/>
  <c r="J338" i="4"/>
  <c r="J459" i="4" s="1"/>
  <c r="J576" i="4" s="1"/>
  <c r="H340" i="4"/>
  <c r="H461" i="4" s="1"/>
  <c r="H578" i="4" s="1"/>
  <c r="F342" i="4"/>
  <c r="F463" i="4" s="1"/>
  <c r="F580" i="4" s="1"/>
  <c r="G350" i="4"/>
  <c r="G471" i="4" s="1"/>
  <c r="G588" i="4" s="1"/>
  <c r="E352" i="4"/>
  <c r="E473" i="4" s="1"/>
  <c r="E590" i="4" s="1"/>
  <c r="J355" i="4"/>
  <c r="J476" i="4" s="1"/>
  <c r="J593" i="4" s="1"/>
  <c r="F359" i="4"/>
  <c r="F480" i="4" s="1"/>
  <c r="F597" i="4" s="1"/>
  <c r="D361" i="4"/>
  <c r="D482" i="4" s="1"/>
  <c r="D599" i="4" s="1"/>
  <c r="I364" i="4"/>
  <c r="I485" i="4" s="1"/>
  <c r="I602" i="4" s="1"/>
  <c r="G366" i="4"/>
  <c r="G487" i="4" s="1"/>
  <c r="G604" i="4" s="1"/>
  <c r="E368" i="4"/>
  <c r="E489" i="4" s="1"/>
  <c r="E606" i="4" s="1"/>
  <c r="L369" i="4"/>
  <c r="L490" i="4" s="1"/>
  <c r="L607" i="4" s="1"/>
  <c r="J371" i="4"/>
  <c r="J492" i="4" s="1"/>
  <c r="J609" i="4" s="1"/>
  <c r="H373" i="4"/>
  <c r="H494" i="4" s="1"/>
  <c r="H611" i="4" s="1"/>
  <c r="F375" i="4"/>
  <c r="F496" i="4" s="1"/>
  <c r="F613" i="4" s="1"/>
  <c r="D377" i="4"/>
  <c r="D498" i="4" s="1"/>
  <c r="D615" i="4" s="1"/>
  <c r="K378" i="4"/>
  <c r="K499" i="4" s="1"/>
  <c r="K616" i="4" s="1"/>
  <c r="I380" i="4"/>
  <c r="I501" i="4" s="1"/>
  <c r="I618" i="4" s="1"/>
  <c r="E385" i="4"/>
  <c r="L386" i="4"/>
  <c r="L507" i="4" s="1"/>
  <c r="J388" i="4"/>
  <c r="J509" i="4" s="1"/>
  <c r="J626" i="4" s="1"/>
  <c r="H390" i="4"/>
  <c r="H511" i="4" s="1"/>
  <c r="H628" i="4" s="1"/>
  <c r="F392" i="4"/>
  <c r="F513" i="4" s="1"/>
  <c r="F630" i="4" s="1"/>
  <c r="D394" i="4"/>
  <c r="D515" i="4" s="1"/>
  <c r="D632" i="4" s="1"/>
  <c r="K395" i="4"/>
  <c r="K516" i="4" s="1"/>
  <c r="K633" i="4" s="1"/>
  <c r="I397" i="4"/>
  <c r="I518" i="4" s="1"/>
  <c r="I635" i="4" s="1"/>
  <c r="G399" i="4"/>
  <c r="G520" i="4" s="1"/>
  <c r="G637" i="4" s="1"/>
  <c r="E401" i="4"/>
  <c r="E522" i="4" s="1"/>
  <c r="E639" i="4" s="1"/>
  <c r="L402" i="4"/>
  <c r="L523" i="4" s="1"/>
  <c r="L640" i="4" s="1"/>
  <c r="J404" i="4"/>
  <c r="J525" i="4" s="1"/>
  <c r="J642" i="4" s="1"/>
  <c r="H406" i="4"/>
  <c r="H527" i="4" s="1"/>
  <c r="H644" i="4" s="1"/>
  <c r="F408" i="4"/>
  <c r="F529" i="4" s="1"/>
  <c r="F646" i="4" s="1"/>
  <c r="D410" i="4"/>
  <c r="D531" i="4" s="1"/>
  <c r="D648" i="4" s="1"/>
  <c r="K411" i="4"/>
  <c r="K532" i="4" s="1"/>
  <c r="K649" i="4" s="1"/>
  <c r="I413" i="4"/>
  <c r="I534" i="4" s="1"/>
  <c r="I651" i="4" s="1"/>
  <c r="G415" i="4"/>
  <c r="G536" i="4" s="1"/>
  <c r="G653" i="4" s="1"/>
  <c r="E417" i="4"/>
  <c r="E538" i="4" s="1"/>
  <c r="E655" i="4" s="1"/>
  <c r="L418" i="4"/>
  <c r="L539" i="4" s="1"/>
  <c r="L656" i="4" s="1"/>
  <c r="J420" i="4"/>
  <c r="J541" i="4" s="1"/>
  <c r="J658" i="4" s="1"/>
  <c r="G312" i="4"/>
  <c r="G433" i="4" s="1"/>
  <c r="G550" i="4" s="1"/>
  <c r="H327" i="4"/>
  <c r="H448" i="4" s="1"/>
  <c r="H565" i="4" s="1"/>
  <c r="D331" i="4"/>
  <c r="D452" i="4" s="1"/>
  <c r="D569" i="4" s="1"/>
  <c r="K332" i="4"/>
  <c r="K453" i="4" s="1"/>
  <c r="K570" i="4" s="1"/>
  <c r="G336" i="4"/>
  <c r="G457" i="4" s="1"/>
  <c r="G574" i="4" s="1"/>
  <c r="E338" i="4"/>
  <c r="E459" i="4" s="1"/>
  <c r="E576" i="4" s="1"/>
  <c r="L339" i="4"/>
  <c r="L460" i="4" s="1"/>
  <c r="L577" i="4" s="1"/>
  <c r="J341" i="4"/>
  <c r="J462" i="4" s="1"/>
  <c r="J579" i="4" s="1"/>
  <c r="H343" i="4"/>
  <c r="H464" i="4" s="1"/>
  <c r="H581" i="4" s="1"/>
  <c r="D348" i="4"/>
  <c r="D469" i="4" s="1"/>
  <c r="D586" i="4" s="1"/>
  <c r="I351" i="4"/>
  <c r="I472" i="4" s="1"/>
  <c r="I589" i="4" s="1"/>
  <c r="E355" i="4"/>
  <c r="E476" i="4" s="1"/>
  <c r="E593" i="4" s="1"/>
  <c r="E371" i="4"/>
  <c r="E492" i="4" s="1"/>
  <c r="E609" i="4" s="1"/>
  <c r="E312" i="4"/>
  <c r="E433" i="4" s="1"/>
  <c r="E550" i="4" s="1"/>
  <c r="L313" i="4"/>
  <c r="L434" i="4" s="1"/>
  <c r="L551" i="4" s="1"/>
  <c r="H317" i="4"/>
  <c r="H438" i="4" s="1"/>
  <c r="H555" i="4" s="1"/>
  <c r="D321" i="4"/>
  <c r="D442" i="4" s="1"/>
  <c r="D559" i="4" s="1"/>
  <c r="K322" i="4"/>
  <c r="K443" i="4" s="1"/>
  <c r="K560" i="4" s="1"/>
  <c r="G326" i="4"/>
  <c r="G447" i="4" s="1"/>
  <c r="G564" i="4" s="1"/>
  <c r="E328" i="4"/>
  <c r="E449" i="4" s="1"/>
  <c r="E566" i="4" s="1"/>
  <c r="L329" i="4"/>
  <c r="L450" i="4" s="1"/>
  <c r="L567" i="4" s="1"/>
  <c r="J331" i="4"/>
  <c r="J452" i="4" s="1"/>
  <c r="J569" i="4" s="1"/>
  <c r="H333" i="4"/>
  <c r="H454" i="4" s="1"/>
  <c r="H571" i="4" s="1"/>
  <c r="F335" i="4"/>
  <c r="F456" i="4" s="1"/>
  <c r="F573" i="4" s="1"/>
  <c r="D337" i="4"/>
  <c r="D458" i="4" s="1"/>
  <c r="D575" i="4" s="1"/>
  <c r="K338" i="4"/>
  <c r="K459" i="4" s="1"/>
  <c r="K576" i="4" s="1"/>
  <c r="I340" i="4"/>
  <c r="I461" i="4" s="1"/>
  <c r="I578" i="4" s="1"/>
  <c r="G342" i="4"/>
  <c r="G463" i="4" s="1"/>
  <c r="G580" i="4" s="1"/>
  <c r="H350" i="4"/>
  <c r="H471" i="4" s="1"/>
  <c r="H588" i="4" s="1"/>
  <c r="F352" i="4"/>
  <c r="F473" i="4" s="1"/>
  <c r="F590" i="4" s="1"/>
  <c r="D354" i="4"/>
  <c r="D475" i="4" s="1"/>
  <c r="D592" i="4" s="1"/>
  <c r="K355" i="4"/>
  <c r="K476" i="4" s="1"/>
  <c r="K593" i="4" s="1"/>
  <c r="G359" i="4"/>
  <c r="G480" i="4" s="1"/>
  <c r="G597" i="4" s="1"/>
  <c r="E361" i="4"/>
  <c r="E482" i="4" s="1"/>
  <c r="E599" i="4" s="1"/>
  <c r="J364" i="4"/>
  <c r="J485" i="4" s="1"/>
  <c r="J602" i="4" s="1"/>
  <c r="H366" i="4"/>
  <c r="H487" i="4" s="1"/>
  <c r="H604" i="4" s="1"/>
  <c r="F368" i="4"/>
  <c r="F489" i="4" s="1"/>
  <c r="F606" i="4" s="1"/>
  <c r="D370" i="4"/>
  <c r="D491" i="4" s="1"/>
  <c r="D608" i="4" s="1"/>
  <c r="K371" i="4"/>
  <c r="K492" i="4" s="1"/>
  <c r="K609" i="4" s="1"/>
  <c r="I373" i="4"/>
  <c r="I494" i="4" s="1"/>
  <c r="I611" i="4" s="1"/>
  <c r="G375" i="4"/>
  <c r="G496" i="4" s="1"/>
  <c r="G613" i="4" s="1"/>
  <c r="E377" i="4"/>
  <c r="E498" i="4" s="1"/>
  <c r="E615" i="4" s="1"/>
  <c r="L378" i="4"/>
  <c r="L499" i="4" s="1"/>
  <c r="L616" i="4" s="1"/>
  <c r="J380" i="4"/>
  <c r="J501" i="4" s="1"/>
  <c r="J618" i="4" s="1"/>
  <c r="F385" i="4"/>
  <c r="D387" i="4"/>
  <c r="D508" i="4" s="1"/>
  <c r="D625" i="4" s="1"/>
  <c r="K388" i="4"/>
  <c r="K509" i="4" s="1"/>
  <c r="K626" i="4" s="1"/>
  <c r="I390" i="4"/>
  <c r="I511" i="4" s="1"/>
  <c r="I628" i="4" s="1"/>
  <c r="G392" i="4"/>
  <c r="G513" i="4" s="1"/>
  <c r="G630" i="4" s="1"/>
  <c r="E394" i="4"/>
  <c r="E515" i="4" s="1"/>
  <c r="E632" i="4" s="1"/>
  <c r="L395" i="4"/>
  <c r="L516" i="4" s="1"/>
  <c r="L633" i="4" s="1"/>
  <c r="J397" i="4"/>
  <c r="J518" i="4" s="1"/>
  <c r="J635" i="4" s="1"/>
  <c r="H399" i="4"/>
  <c r="H520" i="4" s="1"/>
  <c r="H637" i="4" s="1"/>
  <c r="F401" i="4"/>
  <c r="F522" i="4" s="1"/>
  <c r="F639" i="4" s="1"/>
  <c r="D403" i="4"/>
  <c r="D524" i="4" s="1"/>
  <c r="D641" i="4" s="1"/>
  <c r="K404" i="4"/>
  <c r="K525" i="4" s="1"/>
  <c r="K642" i="4" s="1"/>
  <c r="I406" i="4"/>
  <c r="I527" i="4" s="1"/>
  <c r="I644" i="4" s="1"/>
  <c r="G408" i="4"/>
  <c r="G529" i="4" s="1"/>
  <c r="G646" i="4" s="1"/>
  <c r="E410" i="4"/>
  <c r="E531" i="4" s="1"/>
  <c r="E648" i="4" s="1"/>
  <c r="L411" i="4"/>
  <c r="L532" i="4" s="1"/>
  <c r="L649" i="4" s="1"/>
  <c r="J413" i="4"/>
  <c r="J534" i="4" s="1"/>
  <c r="J651" i="4" s="1"/>
  <c r="H415" i="4"/>
  <c r="H536" i="4" s="1"/>
  <c r="H653" i="4" s="1"/>
  <c r="F417" i="4"/>
  <c r="F538" i="4" s="1"/>
  <c r="F655" i="4" s="1"/>
  <c r="D419" i="4"/>
  <c r="D540" i="4" s="1"/>
  <c r="D657" i="4" s="1"/>
  <c r="K420" i="4"/>
  <c r="K541" i="4" s="1"/>
  <c r="K658" i="4" s="1"/>
  <c r="K312" i="4"/>
  <c r="K433" i="4" s="1"/>
  <c r="K550" i="4" s="1"/>
  <c r="K316" i="4"/>
  <c r="K437" i="4" s="1"/>
  <c r="K554" i="4" s="1"/>
  <c r="K320" i="4"/>
  <c r="K441" i="4" s="1"/>
  <c r="K558" i="4" s="1"/>
  <c r="I322" i="4"/>
  <c r="I443" i="4" s="1"/>
  <c r="I560" i="4" s="1"/>
  <c r="I326" i="4"/>
  <c r="I447" i="4" s="1"/>
  <c r="I564" i="4" s="1"/>
  <c r="K311" i="4"/>
  <c r="K432" i="4" s="1"/>
  <c r="K549" i="4" s="1"/>
  <c r="I313" i="4"/>
  <c r="I434" i="4" s="1"/>
  <c r="I551" i="4" s="1"/>
  <c r="E317" i="4"/>
  <c r="E438" i="4" s="1"/>
  <c r="E555" i="4" s="1"/>
  <c r="L318" i="4"/>
  <c r="L439" i="4" s="1"/>
  <c r="L556" i="4" s="1"/>
  <c r="J320" i="4"/>
  <c r="J441" i="4" s="1"/>
  <c r="J558" i="4" s="1"/>
  <c r="H322" i="4"/>
  <c r="H443" i="4" s="1"/>
  <c r="H560" i="4" s="1"/>
  <c r="D326" i="4"/>
  <c r="D447" i="4" s="1"/>
  <c r="D564" i="4" s="1"/>
  <c r="K327" i="4"/>
  <c r="K448" i="4" s="1"/>
  <c r="K565" i="4" s="1"/>
  <c r="G331" i="4"/>
  <c r="G452" i="4" s="1"/>
  <c r="G569" i="4" s="1"/>
  <c r="E333" i="4"/>
  <c r="E454" i="4" s="1"/>
  <c r="E571" i="4" s="1"/>
  <c r="L334" i="4"/>
  <c r="L455" i="4" s="1"/>
  <c r="L572" i="4" s="1"/>
  <c r="J336" i="4"/>
  <c r="J457" i="4" s="1"/>
  <c r="J574" i="4" s="1"/>
  <c r="H338" i="4"/>
  <c r="H459" i="4" s="1"/>
  <c r="H576" i="4" s="1"/>
  <c r="F340" i="4"/>
  <c r="F461" i="4" s="1"/>
  <c r="F578" i="4" s="1"/>
  <c r="D342" i="4"/>
  <c r="D463" i="4" s="1"/>
  <c r="D580" i="4" s="1"/>
  <c r="K343" i="4"/>
  <c r="K464" i="4" s="1"/>
  <c r="K581" i="4" s="1"/>
  <c r="E350" i="4"/>
  <c r="E471" i="4" s="1"/>
  <c r="E588" i="4" s="1"/>
  <c r="L351" i="4"/>
  <c r="L472" i="4" s="1"/>
  <c r="L589" i="4" s="1"/>
  <c r="H355" i="4"/>
  <c r="H476" i="4" s="1"/>
  <c r="H593" i="4" s="1"/>
  <c r="F357" i="4"/>
  <c r="F478" i="4" s="1"/>
  <c r="F595" i="4" s="1"/>
  <c r="D359" i="4"/>
  <c r="D480" i="4" s="1"/>
  <c r="D597" i="4" s="1"/>
  <c r="K360" i="4"/>
  <c r="K481" i="4" s="1"/>
  <c r="K598" i="4" s="1"/>
  <c r="G364" i="4"/>
  <c r="G485" i="4" s="1"/>
  <c r="G602" i="4" s="1"/>
  <c r="E366" i="4"/>
  <c r="E487" i="4" s="1"/>
  <c r="E604" i="4" s="1"/>
  <c r="J369" i="4"/>
  <c r="J490" i="4" s="1"/>
  <c r="J607" i="4" s="1"/>
  <c r="H371" i="4"/>
  <c r="H492" i="4" s="1"/>
  <c r="H609" i="4" s="1"/>
  <c r="F373" i="4"/>
  <c r="F494" i="4" s="1"/>
  <c r="F611" i="4" s="1"/>
  <c r="D375" i="4"/>
  <c r="D496" i="4" s="1"/>
  <c r="D613" i="4" s="1"/>
  <c r="K376" i="4"/>
  <c r="K497" i="4" s="1"/>
  <c r="K614" i="4" s="1"/>
  <c r="I378" i="4"/>
  <c r="I499" i="4" s="1"/>
  <c r="I616" i="4" s="1"/>
  <c r="G380" i="4"/>
  <c r="G501" i="4" s="1"/>
  <c r="G618" i="4" s="1"/>
  <c r="E382" i="4"/>
  <c r="E503" i="4" s="1"/>
  <c r="E620" i="4" s="1"/>
  <c r="J386" i="4"/>
  <c r="J507" i="4" s="1"/>
  <c r="H388" i="4"/>
  <c r="H509" i="4" s="1"/>
  <c r="H626" i="4" s="1"/>
  <c r="F390" i="4"/>
  <c r="F511" i="4" s="1"/>
  <c r="F628" i="4" s="1"/>
  <c r="D392" i="4"/>
  <c r="D513" i="4" s="1"/>
  <c r="D630" i="4" s="1"/>
  <c r="K393" i="4"/>
  <c r="K514" i="4" s="1"/>
  <c r="K631" i="4" s="1"/>
  <c r="I395" i="4"/>
  <c r="I516" i="4" s="1"/>
  <c r="I633" i="4" s="1"/>
  <c r="G397" i="4"/>
  <c r="G518" i="4" s="1"/>
  <c r="G635" i="4" s="1"/>
  <c r="E399" i="4"/>
  <c r="E520" i="4" s="1"/>
  <c r="E637" i="4" s="1"/>
  <c r="L400" i="4"/>
  <c r="L521" i="4" s="1"/>
  <c r="L638" i="4" s="1"/>
  <c r="J402" i="4"/>
  <c r="J523" i="4" s="1"/>
  <c r="J640" i="4" s="1"/>
  <c r="H404" i="4"/>
  <c r="H525" i="4" s="1"/>
  <c r="H642" i="4" s="1"/>
  <c r="F406" i="4"/>
  <c r="F527" i="4" s="1"/>
  <c r="F644" i="4" s="1"/>
  <c r="D408" i="4"/>
  <c r="D529" i="4" s="1"/>
  <c r="D646" i="4" s="1"/>
  <c r="K409" i="4"/>
  <c r="K530" i="4" s="1"/>
  <c r="K647" i="4" s="1"/>
  <c r="I411" i="4"/>
  <c r="I532" i="4" s="1"/>
  <c r="I649" i="4" s="1"/>
  <c r="G413" i="4"/>
  <c r="G534" i="4" s="1"/>
  <c r="G651" i="4" s="1"/>
  <c r="E415" i="4"/>
  <c r="E536" i="4" s="1"/>
  <c r="E653" i="4" s="1"/>
  <c r="L416" i="4"/>
  <c r="L537" i="4" s="1"/>
  <c r="L654" i="4" s="1"/>
  <c r="J418" i="4"/>
  <c r="J539" i="4" s="1"/>
  <c r="J656" i="4" s="1"/>
  <c r="H420" i="4"/>
  <c r="H541" i="4" s="1"/>
  <c r="H658" i="4" s="1"/>
  <c r="I400" i="4"/>
  <c r="I521" i="4" s="1"/>
  <c r="I638" i="4" s="1"/>
  <c r="G402" i="4"/>
  <c r="G523" i="4" s="1"/>
  <c r="G640" i="4" s="1"/>
  <c r="E404" i="4"/>
  <c r="E525" i="4" s="1"/>
  <c r="E642" i="4" s="1"/>
  <c r="L405" i="4"/>
  <c r="L526" i="4" s="1"/>
  <c r="L643" i="4" s="1"/>
  <c r="J407" i="4"/>
  <c r="J528" i="4" s="1"/>
  <c r="J645" i="4" s="1"/>
  <c r="H409" i="4"/>
  <c r="H530" i="4" s="1"/>
  <c r="H647" i="4" s="1"/>
  <c r="F411" i="4"/>
  <c r="F532" i="4" s="1"/>
  <c r="F649" i="4" s="1"/>
  <c r="D413" i="4"/>
  <c r="D534" i="4" s="1"/>
  <c r="D651" i="4" s="1"/>
  <c r="K414" i="4"/>
  <c r="K535" i="4" s="1"/>
  <c r="K652" i="4" s="1"/>
  <c r="I416" i="4"/>
  <c r="I537" i="4" s="1"/>
  <c r="I654" i="4" s="1"/>
  <c r="G418" i="4"/>
  <c r="G539" i="4" s="1"/>
  <c r="G656" i="4" s="1"/>
  <c r="E420" i="4"/>
  <c r="E541" i="4" s="1"/>
  <c r="E658" i="4" s="1"/>
  <c r="D352" i="4"/>
  <c r="D473" i="4" s="1"/>
  <c r="D590" i="4" s="1"/>
  <c r="I355" i="4"/>
  <c r="I476" i="4" s="1"/>
  <c r="I593" i="4" s="1"/>
  <c r="E359" i="4"/>
  <c r="E480" i="4" s="1"/>
  <c r="E597" i="4" s="1"/>
  <c r="K361" i="4"/>
  <c r="K482" i="4" s="1"/>
  <c r="K599" i="4" s="1"/>
  <c r="D364" i="4"/>
  <c r="D485" i="4" s="1"/>
  <c r="D602" i="4" s="1"/>
  <c r="K365" i="4"/>
  <c r="K486" i="4" s="1"/>
  <c r="K603" i="4" s="1"/>
  <c r="G369" i="4"/>
  <c r="G490" i="4" s="1"/>
  <c r="G607" i="4" s="1"/>
  <c r="I371" i="4"/>
  <c r="I492" i="4" s="1"/>
  <c r="I609" i="4" s="1"/>
  <c r="G373" i="4"/>
  <c r="G494" i="4" s="1"/>
  <c r="G611" i="4" s="1"/>
  <c r="E375" i="4"/>
  <c r="E496" i="4" s="1"/>
  <c r="E613" i="4" s="1"/>
  <c r="L376" i="4"/>
  <c r="L497" i="4" s="1"/>
  <c r="L614" i="4" s="1"/>
  <c r="J378" i="4"/>
  <c r="J499" i="4" s="1"/>
  <c r="J616" i="4" s="1"/>
  <c r="H380" i="4"/>
  <c r="H501" i="4" s="1"/>
  <c r="H618" i="4" s="1"/>
  <c r="F382" i="4"/>
  <c r="F503" i="4" s="1"/>
  <c r="F620" i="4" s="1"/>
  <c r="D385" i="4"/>
  <c r="K386" i="4"/>
  <c r="K507" i="4" s="1"/>
  <c r="I388" i="4"/>
  <c r="I509" i="4" s="1"/>
  <c r="I626" i="4" s="1"/>
  <c r="G390" i="4"/>
  <c r="G511" i="4" s="1"/>
  <c r="G628" i="4" s="1"/>
  <c r="E392" i="4"/>
  <c r="E513" i="4" s="1"/>
  <c r="E630" i="4" s="1"/>
  <c r="J395" i="4"/>
  <c r="J516" i="4" s="1"/>
  <c r="J633" i="4" s="1"/>
  <c r="F399" i="4"/>
  <c r="F520" i="4" s="1"/>
  <c r="F637" i="4" s="1"/>
  <c r="H312" i="4"/>
  <c r="H433" i="4" s="1"/>
  <c r="H550" i="4" s="1"/>
  <c r="F314" i="4"/>
  <c r="F435" i="4" s="1"/>
  <c r="F552" i="4" s="1"/>
  <c r="D316" i="4"/>
  <c r="D437" i="4" s="1"/>
  <c r="D554" i="4" s="1"/>
  <c r="K317" i="4"/>
  <c r="K438" i="4" s="1"/>
  <c r="K555" i="4" s="1"/>
  <c r="G321" i="4"/>
  <c r="G442" i="4" s="1"/>
  <c r="G559" i="4" s="1"/>
  <c r="E323" i="4"/>
  <c r="E444" i="4" s="1"/>
  <c r="E561" i="4" s="1"/>
  <c r="L324" i="4"/>
  <c r="L445" i="4" s="1"/>
  <c r="L562" i="4" s="1"/>
  <c r="J326" i="4"/>
  <c r="J447" i="4" s="1"/>
  <c r="J564" i="4" s="1"/>
  <c r="H328" i="4"/>
  <c r="H449" i="4" s="1"/>
  <c r="H566" i="4" s="1"/>
  <c r="F330" i="4"/>
  <c r="F451" i="4" s="1"/>
  <c r="F568" i="4" s="1"/>
  <c r="D332" i="4"/>
  <c r="D453" i="4" s="1"/>
  <c r="D570" i="4" s="1"/>
  <c r="K333" i="4"/>
  <c r="K454" i="4" s="1"/>
  <c r="K571" i="4" s="1"/>
  <c r="G337" i="4"/>
  <c r="G458" i="4" s="1"/>
  <c r="G575" i="4" s="1"/>
  <c r="E339" i="4"/>
  <c r="E460" i="4" s="1"/>
  <c r="E577" i="4" s="1"/>
  <c r="J342" i="4"/>
  <c r="J463" i="4" s="1"/>
  <c r="J580" i="4" s="1"/>
  <c r="F347" i="4"/>
  <c r="I352" i="4"/>
  <c r="I473" i="4" s="1"/>
  <c r="I590" i="4" s="1"/>
  <c r="J359" i="4"/>
  <c r="J480" i="4" s="1"/>
  <c r="J597" i="4" s="1"/>
  <c r="D365" i="4"/>
  <c r="D486" i="4" s="1"/>
  <c r="D603" i="4" s="1"/>
  <c r="G370" i="4"/>
  <c r="G491" i="4" s="1"/>
  <c r="G608" i="4" s="1"/>
  <c r="J375" i="4"/>
  <c r="J496" i="4" s="1"/>
  <c r="J613" i="4" s="1"/>
  <c r="F379" i="4"/>
  <c r="F500" i="4" s="1"/>
  <c r="F617" i="4" s="1"/>
  <c r="I385" i="4"/>
  <c r="L390" i="4"/>
  <c r="L511" i="4" s="1"/>
  <c r="L628" i="4" s="1"/>
  <c r="F396" i="4"/>
  <c r="F517" i="4" s="1"/>
  <c r="F634" i="4" s="1"/>
  <c r="K399" i="4"/>
  <c r="K520" i="4" s="1"/>
  <c r="K637" i="4" s="1"/>
  <c r="E405" i="4"/>
  <c r="E526" i="4" s="1"/>
  <c r="E643" i="4" s="1"/>
  <c r="J408" i="4"/>
  <c r="J529" i="4" s="1"/>
  <c r="J646" i="4" s="1"/>
  <c r="D414" i="4"/>
  <c r="D535" i="4" s="1"/>
  <c r="D652" i="4" s="1"/>
  <c r="I417" i="4"/>
  <c r="I538" i="4" s="1"/>
  <c r="I655" i="4" s="1"/>
  <c r="F309" i="4"/>
  <c r="K328" i="4"/>
  <c r="K449" i="4" s="1"/>
  <c r="K566" i="4" s="1"/>
  <c r="D335" i="4"/>
  <c r="D456" i="4" s="1"/>
  <c r="D573" i="4" s="1"/>
  <c r="G340" i="4"/>
  <c r="G461" i="4" s="1"/>
  <c r="G578" i="4" s="1"/>
  <c r="E342" i="4"/>
  <c r="E463" i="4" s="1"/>
  <c r="E580" i="4" s="1"/>
  <c r="I359" i="4"/>
  <c r="I480" i="4" s="1"/>
  <c r="I597" i="4" s="1"/>
  <c r="G314" i="4"/>
  <c r="G435" i="4" s="1"/>
  <c r="G552" i="4" s="1"/>
  <c r="K326" i="4"/>
  <c r="K447" i="4" s="1"/>
  <c r="K564" i="4" s="1"/>
  <c r="E332" i="4"/>
  <c r="E453" i="4" s="1"/>
  <c r="E570" i="4" s="1"/>
  <c r="J335" i="4"/>
  <c r="J456" i="4" s="1"/>
  <c r="J573" i="4" s="1"/>
  <c r="F339" i="4"/>
  <c r="F460" i="4" s="1"/>
  <c r="F577" i="4" s="1"/>
  <c r="L350" i="4"/>
  <c r="L471" i="4" s="1"/>
  <c r="L588" i="4" s="1"/>
  <c r="J352" i="4"/>
  <c r="J473" i="4" s="1"/>
  <c r="J590" i="4" s="1"/>
  <c r="D358" i="4"/>
  <c r="D479" i="4" s="1"/>
  <c r="D596" i="4" s="1"/>
  <c r="E365" i="4"/>
  <c r="E486" i="4" s="1"/>
  <c r="E603" i="4" s="1"/>
  <c r="H370" i="4"/>
  <c r="H491" i="4" s="1"/>
  <c r="H608" i="4" s="1"/>
  <c r="K375" i="4"/>
  <c r="K496" i="4" s="1"/>
  <c r="K613" i="4" s="1"/>
  <c r="F389" i="4"/>
  <c r="F510" i="4" s="1"/>
  <c r="F627" i="4" s="1"/>
  <c r="K392" i="4"/>
  <c r="K513" i="4" s="1"/>
  <c r="K630" i="4" s="1"/>
  <c r="G396" i="4"/>
  <c r="G517" i="4" s="1"/>
  <c r="G634" i="4" s="1"/>
  <c r="J401" i="4"/>
  <c r="J522" i="4" s="1"/>
  <c r="J639" i="4" s="1"/>
  <c r="D407" i="4"/>
  <c r="D528" i="4" s="1"/>
  <c r="D645" i="4" s="1"/>
  <c r="K408" i="4"/>
  <c r="K529" i="4" s="1"/>
  <c r="K646" i="4" s="1"/>
  <c r="E414" i="4"/>
  <c r="E535" i="4" s="1"/>
  <c r="E652" i="4" s="1"/>
  <c r="H419" i="4"/>
  <c r="H540" i="4" s="1"/>
  <c r="H657" i="4" s="1"/>
  <c r="E314" i="4"/>
  <c r="E435" i="4" s="1"/>
  <c r="E552" i="4" s="1"/>
  <c r="K324" i="4"/>
  <c r="K445" i="4" s="1"/>
  <c r="K562" i="4" s="1"/>
  <c r="K315" i="4"/>
  <c r="K436" i="4" s="1"/>
  <c r="K553" i="4" s="1"/>
  <c r="D330" i="4"/>
  <c r="D451" i="4" s="1"/>
  <c r="D568" i="4" s="1"/>
  <c r="I333" i="4"/>
  <c r="I454" i="4" s="1"/>
  <c r="I571" i="4" s="1"/>
  <c r="E337" i="4"/>
  <c r="E458" i="4" s="1"/>
  <c r="E575" i="4" s="1"/>
  <c r="H342" i="4"/>
  <c r="H463" i="4" s="1"/>
  <c r="H580" i="4" s="1"/>
  <c r="D347" i="4"/>
  <c r="I350" i="4"/>
  <c r="I471" i="4" s="1"/>
  <c r="I588" i="4" s="1"/>
  <c r="L355" i="4"/>
  <c r="L476" i="4" s="1"/>
  <c r="L593" i="4" s="1"/>
  <c r="H359" i="4"/>
  <c r="H480" i="4" s="1"/>
  <c r="H597" i="4" s="1"/>
  <c r="D363" i="4"/>
  <c r="D484" i="4" s="1"/>
  <c r="D601" i="4" s="1"/>
  <c r="G368" i="4"/>
  <c r="G489" i="4" s="1"/>
  <c r="G606" i="4" s="1"/>
  <c r="J373" i="4"/>
  <c r="J494" i="4" s="1"/>
  <c r="J611" i="4" s="1"/>
  <c r="F377" i="4"/>
  <c r="F498" i="4" s="1"/>
  <c r="F615" i="4" s="1"/>
  <c r="E387" i="4"/>
  <c r="E508" i="4" s="1"/>
  <c r="E625" i="4" s="1"/>
  <c r="H392" i="4"/>
  <c r="H513" i="4" s="1"/>
  <c r="H630" i="4" s="1"/>
  <c r="K397" i="4"/>
  <c r="K518" i="4" s="1"/>
  <c r="K635" i="4" s="1"/>
  <c r="E403" i="4"/>
  <c r="E524" i="4" s="1"/>
  <c r="E641" i="4" s="1"/>
  <c r="J406" i="4"/>
  <c r="J527" i="4" s="1"/>
  <c r="J644" i="4" s="1"/>
  <c r="D412" i="4"/>
  <c r="D533" i="4" s="1"/>
  <c r="D650" i="4" s="1"/>
  <c r="G417" i="4"/>
  <c r="G538" i="4" s="1"/>
  <c r="G655" i="4" s="1"/>
  <c r="E419" i="4"/>
  <c r="E540" i="4" s="1"/>
  <c r="E657" i="4" s="1"/>
  <c r="K402" i="4"/>
  <c r="K523" i="4" s="1"/>
  <c r="K640" i="4" s="1"/>
  <c r="E408" i="4"/>
  <c r="E529" i="4" s="1"/>
  <c r="E646" i="4" s="1"/>
  <c r="J411" i="4"/>
  <c r="J532" i="4" s="1"/>
  <c r="J649" i="4" s="1"/>
  <c r="F415" i="4"/>
  <c r="F536" i="4" s="1"/>
  <c r="F653" i="4" s="1"/>
  <c r="I420" i="4"/>
  <c r="I541" i="4" s="1"/>
  <c r="I658" i="4" s="1"/>
  <c r="G349" i="4"/>
  <c r="G470" i="4" s="1"/>
  <c r="G587" i="4" s="1"/>
  <c r="L352" i="4"/>
  <c r="L473" i="4" s="1"/>
  <c r="L590" i="4" s="1"/>
  <c r="H356" i="4"/>
  <c r="H477" i="4" s="1"/>
  <c r="H594" i="4" s="1"/>
  <c r="D360" i="4"/>
  <c r="D481" i="4" s="1"/>
  <c r="D598" i="4" s="1"/>
  <c r="H364" i="4"/>
  <c r="H485" i="4" s="1"/>
  <c r="H602" i="4" s="1"/>
  <c r="F366" i="4"/>
  <c r="F487" i="4" s="1"/>
  <c r="F604" i="4" s="1"/>
  <c r="D368" i="4"/>
  <c r="D489" i="4" s="1"/>
  <c r="D606" i="4" s="1"/>
  <c r="K369" i="4"/>
  <c r="K490" i="4" s="1"/>
  <c r="K607" i="4" s="1"/>
  <c r="D372" i="4"/>
  <c r="D493" i="4" s="1"/>
  <c r="D610" i="4" s="1"/>
  <c r="K373" i="4"/>
  <c r="K494" i="4" s="1"/>
  <c r="K611" i="4" s="1"/>
  <c r="I375" i="4"/>
  <c r="I496" i="4" s="1"/>
  <c r="I613" i="4" s="1"/>
  <c r="E379" i="4"/>
  <c r="E500" i="4" s="1"/>
  <c r="E617" i="4" s="1"/>
  <c r="L380" i="4"/>
  <c r="L501" i="4" s="1"/>
  <c r="L618" i="4" s="1"/>
  <c r="H385" i="4"/>
  <c r="F387" i="4"/>
  <c r="F508" i="4" s="1"/>
  <c r="F625" i="4" s="1"/>
  <c r="D389" i="4"/>
  <c r="D510" i="4" s="1"/>
  <c r="D627" i="4" s="1"/>
  <c r="K390" i="4"/>
  <c r="K511" i="4" s="1"/>
  <c r="K628" i="4" s="1"/>
  <c r="I392" i="4"/>
  <c r="I513" i="4" s="1"/>
  <c r="I630" i="4" s="1"/>
  <c r="G394" i="4"/>
  <c r="G515" i="4" s="1"/>
  <c r="G632" i="4" s="1"/>
  <c r="E396" i="4"/>
  <c r="E517" i="4" s="1"/>
  <c r="E634" i="4" s="1"/>
  <c r="L397" i="4"/>
  <c r="L518" i="4" s="1"/>
  <c r="L635" i="4" s="1"/>
  <c r="G309" i="4"/>
  <c r="E311" i="4"/>
  <c r="E432" i="4" s="1"/>
  <c r="E549" i="4" s="1"/>
  <c r="L312" i="4"/>
  <c r="L433" i="4" s="1"/>
  <c r="L550" i="4" s="1"/>
  <c r="J314" i="4"/>
  <c r="J435" i="4" s="1"/>
  <c r="J552" i="4" s="1"/>
  <c r="H316" i="4"/>
  <c r="H437" i="4" s="1"/>
  <c r="H554" i="4" s="1"/>
  <c r="F318" i="4"/>
  <c r="F439" i="4" s="1"/>
  <c r="F556" i="4" s="1"/>
  <c r="D320" i="4"/>
  <c r="D441" i="4" s="1"/>
  <c r="D558" i="4" s="1"/>
  <c r="K321" i="4"/>
  <c r="K442" i="4" s="1"/>
  <c r="K559" i="4" s="1"/>
  <c r="I323" i="4"/>
  <c r="I444" i="4" s="1"/>
  <c r="I561" i="4" s="1"/>
  <c r="E327" i="4"/>
  <c r="E448" i="4" s="1"/>
  <c r="E565" i="4" s="1"/>
  <c r="L328" i="4"/>
  <c r="L449" i="4" s="1"/>
  <c r="L566" i="4" s="1"/>
  <c r="J330" i="4"/>
  <c r="J451" i="4" s="1"/>
  <c r="J568" i="4" s="1"/>
  <c r="H332" i="4"/>
  <c r="H453" i="4" s="1"/>
  <c r="H570" i="4" s="1"/>
  <c r="D336" i="4"/>
  <c r="D457" i="4" s="1"/>
  <c r="D574" i="4" s="1"/>
  <c r="K337" i="4"/>
  <c r="K458" i="4" s="1"/>
  <c r="K575" i="4" s="1"/>
  <c r="I339" i="4"/>
  <c r="I460" i="4" s="1"/>
  <c r="I577" i="4" s="1"/>
  <c r="G341" i="4"/>
  <c r="G462" i="4" s="1"/>
  <c r="G579" i="4" s="1"/>
  <c r="E343" i="4"/>
  <c r="E464" i="4" s="1"/>
  <c r="E581" i="4" s="1"/>
  <c r="L344" i="4"/>
  <c r="L465" i="4" s="1"/>
  <c r="L582" i="4" s="1"/>
  <c r="J347" i="4"/>
  <c r="H349" i="4"/>
  <c r="H470" i="4" s="1"/>
  <c r="H587" i="4" s="1"/>
  <c r="F351" i="4"/>
  <c r="F472" i="4" s="1"/>
  <c r="F589" i="4" s="1"/>
  <c r="D353" i="4"/>
  <c r="D474" i="4" s="1"/>
  <c r="D591" i="4" s="1"/>
  <c r="K354" i="4"/>
  <c r="K475" i="4" s="1"/>
  <c r="K592" i="4" s="1"/>
  <c r="I356" i="4"/>
  <c r="I477" i="4" s="1"/>
  <c r="I594" i="4" s="1"/>
  <c r="E360" i="4"/>
  <c r="E481" i="4" s="1"/>
  <c r="E598" i="4" s="1"/>
  <c r="L361" i="4"/>
  <c r="L482" i="4" s="1"/>
  <c r="L599" i="4" s="1"/>
  <c r="H365" i="4"/>
  <c r="H486" i="4" s="1"/>
  <c r="H603" i="4" s="1"/>
  <c r="F367" i="4"/>
  <c r="F488" i="4" s="1"/>
  <c r="F605" i="4" s="1"/>
  <c r="D369" i="4"/>
  <c r="D490" i="4" s="1"/>
  <c r="D607" i="4" s="1"/>
  <c r="K370" i="4"/>
  <c r="K491" i="4" s="1"/>
  <c r="K608" i="4" s="1"/>
  <c r="G374" i="4"/>
  <c r="G495" i="4" s="1"/>
  <c r="G612" i="4" s="1"/>
  <c r="E376" i="4"/>
  <c r="E497" i="4" s="1"/>
  <c r="E614" i="4" s="1"/>
  <c r="J379" i="4"/>
  <c r="J500" i="4" s="1"/>
  <c r="J617" i="4" s="1"/>
  <c r="H381" i="4"/>
  <c r="H502" i="4" s="1"/>
  <c r="H619" i="4" s="1"/>
  <c r="D386" i="4"/>
  <c r="D507" i="4" s="1"/>
  <c r="K387" i="4"/>
  <c r="K508" i="4" s="1"/>
  <c r="K625" i="4" s="1"/>
  <c r="I389" i="4"/>
  <c r="I510" i="4" s="1"/>
  <c r="I627" i="4" s="1"/>
  <c r="G391" i="4"/>
  <c r="G512" i="4" s="1"/>
  <c r="G629" i="4" s="1"/>
  <c r="E393" i="4"/>
  <c r="E514" i="4" s="1"/>
  <c r="E631" i="4" s="1"/>
  <c r="L394" i="4"/>
  <c r="L515" i="4" s="1"/>
  <c r="L632" i="4" s="1"/>
  <c r="J396" i="4"/>
  <c r="J517" i="4" s="1"/>
  <c r="J634" i="4" s="1"/>
  <c r="H398" i="4"/>
  <c r="H519" i="4" s="1"/>
  <c r="H636" i="4" s="1"/>
  <c r="F400" i="4"/>
  <c r="F521" i="4" s="1"/>
  <c r="F638" i="4" s="1"/>
  <c r="D402" i="4"/>
  <c r="D523" i="4" s="1"/>
  <c r="D640" i="4" s="1"/>
  <c r="K403" i="4"/>
  <c r="K524" i="4" s="1"/>
  <c r="K641" i="4" s="1"/>
  <c r="I405" i="4"/>
  <c r="I526" i="4" s="1"/>
  <c r="I643" i="4" s="1"/>
  <c r="G407" i="4"/>
  <c r="G528" i="4" s="1"/>
  <c r="G645" i="4" s="1"/>
  <c r="E409" i="4"/>
  <c r="E530" i="4" s="1"/>
  <c r="E647" i="4" s="1"/>
  <c r="L410" i="4"/>
  <c r="L531" i="4" s="1"/>
  <c r="L648" i="4" s="1"/>
  <c r="J412" i="4"/>
  <c r="J533" i="4" s="1"/>
  <c r="J650" i="4" s="1"/>
  <c r="H414" i="4"/>
  <c r="H535" i="4" s="1"/>
  <c r="H652" i="4" s="1"/>
  <c r="F416" i="4"/>
  <c r="F537" i="4" s="1"/>
  <c r="F654" i="4" s="1"/>
  <c r="D418" i="4"/>
  <c r="D539" i="4" s="1"/>
  <c r="D656" i="4" s="1"/>
  <c r="K419" i="4"/>
  <c r="K540" i="4" s="1"/>
  <c r="K657" i="4" s="1"/>
  <c r="J313" i="4"/>
  <c r="J434" i="4" s="1"/>
  <c r="J551" i="4" s="1"/>
  <c r="E318" i="4"/>
  <c r="E439" i="4" s="1"/>
  <c r="E556" i="4" s="1"/>
  <c r="L331" i="4"/>
  <c r="L452" i="4" s="1"/>
  <c r="L569" i="4" s="1"/>
  <c r="J333" i="4"/>
  <c r="J454" i="4" s="1"/>
  <c r="J571" i="4" s="1"/>
  <c r="H335" i="4"/>
  <c r="H456" i="4" s="1"/>
  <c r="H573" i="4" s="1"/>
  <c r="F337" i="4"/>
  <c r="F458" i="4" s="1"/>
  <c r="F575" i="4" s="1"/>
  <c r="D339" i="4"/>
  <c r="D460" i="4" s="1"/>
  <c r="D577" i="4" s="1"/>
  <c r="K340" i="4"/>
  <c r="K461" i="4" s="1"/>
  <c r="K578" i="4" s="1"/>
  <c r="I342" i="4"/>
  <c r="I463" i="4" s="1"/>
  <c r="I580" i="4" s="1"/>
  <c r="E347" i="4"/>
  <c r="K349" i="4"/>
  <c r="K470" i="4" s="1"/>
  <c r="K587" i="4" s="1"/>
  <c r="L356" i="4"/>
  <c r="L477" i="4" s="1"/>
  <c r="L594" i="4" s="1"/>
  <c r="H360" i="4"/>
  <c r="H481" i="4" s="1"/>
  <c r="H598" i="4" s="1"/>
  <c r="H309" i="4"/>
  <c r="F311" i="4"/>
  <c r="F432" i="4" s="1"/>
  <c r="F549" i="4" s="1"/>
  <c r="D313" i="4"/>
  <c r="D434" i="4" s="1"/>
  <c r="D551" i="4" s="1"/>
  <c r="K314" i="4"/>
  <c r="K435" i="4" s="1"/>
  <c r="K552" i="4" s="1"/>
  <c r="I316" i="4"/>
  <c r="I437" i="4" s="1"/>
  <c r="I554" i="4" s="1"/>
  <c r="G318" i="4"/>
  <c r="G439" i="4" s="1"/>
  <c r="G556" i="4" s="1"/>
  <c r="E320" i="4"/>
  <c r="E441" i="4" s="1"/>
  <c r="E558" i="4" s="1"/>
  <c r="L321" i="4"/>
  <c r="L442" i="4" s="1"/>
  <c r="L559" i="4" s="1"/>
  <c r="J323" i="4"/>
  <c r="J444" i="4" s="1"/>
  <c r="J561" i="4" s="1"/>
  <c r="F327" i="4"/>
  <c r="F448" i="4" s="1"/>
  <c r="F565" i="4" s="1"/>
  <c r="K330" i="4"/>
  <c r="K451" i="4" s="1"/>
  <c r="K568" i="4" s="1"/>
  <c r="I332" i="4"/>
  <c r="I453" i="4" s="1"/>
  <c r="I570" i="4" s="1"/>
  <c r="E336" i="4"/>
  <c r="E457" i="4" s="1"/>
  <c r="E574" i="4" s="1"/>
  <c r="L337" i="4"/>
  <c r="L458" i="4" s="1"/>
  <c r="L575" i="4" s="1"/>
  <c r="J339" i="4"/>
  <c r="J460" i="4" s="1"/>
  <c r="J577" i="4" s="1"/>
  <c r="H341" i="4"/>
  <c r="H462" i="4" s="1"/>
  <c r="H579" i="4" s="1"/>
  <c r="F343" i="4"/>
  <c r="F464" i="4" s="1"/>
  <c r="F581" i="4" s="1"/>
  <c r="K347" i="4"/>
  <c r="I349" i="4"/>
  <c r="I470" i="4" s="1"/>
  <c r="I587" i="4" s="1"/>
  <c r="G351" i="4"/>
  <c r="G472" i="4" s="1"/>
  <c r="G589" i="4" s="1"/>
  <c r="E353" i="4"/>
  <c r="E474" i="4" s="1"/>
  <c r="E591" i="4" s="1"/>
  <c r="L354" i="4"/>
  <c r="L475" i="4" s="1"/>
  <c r="L592" i="4" s="1"/>
  <c r="J356" i="4"/>
  <c r="J477" i="4" s="1"/>
  <c r="J594" i="4" s="1"/>
  <c r="F360" i="4"/>
  <c r="F481" i="4" s="1"/>
  <c r="F598" i="4" s="1"/>
  <c r="D362" i="4"/>
  <c r="D483" i="4" s="1"/>
  <c r="D600" i="4" s="1"/>
  <c r="I365" i="4"/>
  <c r="I486" i="4" s="1"/>
  <c r="I603" i="4" s="1"/>
  <c r="E369" i="4"/>
  <c r="E490" i="4" s="1"/>
  <c r="E607" i="4" s="1"/>
  <c r="L370" i="4"/>
  <c r="L491" i="4" s="1"/>
  <c r="L608" i="4" s="1"/>
  <c r="H374" i="4"/>
  <c r="H495" i="4" s="1"/>
  <c r="H612" i="4" s="1"/>
  <c r="F376" i="4"/>
  <c r="F497" i="4" s="1"/>
  <c r="F614" i="4" s="1"/>
  <c r="D378" i="4"/>
  <c r="D499" i="4" s="1"/>
  <c r="D616" i="4" s="1"/>
  <c r="K379" i="4"/>
  <c r="K500" i="4" s="1"/>
  <c r="K617" i="4" s="1"/>
  <c r="I381" i="4"/>
  <c r="I502" i="4" s="1"/>
  <c r="I619" i="4" s="1"/>
  <c r="E386" i="4"/>
  <c r="E507" i="4" s="1"/>
  <c r="L387" i="4"/>
  <c r="L508" i="4" s="1"/>
  <c r="L625" i="4" s="1"/>
  <c r="J389" i="4"/>
  <c r="J510" i="4" s="1"/>
  <c r="J627" i="4" s="1"/>
  <c r="H391" i="4"/>
  <c r="H512" i="4" s="1"/>
  <c r="H629" i="4" s="1"/>
  <c r="F393" i="4"/>
  <c r="F514" i="4" s="1"/>
  <c r="F631" i="4" s="1"/>
  <c r="D395" i="4"/>
  <c r="D516" i="4" s="1"/>
  <c r="D633" i="4" s="1"/>
  <c r="K396" i="4"/>
  <c r="K517" i="4" s="1"/>
  <c r="K634" i="4" s="1"/>
  <c r="I398" i="4"/>
  <c r="I519" i="4" s="1"/>
  <c r="I636" i="4" s="1"/>
  <c r="G400" i="4"/>
  <c r="G521" i="4" s="1"/>
  <c r="G638" i="4" s="1"/>
  <c r="E402" i="4"/>
  <c r="E523" i="4" s="1"/>
  <c r="E640" i="4" s="1"/>
  <c r="L403" i="4"/>
  <c r="L524" i="4" s="1"/>
  <c r="L641" i="4" s="1"/>
  <c r="J405" i="4"/>
  <c r="J526" i="4" s="1"/>
  <c r="J643" i="4" s="1"/>
  <c r="H407" i="4"/>
  <c r="H528" i="4" s="1"/>
  <c r="H645" i="4" s="1"/>
  <c r="F409" i="4"/>
  <c r="F530" i="4" s="1"/>
  <c r="F647" i="4" s="1"/>
  <c r="D411" i="4"/>
  <c r="D532" i="4" s="1"/>
  <c r="D649" i="4" s="1"/>
  <c r="K412" i="4"/>
  <c r="K533" i="4" s="1"/>
  <c r="K650" i="4" s="1"/>
  <c r="I414" i="4"/>
  <c r="I535" i="4" s="1"/>
  <c r="I652" i="4" s="1"/>
  <c r="G416" i="4"/>
  <c r="G537" i="4" s="1"/>
  <c r="G654" i="4" s="1"/>
  <c r="E418" i="4"/>
  <c r="E539" i="4" s="1"/>
  <c r="E656" i="4" s="1"/>
  <c r="L419" i="4"/>
  <c r="L540" i="4" s="1"/>
  <c r="L657" i="4" s="1"/>
  <c r="J317" i="4"/>
  <c r="J438" i="4" s="1"/>
  <c r="J555" i="4" s="1"/>
  <c r="L319" i="4"/>
  <c r="L440" i="4" s="1"/>
  <c r="L557" i="4" s="1"/>
  <c r="J321" i="4"/>
  <c r="J442" i="4" s="1"/>
  <c r="J559" i="4" s="1"/>
  <c r="H323" i="4"/>
  <c r="H444" i="4" s="1"/>
  <c r="H561" i="4" s="1"/>
  <c r="L327" i="4"/>
  <c r="L448" i="4" s="1"/>
  <c r="L565" i="4" s="1"/>
  <c r="E309" i="4"/>
  <c r="J312" i="4"/>
  <c r="J433" i="4" s="1"/>
  <c r="J550" i="4" s="1"/>
  <c r="H314" i="4"/>
  <c r="H435" i="4" s="1"/>
  <c r="H552" i="4" s="1"/>
  <c r="F316" i="4"/>
  <c r="F437" i="4" s="1"/>
  <c r="F554" i="4" s="1"/>
  <c r="D318" i="4"/>
  <c r="D439" i="4" s="1"/>
  <c r="D556" i="4" s="1"/>
  <c r="K319" i="4"/>
  <c r="K440" i="4" s="1"/>
  <c r="K557" i="4" s="1"/>
  <c r="I321" i="4"/>
  <c r="I442" i="4" s="1"/>
  <c r="I559" i="4" s="1"/>
  <c r="G323" i="4"/>
  <c r="G444" i="4" s="1"/>
  <c r="G561" i="4" s="1"/>
  <c r="L326" i="4"/>
  <c r="L447" i="4" s="1"/>
  <c r="L564" i="4" s="1"/>
  <c r="J328" i="4"/>
  <c r="J449" i="4" s="1"/>
  <c r="J566" i="4" s="1"/>
  <c r="H330" i="4"/>
  <c r="H451" i="4" s="1"/>
  <c r="H568" i="4" s="1"/>
  <c r="F332" i="4"/>
  <c r="F453" i="4" s="1"/>
  <c r="F570" i="4" s="1"/>
  <c r="K335" i="4"/>
  <c r="K456" i="4" s="1"/>
  <c r="K573" i="4" s="1"/>
  <c r="I337" i="4"/>
  <c r="I458" i="4" s="1"/>
  <c r="I575" i="4" s="1"/>
  <c r="G339" i="4"/>
  <c r="G460" i="4" s="1"/>
  <c r="G577" i="4" s="1"/>
  <c r="E341" i="4"/>
  <c r="E462" i="4" s="1"/>
  <c r="E579" i="4" s="1"/>
  <c r="L342" i="4"/>
  <c r="L463" i="4" s="1"/>
  <c r="L580" i="4" s="1"/>
  <c r="H347" i="4"/>
  <c r="F349" i="4"/>
  <c r="F470" i="4" s="1"/>
  <c r="F587" i="4" s="1"/>
  <c r="D351" i="4"/>
  <c r="D472" i="4" s="1"/>
  <c r="D589" i="4" s="1"/>
  <c r="K352" i="4"/>
  <c r="K473" i="4" s="1"/>
  <c r="K590" i="4" s="1"/>
  <c r="I354" i="4"/>
  <c r="I475" i="4" s="1"/>
  <c r="I592" i="4" s="1"/>
  <c r="G356" i="4"/>
  <c r="G477" i="4" s="1"/>
  <c r="G594" i="4" s="1"/>
  <c r="E358" i="4"/>
  <c r="E479" i="4" s="1"/>
  <c r="E596" i="4" s="1"/>
  <c r="L359" i="4"/>
  <c r="L480" i="4" s="1"/>
  <c r="L597" i="4" s="1"/>
  <c r="J361" i="4"/>
  <c r="J482" i="4" s="1"/>
  <c r="J599" i="4" s="1"/>
  <c r="F365" i="4"/>
  <c r="F486" i="4" s="1"/>
  <c r="F603" i="4" s="1"/>
  <c r="D367" i="4"/>
  <c r="D488" i="4" s="1"/>
  <c r="D605" i="4" s="1"/>
  <c r="K368" i="4"/>
  <c r="K489" i="4" s="1"/>
  <c r="K606" i="4" s="1"/>
  <c r="I370" i="4"/>
  <c r="I491" i="4" s="1"/>
  <c r="I608" i="4" s="1"/>
  <c r="E374" i="4"/>
  <c r="E495" i="4" s="1"/>
  <c r="E612" i="4" s="1"/>
  <c r="L375" i="4"/>
  <c r="L496" i="4" s="1"/>
  <c r="L613" i="4" s="1"/>
  <c r="H379" i="4"/>
  <c r="H500" i="4" s="1"/>
  <c r="H617" i="4" s="1"/>
  <c r="F381" i="4"/>
  <c r="F502" i="4" s="1"/>
  <c r="F619" i="4" s="1"/>
  <c r="K385" i="4"/>
  <c r="I387" i="4"/>
  <c r="I508" i="4" s="1"/>
  <c r="I625" i="4" s="1"/>
  <c r="G389" i="4"/>
  <c r="G510" i="4" s="1"/>
  <c r="G627" i="4" s="1"/>
  <c r="E391" i="4"/>
  <c r="E512" i="4" s="1"/>
  <c r="E629" i="4" s="1"/>
  <c r="L392" i="4"/>
  <c r="L513" i="4" s="1"/>
  <c r="L630" i="4" s="1"/>
  <c r="J394" i="4"/>
  <c r="J515" i="4" s="1"/>
  <c r="J632" i="4" s="1"/>
  <c r="H396" i="4"/>
  <c r="H517" i="4" s="1"/>
  <c r="H634" i="4" s="1"/>
  <c r="F398" i="4"/>
  <c r="F519" i="4" s="1"/>
  <c r="F636" i="4" s="1"/>
  <c r="D400" i="4"/>
  <c r="D521" i="4" s="1"/>
  <c r="D638" i="4" s="1"/>
  <c r="K401" i="4"/>
  <c r="K522" i="4" s="1"/>
  <c r="K639" i="4" s="1"/>
  <c r="I403" i="4"/>
  <c r="I524" i="4" s="1"/>
  <c r="I641" i="4" s="1"/>
  <c r="G405" i="4"/>
  <c r="G526" i="4" s="1"/>
  <c r="G643" i="4" s="1"/>
  <c r="E407" i="4"/>
  <c r="E528" i="4" s="1"/>
  <c r="E645" i="4" s="1"/>
  <c r="L408" i="4"/>
  <c r="L529" i="4" s="1"/>
  <c r="L646" i="4" s="1"/>
  <c r="J410" i="4"/>
  <c r="J531" i="4" s="1"/>
  <c r="J648" i="4" s="1"/>
  <c r="H412" i="4"/>
  <c r="H533" i="4" s="1"/>
  <c r="H650" i="4" s="1"/>
  <c r="F414" i="4"/>
  <c r="F535" i="4" s="1"/>
  <c r="F652" i="4" s="1"/>
  <c r="D416" i="4"/>
  <c r="D537" i="4" s="1"/>
  <c r="D654" i="4" s="1"/>
  <c r="K417" i="4"/>
  <c r="K538" i="4" s="1"/>
  <c r="K655" i="4" s="1"/>
  <c r="I419" i="4"/>
  <c r="I540" i="4" s="1"/>
  <c r="I657" i="4" s="1"/>
  <c r="J399" i="4"/>
  <c r="J520" i="4" s="1"/>
  <c r="J637" i="4" s="1"/>
  <c r="H401" i="4"/>
  <c r="H522" i="4" s="1"/>
  <c r="H639" i="4" s="1"/>
  <c r="F403" i="4"/>
  <c r="F524" i="4" s="1"/>
  <c r="F641" i="4" s="1"/>
  <c r="D405" i="4"/>
  <c r="D526" i="4" s="1"/>
  <c r="D643" i="4" s="1"/>
  <c r="K406" i="4"/>
  <c r="K527" i="4" s="1"/>
  <c r="K644" i="4" s="1"/>
  <c r="I408" i="4"/>
  <c r="I529" i="4" s="1"/>
  <c r="I646" i="4" s="1"/>
  <c r="G410" i="4"/>
  <c r="G531" i="4" s="1"/>
  <c r="G648" i="4" s="1"/>
  <c r="E412" i="4"/>
  <c r="E533" i="4" s="1"/>
  <c r="E650" i="4" s="1"/>
  <c r="L413" i="4"/>
  <c r="L534" i="4" s="1"/>
  <c r="L651" i="4" s="1"/>
  <c r="J415" i="4"/>
  <c r="J536" i="4" s="1"/>
  <c r="J653" i="4" s="1"/>
  <c r="H417" i="4"/>
  <c r="H538" i="4" s="1"/>
  <c r="H655" i="4" s="1"/>
  <c r="F419" i="4"/>
  <c r="F540" i="4" s="1"/>
  <c r="F657" i="4" s="1"/>
  <c r="L393" i="4"/>
  <c r="L514" i="4" s="1"/>
  <c r="L631" i="4" s="1"/>
  <c r="I335" i="4"/>
  <c r="I456" i="4" s="1"/>
  <c r="I573" i="4" s="1"/>
  <c r="L340" i="4"/>
  <c r="L461" i="4" s="1"/>
  <c r="L578" i="4" s="1"/>
  <c r="D349" i="4"/>
  <c r="D470" i="4" s="1"/>
  <c r="D587" i="4" s="1"/>
  <c r="K350" i="4"/>
  <c r="K471" i="4" s="1"/>
  <c r="K588" i="4" s="1"/>
  <c r="E356" i="4"/>
  <c r="E477" i="4" s="1"/>
  <c r="E594" i="4" s="1"/>
  <c r="F363" i="4"/>
  <c r="F484" i="4" s="1"/>
  <c r="F601" i="4" s="1"/>
  <c r="K366" i="4"/>
  <c r="K487" i="4" s="1"/>
  <c r="K604" i="4" s="1"/>
  <c r="E372" i="4"/>
  <c r="E493" i="4" s="1"/>
  <c r="E610" i="4" s="1"/>
  <c r="E389" i="4"/>
  <c r="E510" i="4" s="1"/>
  <c r="E627" i="4" s="1"/>
  <c r="H394" i="4"/>
  <c r="H515" i="4" s="1"/>
  <c r="H632" i="4" s="1"/>
  <c r="I401" i="4"/>
  <c r="I522" i="4" s="1"/>
  <c r="I639" i="4" s="1"/>
  <c r="L406" i="4"/>
  <c r="L527" i="4" s="1"/>
  <c r="L644" i="4" s="1"/>
  <c r="F412" i="4"/>
  <c r="F533" i="4" s="1"/>
  <c r="F650" i="4" s="1"/>
  <c r="G419" i="4"/>
  <c r="G540" i="4" s="1"/>
  <c r="G657" i="4" s="1"/>
  <c r="G316" i="4"/>
  <c r="G437" i="4" s="1"/>
  <c r="G554" i="4" s="1"/>
  <c r="F333" i="4"/>
  <c r="F454" i="4" s="1"/>
  <c r="F571" i="4" s="1"/>
  <c r="I338" i="4"/>
  <c r="I459" i="4" s="1"/>
  <c r="I576" i="4" s="1"/>
  <c r="D356" i="4"/>
  <c r="D477" i="4" s="1"/>
  <c r="D594" i="4" s="1"/>
  <c r="I312" i="4"/>
  <c r="I433" i="4" s="1"/>
  <c r="I550" i="4" s="1"/>
  <c r="H67" i="19" s="1"/>
  <c r="L317" i="4"/>
  <c r="L438" i="4" s="1"/>
  <c r="L555" i="4" s="1"/>
  <c r="K72" i="19" s="1"/>
  <c r="F323" i="4"/>
  <c r="F444" i="4" s="1"/>
  <c r="F561" i="4" s="1"/>
  <c r="G330" i="4"/>
  <c r="G451" i="4" s="1"/>
  <c r="G568" i="4" s="1"/>
  <c r="H337" i="4"/>
  <c r="H458" i="4" s="1"/>
  <c r="H575" i="4" s="1"/>
  <c r="K342" i="4"/>
  <c r="K463" i="4" s="1"/>
  <c r="K580" i="4" s="1"/>
  <c r="E349" i="4"/>
  <c r="E470" i="4" s="1"/>
  <c r="E587" i="4" s="1"/>
  <c r="F356" i="4"/>
  <c r="F477" i="4" s="1"/>
  <c r="F594" i="4" s="1"/>
  <c r="I361" i="4"/>
  <c r="I482" i="4" s="1"/>
  <c r="I599" i="4" s="1"/>
  <c r="J368" i="4"/>
  <c r="J489" i="4" s="1"/>
  <c r="J606" i="4" s="1"/>
  <c r="D374" i="4"/>
  <c r="D495" i="4" s="1"/>
  <c r="D612" i="4" s="1"/>
  <c r="E381" i="4"/>
  <c r="E502" i="4" s="1"/>
  <c r="E619" i="4" s="1"/>
  <c r="H387" i="4"/>
  <c r="H508" i="4" s="1"/>
  <c r="H625" i="4" s="1"/>
  <c r="I394" i="4"/>
  <c r="I515" i="4" s="1"/>
  <c r="I632" i="4" s="1"/>
  <c r="L399" i="4"/>
  <c r="L520" i="4" s="1"/>
  <c r="L637" i="4" s="1"/>
  <c r="F405" i="4"/>
  <c r="F526" i="4" s="1"/>
  <c r="F643" i="4" s="1"/>
  <c r="I410" i="4"/>
  <c r="I531" i="4" s="1"/>
  <c r="I648" i="4" s="1"/>
  <c r="L415" i="4"/>
  <c r="L536" i="4" s="1"/>
  <c r="L653" i="4" s="1"/>
  <c r="J309" i="4"/>
  <c r="F321" i="4"/>
  <c r="F442" i="4" s="1"/>
  <c r="F559" i="4" s="1"/>
  <c r="D327" i="4"/>
  <c r="D448" i="4" s="1"/>
  <c r="D565" i="4" s="1"/>
  <c r="F312" i="4"/>
  <c r="F433" i="4" s="1"/>
  <c r="F550" i="4" s="1"/>
  <c r="I317" i="4"/>
  <c r="I438" i="4" s="1"/>
  <c r="I555" i="4" s="1"/>
  <c r="L322" i="4"/>
  <c r="L443" i="4" s="1"/>
  <c r="L560" i="4" s="1"/>
  <c r="F328" i="4"/>
  <c r="F449" i="4" s="1"/>
  <c r="F566" i="4" s="1"/>
  <c r="G335" i="4"/>
  <c r="G456" i="4" s="1"/>
  <c r="G573" i="4" s="1"/>
  <c r="J340" i="4"/>
  <c r="J461" i="4" s="1"/>
  <c r="J578" i="4" s="1"/>
  <c r="E354" i="4"/>
  <c r="E475" i="4" s="1"/>
  <c r="E592" i="4" s="1"/>
  <c r="K364" i="4"/>
  <c r="K485" i="4" s="1"/>
  <c r="K602" i="4" s="1"/>
  <c r="E370" i="4"/>
  <c r="E491" i="4" s="1"/>
  <c r="E608" i="4" s="1"/>
  <c r="H375" i="4"/>
  <c r="H496" i="4" s="1"/>
  <c r="H613" i="4" s="1"/>
  <c r="K380" i="4"/>
  <c r="K501" i="4" s="1"/>
  <c r="K618" i="4" s="1"/>
  <c r="L388" i="4"/>
  <c r="L509" i="4" s="1"/>
  <c r="L626" i="4" s="1"/>
  <c r="F394" i="4"/>
  <c r="F515" i="4" s="1"/>
  <c r="F632" i="4" s="1"/>
  <c r="I399" i="4"/>
  <c r="I520" i="4" s="1"/>
  <c r="I637" i="4" s="1"/>
  <c r="L404" i="4"/>
  <c r="L525" i="4" s="1"/>
  <c r="L642" i="4" s="1"/>
  <c r="F410" i="4"/>
  <c r="F531" i="4" s="1"/>
  <c r="F648" i="4" s="1"/>
  <c r="I415" i="4"/>
  <c r="I536" i="4" s="1"/>
  <c r="I653" i="4" s="1"/>
  <c r="D401" i="4"/>
  <c r="D522" i="4" s="1"/>
  <c r="D639" i="4" s="1"/>
  <c r="G406" i="4"/>
  <c r="G527" i="4" s="1"/>
  <c r="G644" i="4" s="1"/>
  <c r="H413" i="4"/>
  <c r="H534" i="4" s="1"/>
  <c r="H651" i="4" s="1"/>
  <c r="K418" i="4"/>
  <c r="K539" i="4" s="1"/>
  <c r="K656" i="4" s="1"/>
  <c r="F350" i="4"/>
  <c r="F471" i="4" s="1"/>
  <c r="F588" i="4" s="1"/>
  <c r="L360" i="4"/>
  <c r="L481" i="4" s="1"/>
  <c r="L598" i="4" s="1"/>
  <c r="E363" i="4"/>
  <c r="E484" i="4" s="1"/>
  <c r="E601" i="4" s="1"/>
  <c r="L364" i="4"/>
  <c r="L485" i="4" s="1"/>
  <c r="L602" i="4" s="1"/>
  <c r="J366" i="4"/>
  <c r="J487" i="4" s="1"/>
  <c r="J604" i="4" s="1"/>
  <c r="H368" i="4"/>
  <c r="H489" i="4" s="1"/>
  <c r="H606" i="4" s="1"/>
  <c r="F370" i="4"/>
  <c r="F491" i="4" s="1"/>
  <c r="F608" i="4" s="1"/>
  <c r="F374" i="4"/>
  <c r="F495" i="4" s="1"/>
  <c r="F612" i="4" s="1"/>
  <c r="D376" i="4"/>
  <c r="D497" i="4" s="1"/>
  <c r="D614" i="4" s="1"/>
  <c r="I379" i="4"/>
  <c r="I500" i="4" s="1"/>
  <c r="I617" i="4" s="1"/>
  <c r="G381" i="4"/>
  <c r="G502" i="4" s="1"/>
  <c r="G619" i="4" s="1"/>
  <c r="L385" i="4"/>
  <c r="J387" i="4"/>
  <c r="J508" i="4" s="1"/>
  <c r="J625" i="4" s="1"/>
  <c r="H389" i="4"/>
  <c r="H510" i="4" s="1"/>
  <c r="H627" i="4" s="1"/>
  <c r="F391" i="4"/>
  <c r="F512" i="4" s="1"/>
  <c r="F629" i="4" s="1"/>
  <c r="D393" i="4"/>
  <c r="D514" i="4" s="1"/>
  <c r="D631" i="4" s="1"/>
  <c r="K394" i="4"/>
  <c r="K515" i="4" s="1"/>
  <c r="K632" i="4" s="1"/>
  <c r="I396" i="4"/>
  <c r="I517" i="4" s="1"/>
  <c r="I634" i="4" s="1"/>
  <c r="G398" i="4"/>
  <c r="G519" i="4" s="1"/>
  <c r="G636" i="4" s="1"/>
  <c r="K309" i="4"/>
  <c r="I311" i="4"/>
  <c r="I432" i="4" s="1"/>
  <c r="I549" i="4" s="1"/>
  <c r="G313" i="4"/>
  <c r="G434" i="4" s="1"/>
  <c r="G551" i="4" s="1"/>
  <c r="L316" i="4"/>
  <c r="L437" i="4" s="1"/>
  <c r="L554" i="4" s="1"/>
  <c r="J318" i="4"/>
  <c r="J439" i="4" s="1"/>
  <c r="J556" i="4" s="1"/>
  <c r="H320" i="4"/>
  <c r="H441" i="4" s="1"/>
  <c r="H558" i="4" s="1"/>
  <c r="F322" i="4"/>
  <c r="F443" i="4" s="1"/>
  <c r="F560" i="4" s="1"/>
  <c r="K325" i="4"/>
  <c r="K446" i="4" s="1"/>
  <c r="K563" i="4" s="1"/>
  <c r="I327" i="4"/>
  <c r="I448" i="4" s="1"/>
  <c r="I565" i="4" s="1"/>
  <c r="E331" i="4"/>
  <c r="E452" i="4" s="1"/>
  <c r="E569" i="4" s="1"/>
  <c r="L332" i="4"/>
  <c r="L453" i="4" s="1"/>
  <c r="L570" i="4" s="1"/>
  <c r="H336" i="4"/>
  <c r="H457" i="4" s="1"/>
  <c r="H574" i="4" s="1"/>
  <c r="F338" i="4"/>
  <c r="F459" i="4" s="1"/>
  <c r="F576" i="4" s="1"/>
  <c r="D340" i="4"/>
  <c r="D461" i="4" s="1"/>
  <c r="D578" i="4" s="1"/>
  <c r="K341" i="4"/>
  <c r="K462" i="4" s="1"/>
  <c r="K579" i="4" s="1"/>
  <c r="I343" i="4"/>
  <c r="I464" i="4" s="1"/>
  <c r="I581" i="4" s="1"/>
  <c r="E348" i="4"/>
  <c r="E469" i="4" s="1"/>
  <c r="E586" i="4" s="1"/>
  <c r="L349" i="4"/>
  <c r="L470" i="4" s="1"/>
  <c r="L587" i="4" s="1"/>
  <c r="J351" i="4"/>
  <c r="J472" i="4" s="1"/>
  <c r="J589" i="4" s="1"/>
  <c r="F355" i="4"/>
  <c r="F476" i="4" s="1"/>
  <c r="F593" i="4" s="1"/>
  <c r="D357" i="4"/>
  <c r="D478" i="4" s="1"/>
  <c r="D595" i="4" s="1"/>
  <c r="I360" i="4"/>
  <c r="I481" i="4" s="1"/>
  <c r="I598" i="4" s="1"/>
  <c r="E364" i="4"/>
  <c r="E485" i="4" s="1"/>
  <c r="E602" i="4" s="1"/>
  <c r="L365" i="4"/>
  <c r="L486" i="4" s="1"/>
  <c r="L603" i="4" s="1"/>
  <c r="H369" i="4"/>
  <c r="H490" i="4" s="1"/>
  <c r="H607" i="4" s="1"/>
  <c r="F371" i="4"/>
  <c r="F492" i="4" s="1"/>
  <c r="F609" i="4" s="1"/>
  <c r="D373" i="4"/>
  <c r="D494" i="4" s="1"/>
  <c r="D611" i="4" s="1"/>
  <c r="K374" i="4"/>
  <c r="K495" i="4" s="1"/>
  <c r="K612" i="4" s="1"/>
  <c r="I376" i="4"/>
  <c r="I497" i="4" s="1"/>
  <c r="I614" i="4" s="1"/>
  <c r="G378" i="4"/>
  <c r="G499" i="4" s="1"/>
  <c r="G616" i="4" s="1"/>
  <c r="E380" i="4"/>
  <c r="E501" i="4" s="1"/>
  <c r="E618" i="4" s="1"/>
  <c r="L381" i="4"/>
  <c r="L502" i="4" s="1"/>
  <c r="L619" i="4" s="1"/>
  <c r="H386" i="4"/>
  <c r="H507" i="4" s="1"/>
  <c r="F388" i="4"/>
  <c r="F509" i="4" s="1"/>
  <c r="F626" i="4" s="1"/>
  <c r="D390" i="4"/>
  <c r="D511" i="4" s="1"/>
  <c r="D628" i="4" s="1"/>
  <c r="K391" i="4"/>
  <c r="K512" i="4" s="1"/>
  <c r="K629" i="4" s="1"/>
  <c r="I393" i="4"/>
  <c r="I514" i="4" s="1"/>
  <c r="I631" i="4" s="1"/>
  <c r="G395" i="4"/>
  <c r="G516" i="4" s="1"/>
  <c r="G633" i="4" s="1"/>
  <c r="E397" i="4"/>
  <c r="E518" i="4" s="1"/>
  <c r="E635" i="4" s="1"/>
  <c r="L398" i="4"/>
  <c r="L519" i="4" s="1"/>
  <c r="L636" i="4" s="1"/>
  <c r="J400" i="4"/>
  <c r="J521" i="4" s="1"/>
  <c r="J638" i="4" s="1"/>
  <c r="H402" i="4"/>
  <c r="H523" i="4" s="1"/>
  <c r="H640" i="4" s="1"/>
  <c r="F404" i="4"/>
  <c r="F525" i="4" s="1"/>
  <c r="F642" i="4" s="1"/>
  <c r="D406" i="4"/>
  <c r="D527" i="4" s="1"/>
  <c r="D644" i="4" s="1"/>
  <c r="K407" i="4"/>
  <c r="K528" i="4" s="1"/>
  <c r="K645" i="4" s="1"/>
  <c r="I409" i="4"/>
  <c r="I530" i="4" s="1"/>
  <c r="I647" i="4" s="1"/>
  <c r="G411" i="4"/>
  <c r="G532" i="4" s="1"/>
  <c r="G649" i="4" s="1"/>
  <c r="E413" i="4"/>
  <c r="E534" i="4" s="1"/>
  <c r="E651" i="4" s="1"/>
  <c r="L414" i="4"/>
  <c r="L535" i="4" s="1"/>
  <c r="L652" i="4" s="1"/>
  <c r="J416" i="4"/>
  <c r="J537" i="4" s="1"/>
  <c r="J654" i="4" s="1"/>
  <c r="H418" i="4"/>
  <c r="H539" i="4" s="1"/>
  <c r="H656" i="4" s="1"/>
  <c r="F420" i="4"/>
  <c r="F541" i="4" s="1"/>
  <c r="F658" i="4" s="1"/>
  <c r="D311" i="4"/>
  <c r="D432" i="4" s="1"/>
  <c r="D549" i="4" s="1"/>
  <c r="I314" i="4"/>
  <c r="I435" i="4" s="1"/>
  <c r="I552" i="4" s="1"/>
  <c r="E326" i="4"/>
  <c r="E447" i="4" s="1"/>
  <c r="E564" i="4" s="1"/>
  <c r="D81" i="19" s="1"/>
  <c r="I330" i="4"/>
  <c r="I451" i="4" s="1"/>
  <c r="I568" i="4" s="1"/>
  <c r="G332" i="4"/>
  <c r="G453" i="4" s="1"/>
  <c r="G570" i="4" s="1"/>
  <c r="L335" i="4"/>
  <c r="L456" i="4" s="1"/>
  <c r="L573" i="4" s="1"/>
  <c r="J337" i="4"/>
  <c r="J458" i="4" s="1"/>
  <c r="J575" i="4" s="1"/>
  <c r="H339" i="4"/>
  <c r="H460" i="4" s="1"/>
  <c r="H577" i="4" s="1"/>
  <c r="F341" i="4"/>
  <c r="F462" i="4" s="1"/>
  <c r="F579" i="4" s="1"/>
  <c r="D343" i="4"/>
  <c r="D464" i="4" s="1"/>
  <c r="D581" i="4" s="1"/>
  <c r="K344" i="4"/>
  <c r="K465" i="4" s="1"/>
  <c r="K582" i="4" s="1"/>
  <c r="I347" i="4"/>
  <c r="J350" i="4"/>
  <c r="J471" i="4" s="1"/>
  <c r="J588" i="4" s="1"/>
  <c r="F354" i="4"/>
  <c r="F475" i="4" s="1"/>
  <c r="F592" i="4" s="1"/>
  <c r="F362" i="4"/>
  <c r="F483" i="4" s="1"/>
  <c r="F600" i="4" s="1"/>
  <c r="L309" i="4"/>
  <c r="J311" i="4"/>
  <c r="J432" i="4" s="1"/>
  <c r="J549" i="4" s="1"/>
  <c r="H313" i="4"/>
  <c r="H434" i="4" s="1"/>
  <c r="H551" i="4" s="1"/>
  <c r="D317" i="4"/>
  <c r="D438" i="4" s="1"/>
  <c r="D555" i="4" s="1"/>
  <c r="K318" i="4"/>
  <c r="K439" i="4" s="1"/>
  <c r="K556" i="4" s="1"/>
  <c r="I320" i="4"/>
  <c r="I441" i="4" s="1"/>
  <c r="I558" i="4" s="1"/>
  <c r="G322" i="4"/>
  <c r="G443" i="4" s="1"/>
  <c r="G560" i="4" s="1"/>
  <c r="L325" i="4"/>
  <c r="L446" i="4" s="1"/>
  <c r="L563" i="4" s="1"/>
  <c r="J327" i="4"/>
  <c r="J448" i="4" s="1"/>
  <c r="J565" i="4" s="1"/>
  <c r="F331" i="4"/>
  <c r="F452" i="4" s="1"/>
  <c r="F569" i="4" s="1"/>
  <c r="D333" i="4"/>
  <c r="D454" i="4" s="1"/>
  <c r="D571" i="4" s="1"/>
  <c r="K334" i="4"/>
  <c r="K455" i="4" s="1"/>
  <c r="K572" i="4" s="1"/>
  <c r="I336" i="4"/>
  <c r="I457" i="4" s="1"/>
  <c r="I574" i="4" s="1"/>
  <c r="G338" i="4"/>
  <c r="G459" i="4" s="1"/>
  <c r="G576" i="4" s="1"/>
  <c r="E340" i="4"/>
  <c r="E461" i="4" s="1"/>
  <c r="E578" i="4" s="1"/>
  <c r="L341" i="4"/>
  <c r="L462" i="4" s="1"/>
  <c r="L579" i="4" s="1"/>
  <c r="J343" i="4"/>
  <c r="J464" i="4" s="1"/>
  <c r="J581" i="4" s="1"/>
  <c r="F348" i="4"/>
  <c r="F469" i="4" s="1"/>
  <c r="F586" i="4" s="1"/>
  <c r="D350" i="4"/>
  <c r="D471" i="4" s="1"/>
  <c r="D588" i="4" s="1"/>
  <c r="K351" i="4"/>
  <c r="K472" i="4" s="1"/>
  <c r="K589" i="4" s="1"/>
  <c r="G355" i="4"/>
  <c r="G476" i="4" s="1"/>
  <c r="G593" i="4" s="1"/>
  <c r="E357" i="4"/>
  <c r="E478" i="4" s="1"/>
  <c r="E595" i="4" s="1"/>
  <c r="J360" i="4"/>
  <c r="J481" i="4" s="1"/>
  <c r="J598" i="4" s="1"/>
  <c r="F364" i="4"/>
  <c r="F485" i="4" s="1"/>
  <c r="F602" i="4" s="1"/>
  <c r="D366" i="4"/>
  <c r="D487" i="4" s="1"/>
  <c r="D604" i="4" s="1"/>
  <c r="I369" i="4"/>
  <c r="I490" i="4" s="1"/>
  <c r="I607" i="4" s="1"/>
  <c r="G371" i="4"/>
  <c r="G492" i="4" s="1"/>
  <c r="G609" i="4" s="1"/>
  <c r="E373" i="4"/>
  <c r="E494" i="4" s="1"/>
  <c r="E611" i="4" s="1"/>
  <c r="L374" i="4"/>
  <c r="L495" i="4" s="1"/>
  <c r="L612" i="4" s="1"/>
  <c r="J376" i="4"/>
  <c r="J497" i="4" s="1"/>
  <c r="J614" i="4" s="1"/>
  <c r="H378" i="4"/>
  <c r="H499" i="4" s="1"/>
  <c r="H616" i="4" s="1"/>
  <c r="F380" i="4"/>
  <c r="F501" i="4" s="1"/>
  <c r="F618" i="4" s="1"/>
  <c r="D382" i="4"/>
  <c r="D503" i="4" s="1"/>
  <c r="D620" i="4" s="1"/>
  <c r="I386" i="4"/>
  <c r="I507" i="4" s="1"/>
  <c r="G388" i="4"/>
  <c r="G509" i="4" s="1"/>
  <c r="G626" i="4" s="1"/>
  <c r="E390" i="4"/>
  <c r="E511" i="4" s="1"/>
  <c r="E628" i="4" s="1"/>
  <c r="L391" i="4"/>
  <c r="L512" i="4" s="1"/>
  <c r="L629" i="4" s="1"/>
  <c r="J393" i="4"/>
  <c r="J514" i="4" s="1"/>
  <c r="J631" i="4" s="1"/>
  <c r="H395" i="4"/>
  <c r="H516" i="4" s="1"/>
  <c r="H633" i="4" s="1"/>
  <c r="F397" i="4"/>
  <c r="F518" i="4" s="1"/>
  <c r="F635" i="4" s="1"/>
  <c r="D399" i="4"/>
  <c r="D520" i="4" s="1"/>
  <c r="D637" i="4" s="1"/>
  <c r="K400" i="4"/>
  <c r="K521" i="4" s="1"/>
  <c r="K638" i="4" s="1"/>
  <c r="I402" i="4"/>
  <c r="I523" i="4" s="1"/>
  <c r="I640" i="4" s="1"/>
  <c r="G404" i="4"/>
  <c r="G525" i="4" s="1"/>
  <c r="G642" i="4" s="1"/>
  <c r="E406" i="4"/>
  <c r="E527" i="4" s="1"/>
  <c r="E644" i="4" s="1"/>
  <c r="L407" i="4"/>
  <c r="L528" i="4" s="1"/>
  <c r="L645" i="4" s="1"/>
  <c r="J409" i="4"/>
  <c r="J530" i="4" s="1"/>
  <c r="J647" i="4" s="1"/>
  <c r="H411" i="4"/>
  <c r="H532" i="4" s="1"/>
  <c r="H649" i="4" s="1"/>
  <c r="F413" i="4"/>
  <c r="F534" i="4" s="1"/>
  <c r="F651" i="4" s="1"/>
  <c r="D415" i="4"/>
  <c r="D536" i="4" s="1"/>
  <c r="D653" i="4" s="1"/>
  <c r="K416" i="4"/>
  <c r="K537" i="4" s="1"/>
  <c r="K654" i="4" s="1"/>
  <c r="I418" i="4"/>
  <c r="I539" i="4" s="1"/>
  <c r="I656" i="4" s="1"/>
  <c r="G420" i="4"/>
  <c r="G541" i="4" s="1"/>
  <c r="G658" i="4" s="1"/>
  <c r="H311" i="4"/>
  <c r="H432" i="4" s="1"/>
  <c r="H549" i="4" s="1"/>
  <c r="L315" i="4"/>
  <c r="L436" i="4" s="1"/>
  <c r="L553" i="4" s="1"/>
  <c r="I318" i="4"/>
  <c r="I439" i="4" s="1"/>
  <c r="I556" i="4" s="1"/>
  <c r="G320" i="4"/>
  <c r="G441" i="4" s="1"/>
  <c r="G558" i="4" s="1"/>
  <c r="E322" i="4"/>
  <c r="E443" i="4" s="1"/>
  <c r="E560" i="4" s="1"/>
  <c r="L323" i="4"/>
  <c r="L444" i="4" s="1"/>
  <c r="L561" i="4" s="1"/>
  <c r="G328" i="4"/>
  <c r="G449" i="4" s="1"/>
  <c r="G566" i="4" s="1"/>
  <c r="I309" i="4"/>
  <c r="G311" i="4"/>
  <c r="G432" i="4" s="1"/>
  <c r="G549" i="4" s="1"/>
  <c r="E313" i="4"/>
  <c r="E434" i="4" s="1"/>
  <c r="E551" i="4" s="1"/>
  <c r="L314" i="4"/>
  <c r="L435" i="4" s="1"/>
  <c r="L552" i="4" s="1"/>
  <c r="J316" i="4"/>
  <c r="J437" i="4" s="1"/>
  <c r="J554" i="4" s="1"/>
  <c r="H318" i="4"/>
  <c r="H439" i="4" s="1"/>
  <c r="H556" i="4" s="1"/>
  <c r="F320" i="4"/>
  <c r="F441" i="4" s="1"/>
  <c r="F558" i="4" s="1"/>
  <c r="D322" i="4"/>
  <c r="D443" i="4" s="1"/>
  <c r="D560" i="4" s="1"/>
  <c r="K323" i="4"/>
  <c r="K444" i="4" s="1"/>
  <c r="K561" i="4" s="1"/>
  <c r="G327" i="4"/>
  <c r="G448" i="4" s="1"/>
  <c r="G565" i="4" s="1"/>
  <c r="L330" i="4"/>
  <c r="L451" i="4" s="1"/>
  <c r="L568" i="4" s="1"/>
  <c r="J332" i="4"/>
  <c r="J453" i="4" s="1"/>
  <c r="J570" i="4" s="1"/>
  <c r="F336" i="4"/>
  <c r="F457" i="4" s="1"/>
  <c r="F574" i="4" s="1"/>
  <c r="D338" i="4"/>
  <c r="D459" i="4" s="1"/>
  <c r="D576" i="4" s="1"/>
  <c r="K339" i="4"/>
  <c r="K460" i="4" s="1"/>
  <c r="K577" i="4" s="1"/>
  <c r="I341" i="4"/>
  <c r="I462" i="4" s="1"/>
  <c r="I579" i="4" s="1"/>
  <c r="G343" i="4"/>
  <c r="G464" i="4" s="1"/>
  <c r="G581" i="4" s="1"/>
  <c r="L347" i="4"/>
  <c r="J349" i="4"/>
  <c r="J470" i="4" s="1"/>
  <c r="J587" i="4" s="1"/>
  <c r="H351" i="4"/>
  <c r="H472" i="4" s="1"/>
  <c r="H589" i="4" s="1"/>
  <c r="F353" i="4"/>
  <c r="F474" i="4" s="1"/>
  <c r="F591" i="4" s="1"/>
  <c r="D355" i="4"/>
  <c r="D476" i="4" s="1"/>
  <c r="D593" i="4" s="1"/>
  <c r="K356" i="4"/>
  <c r="K477" i="4" s="1"/>
  <c r="K594" i="4" s="1"/>
  <c r="G360" i="4"/>
  <c r="G481" i="4" s="1"/>
  <c r="G598" i="4" s="1"/>
  <c r="E362" i="4"/>
  <c r="E483" i="4" s="1"/>
  <c r="E600" i="4" s="1"/>
  <c r="J365" i="4"/>
  <c r="J486" i="4" s="1"/>
  <c r="J603" i="4" s="1"/>
  <c r="F369" i="4"/>
  <c r="F490" i="4" s="1"/>
  <c r="F607" i="4" s="1"/>
  <c r="D371" i="4"/>
  <c r="D492" i="4" s="1"/>
  <c r="D609" i="4" s="1"/>
  <c r="I374" i="4"/>
  <c r="I495" i="4" s="1"/>
  <c r="I612" i="4" s="1"/>
  <c r="G376" i="4"/>
  <c r="G497" i="4" s="1"/>
  <c r="G614" i="4" s="1"/>
  <c r="E378" i="4"/>
  <c r="E499" i="4" s="1"/>
  <c r="E616" i="4" s="1"/>
  <c r="L379" i="4"/>
  <c r="L500" i="4" s="1"/>
  <c r="L617" i="4" s="1"/>
  <c r="J381" i="4"/>
  <c r="J502" i="4" s="1"/>
  <c r="J619" i="4" s="1"/>
  <c r="F386" i="4"/>
  <c r="F507" i="4" s="1"/>
  <c r="D388" i="4"/>
  <c r="D509" i="4" s="1"/>
  <c r="D626" i="4" s="1"/>
  <c r="K389" i="4"/>
  <c r="K510" i="4" s="1"/>
  <c r="K627" i="4" s="1"/>
  <c r="I391" i="4"/>
  <c r="I512" i="4" s="1"/>
  <c r="I629" i="4" s="1"/>
  <c r="G393" i="4"/>
  <c r="G514" i="4" s="1"/>
  <c r="G631" i="4" s="1"/>
  <c r="E395" i="4"/>
  <c r="E516" i="4" s="1"/>
  <c r="E633" i="4" s="1"/>
  <c r="L396" i="4"/>
  <c r="L517" i="4" s="1"/>
  <c r="L634" i="4" s="1"/>
  <c r="J398" i="4"/>
  <c r="J519" i="4" s="1"/>
  <c r="J636" i="4" s="1"/>
  <c r="H400" i="4"/>
  <c r="H521" i="4" s="1"/>
  <c r="H638" i="4" s="1"/>
  <c r="F402" i="4"/>
  <c r="F523" i="4" s="1"/>
  <c r="F640" i="4" s="1"/>
  <c r="D404" i="4"/>
  <c r="D525" i="4" s="1"/>
  <c r="D642" i="4" s="1"/>
  <c r="K405" i="4"/>
  <c r="K526" i="4" s="1"/>
  <c r="K643" i="4" s="1"/>
  <c r="I407" i="4"/>
  <c r="I528" i="4" s="1"/>
  <c r="I645" i="4" s="1"/>
  <c r="G409" i="4"/>
  <c r="G530" i="4" s="1"/>
  <c r="G647" i="4" s="1"/>
  <c r="E411" i="4"/>
  <c r="E532" i="4" s="1"/>
  <c r="E649" i="4" s="1"/>
  <c r="L412" i="4"/>
  <c r="L533" i="4" s="1"/>
  <c r="L650" i="4" s="1"/>
  <c r="J414" i="4"/>
  <c r="J535" i="4" s="1"/>
  <c r="J652" i="4" s="1"/>
  <c r="H416" i="4"/>
  <c r="H537" i="4" s="1"/>
  <c r="H654" i="4" s="1"/>
  <c r="F418" i="4"/>
  <c r="F539" i="4" s="1"/>
  <c r="F656" i="4" s="1"/>
  <c r="D420" i="4"/>
  <c r="D541" i="4" s="1"/>
  <c r="D658" i="4" s="1"/>
  <c r="E400" i="4"/>
  <c r="E521" i="4" s="1"/>
  <c r="E638" i="4" s="1"/>
  <c r="L401" i="4"/>
  <c r="L522" i="4" s="1"/>
  <c r="L639" i="4" s="1"/>
  <c r="J403" i="4"/>
  <c r="J524" i="4" s="1"/>
  <c r="J641" i="4" s="1"/>
  <c r="H405" i="4"/>
  <c r="H526" i="4" s="1"/>
  <c r="H643" i="4" s="1"/>
  <c r="F407" i="4"/>
  <c r="F528" i="4" s="1"/>
  <c r="F645" i="4" s="1"/>
  <c r="D409" i="4"/>
  <c r="D530" i="4" s="1"/>
  <c r="D647" i="4" s="1"/>
  <c r="K410" i="4"/>
  <c r="K531" i="4" s="1"/>
  <c r="K648" i="4" s="1"/>
  <c r="I412" i="4"/>
  <c r="I533" i="4" s="1"/>
  <c r="I650" i="4" s="1"/>
  <c r="G414" i="4"/>
  <c r="G535" i="4" s="1"/>
  <c r="G652" i="4" s="1"/>
  <c r="E416" i="4"/>
  <c r="E537" i="4" s="1"/>
  <c r="E654" i="4" s="1"/>
  <c r="L417" i="4"/>
  <c r="L538" i="4" s="1"/>
  <c r="L655" i="4" s="1"/>
  <c r="J419" i="4"/>
  <c r="J540" i="4" s="1"/>
  <c r="J657" i="4" s="1"/>
  <c r="H397" i="4"/>
  <c r="H518" i="4" s="1"/>
  <c r="H635" i="4" s="1"/>
  <c r="G354" i="4"/>
  <c r="G475" i="4" s="1"/>
  <c r="G592" i="4" s="1"/>
  <c r="H361" i="4"/>
  <c r="H482" i="4" s="1"/>
  <c r="H599" i="4" s="1"/>
  <c r="I368" i="4"/>
  <c r="I489" i="4" s="1"/>
  <c r="I606" i="4" s="1"/>
  <c r="L373" i="4"/>
  <c r="L494" i="4" s="1"/>
  <c r="L611" i="4" s="1"/>
  <c r="D381" i="4"/>
  <c r="D502" i="4" s="1"/>
  <c r="D619" i="4" s="1"/>
  <c r="G387" i="4"/>
  <c r="G508" i="4" s="1"/>
  <c r="G625" i="4" s="1"/>
  <c r="J392" i="4"/>
  <c r="J513" i="4" s="1"/>
  <c r="J630" i="4" s="1"/>
  <c r="D398" i="4"/>
  <c r="D519" i="4" s="1"/>
  <c r="D636" i="4" s="1"/>
  <c r="G403" i="4"/>
  <c r="G524" i="4" s="1"/>
  <c r="G641" i="4" s="1"/>
  <c r="H410" i="4"/>
  <c r="H531" i="4" s="1"/>
  <c r="H648" i="4" s="1"/>
  <c r="K415" i="4"/>
  <c r="K536" i="4" s="1"/>
  <c r="K653" i="4" s="1"/>
  <c r="F313" i="4"/>
  <c r="F434" i="4" s="1"/>
  <c r="F551" i="4" s="1"/>
  <c r="H331" i="4"/>
  <c r="H452" i="4" s="1"/>
  <c r="H569" i="4" s="1"/>
  <c r="K336" i="4"/>
  <c r="K457" i="4" s="1"/>
  <c r="K574" i="4" s="1"/>
  <c r="L343" i="4"/>
  <c r="L464" i="4" s="1"/>
  <c r="L581" i="4" s="1"/>
  <c r="H352" i="4"/>
  <c r="H473" i="4" s="1"/>
  <c r="H590" i="4" s="1"/>
  <c r="D309" i="4"/>
  <c r="E316" i="4"/>
  <c r="E437" i="4" s="1"/>
  <c r="E554" i="4" s="1"/>
  <c r="H321" i="4"/>
  <c r="H442" i="4" s="1"/>
  <c r="H559" i="4" s="1"/>
  <c r="I328" i="4"/>
  <c r="I449" i="4" s="1"/>
  <c r="I566" i="4" s="1"/>
  <c r="L333" i="4"/>
  <c r="L454" i="4" s="1"/>
  <c r="L571" i="4" s="1"/>
  <c r="D341" i="4"/>
  <c r="D462" i="4" s="1"/>
  <c r="D579" i="4" s="1"/>
  <c r="G347" i="4"/>
  <c r="H354" i="4"/>
  <c r="H475" i="4" s="1"/>
  <c r="H592" i="4" s="1"/>
  <c r="K359" i="4"/>
  <c r="K480" i="4" s="1"/>
  <c r="K597" i="4" s="1"/>
  <c r="L366" i="4"/>
  <c r="L487" i="4" s="1"/>
  <c r="L604" i="4" s="1"/>
  <c r="F372" i="4"/>
  <c r="F493" i="4" s="1"/>
  <c r="F610" i="4" s="1"/>
  <c r="G379" i="4"/>
  <c r="G500" i="4" s="1"/>
  <c r="G617" i="4" s="1"/>
  <c r="J385" i="4"/>
  <c r="D391" i="4"/>
  <c r="D512" i="4" s="1"/>
  <c r="D629" i="4" s="1"/>
  <c r="E398" i="4"/>
  <c r="E519" i="4" s="1"/>
  <c r="E636" i="4" s="1"/>
  <c r="H403" i="4"/>
  <c r="H524" i="4" s="1"/>
  <c r="H641" i="4" s="1"/>
  <c r="G412" i="4"/>
  <c r="G533" i="4" s="1"/>
  <c r="G650" i="4" s="1"/>
  <c r="J417" i="4"/>
  <c r="J538" i="4" s="1"/>
  <c r="J655" i="4" s="1"/>
  <c r="F317" i="4"/>
  <c r="F438" i="4" s="1"/>
  <c r="F555" i="4" s="1"/>
  <c r="D323" i="4"/>
  <c r="D444" i="4" s="1"/>
  <c r="D561" i="4" s="1"/>
  <c r="E330" i="4"/>
  <c r="E451" i="4" s="1"/>
  <c r="E568" i="4" s="1"/>
  <c r="D314" i="4"/>
  <c r="D435" i="4" s="1"/>
  <c r="D552" i="4" s="1"/>
  <c r="E321" i="4"/>
  <c r="E442" i="4" s="1"/>
  <c r="E559" i="4" s="1"/>
  <c r="H326" i="4"/>
  <c r="H447" i="4" s="1"/>
  <c r="H564" i="4" s="1"/>
  <c r="K331" i="4"/>
  <c r="K452" i="4" s="1"/>
  <c r="K569" i="4" s="1"/>
  <c r="L338" i="4"/>
  <c r="L459" i="4" s="1"/>
  <c r="L576" i="4" s="1"/>
  <c r="G352" i="4"/>
  <c r="G473" i="4" s="1"/>
  <c r="G590" i="4" s="1"/>
  <c r="F361" i="4"/>
  <c r="F482" i="4" s="1"/>
  <c r="F599" i="4" s="1"/>
  <c r="I366" i="4"/>
  <c r="I487" i="4" s="1"/>
  <c r="I604" i="4" s="1"/>
  <c r="L371" i="4"/>
  <c r="L492" i="4" s="1"/>
  <c r="L609" i="4" s="1"/>
  <c r="D379" i="4"/>
  <c r="D500" i="4" s="1"/>
  <c r="D617" i="4" s="1"/>
  <c r="G385" i="4"/>
  <c r="J390" i="4"/>
  <c r="J511" i="4" s="1"/>
  <c r="J628" i="4" s="1"/>
  <c r="D396" i="4"/>
  <c r="D517" i="4" s="1"/>
  <c r="D634" i="4" s="1"/>
  <c r="G401" i="4"/>
  <c r="G522" i="4" s="1"/>
  <c r="G639" i="4" s="1"/>
  <c r="H408" i="4"/>
  <c r="H529" i="4" s="1"/>
  <c r="H646" i="4" s="1"/>
  <c r="K413" i="4"/>
  <c r="K534" i="4" s="1"/>
  <c r="K651" i="4" s="1"/>
  <c r="L420" i="4"/>
  <c r="L541" i="4" s="1"/>
  <c r="L658" i="4" s="1"/>
  <c r="I404" i="4"/>
  <c r="I525" i="4" s="1"/>
  <c r="I642" i="4" s="1"/>
  <c r="L409" i="4"/>
  <c r="L530" i="4" s="1"/>
  <c r="L647" i="4" s="1"/>
  <c r="D417" i="4"/>
  <c r="D538" i="4" s="1"/>
  <c r="D655" i="4" s="1"/>
  <c r="I307" i="5"/>
  <c r="I390" i="5" s="1"/>
  <c r="I469" i="5" s="1"/>
  <c r="E307" i="5"/>
  <c r="E390" i="5" s="1"/>
  <c r="E469" i="5" s="1"/>
  <c r="J306" i="5"/>
  <c r="J389" i="5" s="1"/>
  <c r="J468" i="5" s="1"/>
  <c r="F306" i="5"/>
  <c r="F389" i="5" s="1"/>
  <c r="F468" i="5" s="1"/>
  <c r="G305" i="5"/>
  <c r="G388" i="5" s="1"/>
  <c r="G467" i="5" s="1"/>
  <c r="L387" i="5"/>
  <c r="L466" i="5" s="1"/>
  <c r="H304" i="5"/>
  <c r="H387" i="5" s="1"/>
  <c r="H466" i="5" s="1"/>
  <c r="D304" i="5"/>
  <c r="D387" i="5" s="1"/>
  <c r="D466" i="5" s="1"/>
  <c r="I303" i="5"/>
  <c r="I386" i="5" s="1"/>
  <c r="I465" i="5" s="1"/>
  <c r="E303" i="5"/>
  <c r="E386" i="5" s="1"/>
  <c r="E465" i="5" s="1"/>
  <c r="J302" i="5"/>
  <c r="J385" i="5" s="1"/>
  <c r="J464" i="5" s="1"/>
  <c r="F302" i="5"/>
  <c r="F385" i="5" s="1"/>
  <c r="F464" i="5" s="1"/>
  <c r="K384" i="5"/>
  <c r="K463" i="5" s="1"/>
  <c r="G301" i="5"/>
  <c r="G384" i="5" s="1"/>
  <c r="G463" i="5" s="1"/>
  <c r="L383" i="5"/>
  <c r="L462" i="5" s="1"/>
  <c r="H300" i="5"/>
  <c r="H383" i="5" s="1"/>
  <c r="H462" i="5" s="1"/>
  <c r="D300" i="5"/>
  <c r="D383" i="5" s="1"/>
  <c r="D462" i="5" s="1"/>
  <c r="I299" i="5"/>
  <c r="I382" i="5" s="1"/>
  <c r="I461" i="5" s="1"/>
  <c r="E299" i="5"/>
  <c r="E382" i="5" s="1"/>
  <c r="E461" i="5" s="1"/>
  <c r="J298" i="5"/>
  <c r="J381" i="5" s="1"/>
  <c r="J460" i="5" s="1"/>
  <c r="F298" i="5"/>
  <c r="F381" i="5" s="1"/>
  <c r="F460" i="5" s="1"/>
  <c r="K380" i="5"/>
  <c r="K459" i="5" s="1"/>
  <c r="G297" i="5"/>
  <c r="G380" i="5" s="1"/>
  <c r="G459" i="5" s="1"/>
  <c r="L379" i="5"/>
  <c r="L458" i="5" s="1"/>
  <c r="H296" i="5"/>
  <c r="H379" i="5" s="1"/>
  <c r="H458" i="5" s="1"/>
  <c r="D296" i="5"/>
  <c r="D379" i="5" s="1"/>
  <c r="D458" i="5" s="1"/>
  <c r="I295" i="5"/>
  <c r="I378" i="5" s="1"/>
  <c r="I457" i="5" s="1"/>
  <c r="E295" i="5"/>
  <c r="E378" i="5" s="1"/>
  <c r="E457" i="5" s="1"/>
  <c r="J294" i="5"/>
  <c r="J377" i="5" s="1"/>
  <c r="J456" i="5" s="1"/>
  <c r="F294" i="5"/>
  <c r="F377" i="5" s="1"/>
  <c r="F456" i="5" s="1"/>
  <c r="G293" i="5"/>
  <c r="G376" i="5" s="1"/>
  <c r="G455" i="5" s="1"/>
  <c r="L292" i="5"/>
  <c r="L375" i="5" s="1"/>
  <c r="L454" i="5" s="1"/>
  <c r="H292" i="5"/>
  <c r="H375" i="5" s="1"/>
  <c r="H454" i="5" s="1"/>
  <c r="D292" i="5"/>
  <c r="D375" i="5" s="1"/>
  <c r="D454" i="5" s="1"/>
  <c r="I291" i="5"/>
  <c r="I374" i="5" s="1"/>
  <c r="I453" i="5" s="1"/>
  <c r="E291" i="5"/>
  <c r="E374" i="5" s="1"/>
  <c r="E453" i="5" s="1"/>
  <c r="J290" i="5"/>
  <c r="J373" i="5" s="1"/>
  <c r="J452" i="5" s="1"/>
  <c r="F290" i="5"/>
  <c r="F373" i="5" s="1"/>
  <c r="F452" i="5" s="1"/>
  <c r="K372" i="5"/>
  <c r="K451" i="5" s="1"/>
  <c r="G289" i="5"/>
  <c r="G372" i="5" s="1"/>
  <c r="G451" i="5" s="1"/>
  <c r="L288" i="5"/>
  <c r="L371" i="5" s="1"/>
  <c r="L450" i="5" s="1"/>
  <c r="H288" i="5"/>
  <c r="H371" i="5" s="1"/>
  <c r="H450" i="5" s="1"/>
  <c r="D288" i="5"/>
  <c r="D371" i="5" s="1"/>
  <c r="D450" i="5" s="1"/>
  <c r="I287" i="5"/>
  <c r="I370" i="5" s="1"/>
  <c r="I449" i="5" s="1"/>
  <c r="E287" i="5"/>
  <c r="E370" i="5" s="1"/>
  <c r="E449" i="5" s="1"/>
  <c r="J286" i="5"/>
  <c r="J369" i="5" s="1"/>
  <c r="J448" i="5" s="1"/>
  <c r="F286" i="5"/>
  <c r="F369" i="5" s="1"/>
  <c r="F448" i="5" s="1"/>
  <c r="K368" i="5"/>
  <c r="K447" i="5" s="1"/>
  <c r="G285" i="5"/>
  <c r="G368" i="5" s="1"/>
  <c r="G447" i="5" s="1"/>
  <c r="L367" i="5"/>
  <c r="L446" i="5" s="1"/>
  <c r="H284" i="5"/>
  <c r="H367" i="5" s="1"/>
  <c r="H446" i="5" s="1"/>
  <c r="D284" i="5"/>
  <c r="D367" i="5" s="1"/>
  <c r="D446" i="5" s="1"/>
  <c r="I283" i="5"/>
  <c r="I366" i="5" s="1"/>
  <c r="I445" i="5" s="1"/>
  <c r="E283" i="5"/>
  <c r="E366" i="5" s="1"/>
  <c r="E445" i="5" s="1"/>
  <c r="J282" i="5"/>
  <c r="J365" i="5" s="1"/>
  <c r="J444" i="5" s="1"/>
  <c r="F282" i="5"/>
  <c r="F365" i="5" s="1"/>
  <c r="F444" i="5" s="1"/>
  <c r="K364" i="5"/>
  <c r="K443" i="5" s="1"/>
  <c r="G281" i="5"/>
  <c r="G364" i="5" s="1"/>
  <c r="G443" i="5" s="1"/>
  <c r="L363" i="5"/>
  <c r="L442" i="5" s="1"/>
  <c r="H280" i="5"/>
  <c r="H363" i="5" s="1"/>
  <c r="H442" i="5" s="1"/>
  <c r="D280" i="5"/>
  <c r="D363" i="5" s="1"/>
  <c r="D442" i="5" s="1"/>
  <c r="I279" i="5"/>
  <c r="I362" i="5" s="1"/>
  <c r="I441" i="5" s="1"/>
  <c r="E279" i="5"/>
  <c r="E362" i="5" s="1"/>
  <c r="E441" i="5" s="1"/>
  <c r="J278" i="5"/>
  <c r="J361" i="5" s="1"/>
  <c r="J440" i="5" s="1"/>
  <c r="F278" i="5"/>
  <c r="F361" i="5" s="1"/>
  <c r="F440" i="5" s="1"/>
  <c r="G277" i="5"/>
  <c r="G360" i="5" s="1"/>
  <c r="G439" i="5" s="1"/>
  <c r="H276" i="5"/>
  <c r="H359" i="5" s="1"/>
  <c r="H438" i="5" s="1"/>
  <c r="D276" i="5"/>
  <c r="D359" i="5" s="1"/>
  <c r="D438" i="5" s="1"/>
  <c r="I275" i="5"/>
  <c r="I358" i="5" s="1"/>
  <c r="I437" i="5" s="1"/>
  <c r="E275" i="5"/>
  <c r="E358" i="5" s="1"/>
  <c r="E437" i="5" s="1"/>
  <c r="J274" i="5"/>
  <c r="J357" i="5" s="1"/>
  <c r="J436" i="5" s="1"/>
  <c r="F274" i="5"/>
  <c r="F357" i="5" s="1"/>
  <c r="F436" i="5" s="1"/>
  <c r="G273" i="5"/>
  <c r="G356" i="5" s="1"/>
  <c r="H272" i="5"/>
  <c r="D272" i="5"/>
  <c r="I269" i="5"/>
  <c r="I352" i="5" s="1"/>
  <c r="I431" i="5" s="1"/>
  <c r="E269" i="5"/>
  <c r="E352" i="5" s="1"/>
  <c r="E431" i="5" s="1"/>
  <c r="J268" i="5"/>
  <c r="J351" i="5" s="1"/>
  <c r="J430" i="5" s="1"/>
  <c r="F268" i="5"/>
  <c r="F351" i="5" s="1"/>
  <c r="F430" i="5" s="1"/>
  <c r="K267" i="5"/>
  <c r="K350" i="5" s="1"/>
  <c r="K429" i="5" s="1"/>
  <c r="G267" i="5"/>
  <c r="G350" i="5" s="1"/>
  <c r="G429" i="5" s="1"/>
  <c r="L349" i="5"/>
  <c r="L428" i="5" s="1"/>
  <c r="H266" i="5"/>
  <c r="H349" i="5" s="1"/>
  <c r="H428" i="5" s="1"/>
  <c r="D266" i="5"/>
  <c r="D349" i="5" s="1"/>
  <c r="D428" i="5" s="1"/>
  <c r="I265" i="5"/>
  <c r="I348" i="5" s="1"/>
  <c r="I427" i="5" s="1"/>
  <c r="E265" i="5"/>
  <c r="E348" i="5" s="1"/>
  <c r="E427" i="5" s="1"/>
  <c r="J264" i="5"/>
  <c r="J347" i="5" s="1"/>
  <c r="J426" i="5" s="1"/>
  <c r="F264" i="5"/>
  <c r="F347" i="5" s="1"/>
  <c r="F426" i="5" s="1"/>
  <c r="K263" i="5"/>
  <c r="K346" i="5" s="1"/>
  <c r="K425" i="5" s="1"/>
  <c r="G263" i="5"/>
  <c r="G346" i="5" s="1"/>
  <c r="G425" i="5" s="1"/>
  <c r="H262" i="5"/>
  <c r="H345" i="5" s="1"/>
  <c r="H424" i="5" s="1"/>
  <c r="D262" i="5"/>
  <c r="D345" i="5" s="1"/>
  <c r="D424" i="5" s="1"/>
  <c r="I261" i="5"/>
  <c r="I344" i="5" s="1"/>
  <c r="I423" i="5" s="1"/>
  <c r="E261" i="5"/>
  <c r="E344" i="5" s="1"/>
  <c r="E423" i="5" s="1"/>
  <c r="J260" i="5"/>
  <c r="J343" i="5" s="1"/>
  <c r="J422" i="5" s="1"/>
  <c r="F260" i="5"/>
  <c r="F343" i="5" s="1"/>
  <c r="F422" i="5" s="1"/>
  <c r="K259" i="5"/>
  <c r="K342" i="5" s="1"/>
  <c r="K421" i="5" s="1"/>
  <c r="G259" i="5"/>
  <c r="G342" i="5" s="1"/>
  <c r="G421" i="5" s="1"/>
  <c r="L341" i="5"/>
  <c r="L420" i="5" s="1"/>
  <c r="H258" i="5"/>
  <c r="H341" i="5" s="1"/>
  <c r="H420" i="5" s="1"/>
  <c r="D258" i="5"/>
  <c r="D341" i="5" s="1"/>
  <c r="D420" i="5" s="1"/>
  <c r="I257" i="5"/>
  <c r="I340" i="5" s="1"/>
  <c r="I419" i="5" s="1"/>
  <c r="E257" i="5"/>
  <c r="E340" i="5" s="1"/>
  <c r="E419" i="5" s="1"/>
  <c r="J256" i="5"/>
  <c r="J339" i="5" s="1"/>
  <c r="J418" i="5" s="1"/>
  <c r="F256" i="5"/>
  <c r="F339" i="5" s="1"/>
  <c r="F418" i="5" s="1"/>
  <c r="K255" i="5"/>
  <c r="K338" i="5" s="1"/>
  <c r="K417" i="5" s="1"/>
  <c r="G255" i="5"/>
  <c r="G338" i="5" s="1"/>
  <c r="G417" i="5" s="1"/>
  <c r="L254" i="5"/>
  <c r="L337" i="5" s="1"/>
  <c r="L416" i="5" s="1"/>
  <c r="H254" i="5"/>
  <c r="H337" i="5" s="1"/>
  <c r="H416" i="5" s="1"/>
  <c r="D254" i="5"/>
  <c r="D337" i="5" s="1"/>
  <c r="D416" i="5" s="1"/>
  <c r="I253" i="5"/>
  <c r="I336" i="5" s="1"/>
  <c r="I415" i="5" s="1"/>
  <c r="E253" i="5"/>
  <c r="E336" i="5" s="1"/>
  <c r="E415" i="5" s="1"/>
  <c r="J252" i="5"/>
  <c r="J335" i="5" s="1"/>
  <c r="J414" i="5" s="1"/>
  <c r="F252" i="5"/>
  <c r="F335" i="5" s="1"/>
  <c r="F414" i="5" s="1"/>
  <c r="K251" i="5"/>
  <c r="K334" i="5" s="1"/>
  <c r="K413" i="5" s="1"/>
  <c r="G251" i="5"/>
  <c r="G334" i="5" s="1"/>
  <c r="G413" i="5" s="1"/>
  <c r="L250" i="5"/>
  <c r="L333" i="5" s="1"/>
  <c r="L412" i="5" s="1"/>
  <c r="H250" i="5"/>
  <c r="H333" i="5" s="1"/>
  <c r="H412" i="5" s="1"/>
  <c r="D250" i="5"/>
  <c r="D333" i="5" s="1"/>
  <c r="D412" i="5" s="1"/>
  <c r="I249" i="5"/>
  <c r="I332" i="5" s="1"/>
  <c r="I411" i="5" s="1"/>
  <c r="E249" i="5"/>
  <c r="E332" i="5" s="1"/>
  <c r="E411" i="5" s="1"/>
  <c r="J248" i="5"/>
  <c r="J331" i="5" s="1"/>
  <c r="J410" i="5" s="1"/>
  <c r="F248" i="5"/>
  <c r="F331" i="5" s="1"/>
  <c r="F410" i="5" s="1"/>
  <c r="K247" i="5"/>
  <c r="K330" i="5" s="1"/>
  <c r="K409" i="5" s="1"/>
  <c r="G247" i="5"/>
  <c r="G330" i="5" s="1"/>
  <c r="G409" i="5" s="1"/>
  <c r="L246" i="5"/>
  <c r="L329" i="5" s="1"/>
  <c r="L408" i="5" s="1"/>
  <c r="H246" i="5"/>
  <c r="H329" i="5" s="1"/>
  <c r="H408" i="5" s="1"/>
  <c r="D246" i="5"/>
  <c r="D329" i="5" s="1"/>
  <c r="D408" i="5" s="1"/>
  <c r="I245" i="5"/>
  <c r="I328" i="5" s="1"/>
  <c r="I407" i="5" s="1"/>
  <c r="E245" i="5"/>
  <c r="E328" i="5" s="1"/>
  <c r="E407" i="5" s="1"/>
  <c r="J244" i="5"/>
  <c r="J327" i="5" s="1"/>
  <c r="J406" i="5" s="1"/>
  <c r="F244" i="5"/>
  <c r="F327" i="5" s="1"/>
  <c r="F406" i="5" s="1"/>
  <c r="K243" i="5"/>
  <c r="K326" i="5" s="1"/>
  <c r="K405" i="5" s="1"/>
  <c r="G243" i="5"/>
  <c r="G326" i="5" s="1"/>
  <c r="G405" i="5" s="1"/>
  <c r="L242" i="5"/>
  <c r="L325" i="5" s="1"/>
  <c r="L404" i="5" s="1"/>
  <c r="H242" i="5"/>
  <c r="H325" i="5" s="1"/>
  <c r="H404" i="5" s="1"/>
  <c r="D242" i="5"/>
  <c r="D325" i="5" s="1"/>
  <c r="D404" i="5" s="1"/>
  <c r="I241" i="5"/>
  <c r="I324" i="5" s="1"/>
  <c r="I403" i="5" s="1"/>
  <c r="E241" i="5"/>
  <c r="E324" i="5" s="1"/>
  <c r="E403" i="5" s="1"/>
  <c r="J240" i="5"/>
  <c r="J323" i="5" s="1"/>
  <c r="J402" i="5" s="1"/>
  <c r="F240" i="5"/>
  <c r="F323" i="5" s="1"/>
  <c r="F402" i="5" s="1"/>
  <c r="K239" i="5"/>
  <c r="K322" i="5" s="1"/>
  <c r="K401" i="5" s="1"/>
  <c r="G239" i="5"/>
  <c r="G322" i="5" s="1"/>
  <c r="G401" i="5" s="1"/>
  <c r="L238" i="5"/>
  <c r="L321" i="5" s="1"/>
  <c r="L400" i="5" s="1"/>
  <c r="H238" i="5"/>
  <c r="H321" i="5" s="1"/>
  <c r="H400" i="5" s="1"/>
  <c r="D238" i="5"/>
  <c r="D321" i="5" s="1"/>
  <c r="D400" i="5" s="1"/>
  <c r="I237" i="5"/>
  <c r="I320" i="5" s="1"/>
  <c r="I399" i="5" s="1"/>
  <c r="E237" i="5"/>
  <c r="E320" i="5" s="1"/>
  <c r="E399" i="5" s="1"/>
  <c r="J236" i="5"/>
  <c r="J319" i="5" s="1"/>
  <c r="J398" i="5" s="1"/>
  <c r="F236" i="5"/>
  <c r="F319" i="5" s="1"/>
  <c r="F398" i="5" s="1"/>
  <c r="K235" i="5"/>
  <c r="K318" i="5" s="1"/>
  <c r="K397" i="5" s="1"/>
  <c r="G235" i="5"/>
  <c r="G318" i="5" s="1"/>
  <c r="G397" i="5" s="1"/>
  <c r="L234" i="5"/>
  <c r="H234" i="5"/>
  <c r="D234" i="5"/>
  <c r="G307" i="5"/>
  <c r="G390" i="5" s="1"/>
  <c r="G469" i="5" s="1"/>
  <c r="I305" i="5"/>
  <c r="I388" i="5" s="1"/>
  <c r="I467" i="5" s="1"/>
  <c r="K386" i="5"/>
  <c r="K465" i="5" s="1"/>
  <c r="D302" i="5"/>
  <c r="D385" i="5" s="1"/>
  <c r="D464" i="5" s="1"/>
  <c r="F300" i="5"/>
  <c r="F383" i="5" s="1"/>
  <c r="F462" i="5" s="1"/>
  <c r="H298" i="5"/>
  <c r="H381" i="5" s="1"/>
  <c r="H460" i="5" s="1"/>
  <c r="J296" i="5"/>
  <c r="J379" i="5" s="1"/>
  <c r="J458" i="5" s="1"/>
  <c r="L377" i="5"/>
  <c r="L456" i="5" s="1"/>
  <c r="E293" i="5"/>
  <c r="E376" i="5" s="1"/>
  <c r="E455" i="5" s="1"/>
  <c r="G291" i="5"/>
  <c r="G374" i="5" s="1"/>
  <c r="G453" i="5" s="1"/>
  <c r="I289" i="5"/>
  <c r="I372" i="5" s="1"/>
  <c r="I451" i="5" s="1"/>
  <c r="D286" i="5"/>
  <c r="D369" i="5" s="1"/>
  <c r="D448" i="5" s="1"/>
  <c r="F284" i="5"/>
  <c r="F367" i="5" s="1"/>
  <c r="F446" i="5" s="1"/>
  <c r="H282" i="5"/>
  <c r="H365" i="5" s="1"/>
  <c r="H444" i="5" s="1"/>
  <c r="J280" i="5"/>
  <c r="J363" i="5" s="1"/>
  <c r="J442" i="5" s="1"/>
  <c r="L361" i="5"/>
  <c r="L440" i="5" s="1"/>
  <c r="E277" i="5"/>
  <c r="E360" i="5" s="1"/>
  <c r="E439" i="5" s="1"/>
  <c r="G275" i="5"/>
  <c r="G358" i="5" s="1"/>
  <c r="G437" i="5" s="1"/>
  <c r="I273" i="5"/>
  <c r="I356" i="5" s="1"/>
  <c r="K269" i="5"/>
  <c r="K352" i="5" s="1"/>
  <c r="K431" i="5" s="1"/>
  <c r="D268" i="5"/>
  <c r="D351" i="5" s="1"/>
  <c r="D430" i="5" s="1"/>
  <c r="F266" i="5"/>
  <c r="F349" i="5" s="1"/>
  <c r="F428" i="5" s="1"/>
  <c r="H264" i="5"/>
  <c r="H347" i="5" s="1"/>
  <c r="H426" i="5" s="1"/>
  <c r="J262" i="5"/>
  <c r="J345" i="5" s="1"/>
  <c r="J424" i="5" s="1"/>
  <c r="L343" i="5"/>
  <c r="L422" i="5" s="1"/>
  <c r="E259" i="5"/>
  <c r="E342" i="5" s="1"/>
  <c r="E421" i="5" s="1"/>
  <c r="G257" i="5"/>
  <c r="G340" i="5" s="1"/>
  <c r="G419" i="5" s="1"/>
  <c r="I255" i="5"/>
  <c r="I338" i="5" s="1"/>
  <c r="I417" i="5" s="1"/>
  <c r="K253" i="5"/>
  <c r="K336" i="5" s="1"/>
  <c r="K415" i="5" s="1"/>
  <c r="D252" i="5"/>
  <c r="D335" i="5" s="1"/>
  <c r="D414" i="5" s="1"/>
  <c r="F250" i="5"/>
  <c r="F333" i="5" s="1"/>
  <c r="F412" i="5" s="1"/>
  <c r="H248" i="5"/>
  <c r="H331" i="5" s="1"/>
  <c r="H410" i="5" s="1"/>
  <c r="J246" i="5"/>
  <c r="J329" i="5" s="1"/>
  <c r="J408" i="5" s="1"/>
  <c r="L244" i="5"/>
  <c r="L327" i="5" s="1"/>
  <c r="L406" i="5" s="1"/>
  <c r="E243" i="5"/>
  <c r="E326" i="5" s="1"/>
  <c r="E405" i="5" s="1"/>
  <c r="G241" i="5"/>
  <c r="G324" i="5" s="1"/>
  <c r="G403" i="5" s="1"/>
  <c r="I239" i="5"/>
  <c r="I322" i="5" s="1"/>
  <c r="I401" i="5" s="1"/>
  <c r="K237" i="5"/>
  <c r="K320" i="5" s="1"/>
  <c r="K399" i="5" s="1"/>
  <c r="D236" i="5"/>
  <c r="D319" i="5" s="1"/>
  <c r="D398" i="5" s="1"/>
  <c r="F234" i="5"/>
  <c r="H306" i="5"/>
  <c r="H389" i="5" s="1"/>
  <c r="H468" i="5" s="1"/>
  <c r="J304" i="5"/>
  <c r="J387" i="5" s="1"/>
  <c r="J466" i="5" s="1"/>
  <c r="L302" i="5"/>
  <c r="L385" i="5" s="1"/>
  <c r="L464" i="5" s="1"/>
  <c r="E301" i="5"/>
  <c r="E384" i="5" s="1"/>
  <c r="E463" i="5" s="1"/>
  <c r="G299" i="5"/>
  <c r="G382" i="5" s="1"/>
  <c r="G461" i="5" s="1"/>
  <c r="I297" i="5"/>
  <c r="I380" i="5" s="1"/>
  <c r="I459" i="5" s="1"/>
  <c r="D294" i="5"/>
  <c r="D377" i="5" s="1"/>
  <c r="D456" i="5" s="1"/>
  <c r="F292" i="5"/>
  <c r="F375" i="5" s="1"/>
  <c r="F454" i="5" s="1"/>
  <c r="H290" i="5"/>
  <c r="H373" i="5" s="1"/>
  <c r="H452" i="5" s="1"/>
  <c r="J288" i="5"/>
  <c r="J371" i="5" s="1"/>
  <c r="J450" i="5" s="1"/>
  <c r="E285" i="5"/>
  <c r="E368" i="5" s="1"/>
  <c r="E447" i="5" s="1"/>
  <c r="G283" i="5"/>
  <c r="G366" i="5" s="1"/>
  <c r="G445" i="5" s="1"/>
  <c r="I281" i="5"/>
  <c r="I364" i="5" s="1"/>
  <c r="I443" i="5" s="1"/>
  <c r="D278" i="5"/>
  <c r="D361" i="5" s="1"/>
  <c r="D440" i="5" s="1"/>
  <c r="F276" i="5"/>
  <c r="F359" i="5" s="1"/>
  <c r="F438" i="5" s="1"/>
  <c r="H274" i="5"/>
  <c r="H357" i="5" s="1"/>
  <c r="H436" i="5" s="1"/>
  <c r="J272" i="5"/>
  <c r="L351" i="5"/>
  <c r="L430" i="5" s="1"/>
  <c r="E267" i="5"/>
  <c r="E350" i="5" s="1"/>
  <c r="E429" i="5" s="1"/>
  <c r="G265" i="5"/>
  <c r="G348" i="5" s="1"/>
  <c r="G427" i="5" s="1"/>
  <c r="I263" i="5"/>
  <c r="I346" i="5" s="1"/>
  <c r="I425" i="5" s="1"/>
  <c r="K261" i="5"/>
  <c r="K344" i="5" s="1"/>
  <c r="K423" i="5" s="1"/>
  <c r="D260" i="5"/>
  <c r="D343" i="5" s="1"/>
  <c r="D422" i="5" s="1"/>
  <c r="F258" i="5"/>
  <c r="F341" i="5" s="1"/>
  <c r="F420" i="5" s="1"/>
  <c r="H256" i="5"/>
  <c r="H339" i="5" s="1"/>
  <c r="H418" i="5" s="1"/>
  <c r="J254" i="5"/>
  <c r="J337" i="5" s="1"/>
  <c r="J416" i="5" s="1"/>
  <c r="L335" i="5"/>
  <c r="L414" i="5" s="1"/>
  <c r="E251" i="5"/>
  <c r="E334" i="5" s="1"/>
  <c r="E413" i="5" s="1"/>
  <c r="G249" i="5"/>
  <c r="G332" i="5" s="1"/>
  <c r="G411" i="5" s="1"/>
  <c r="I247" i="5"/>
  <c r="I330" i="5" s="1"/>
  <c r="I409" i="5" s="1"/>
  <c r="K245" i="5"/>
  <c r="K328" i="5" s="1"/>
  <c r="K407" i="5" s="1"/>
  <c r="D244" i="5"/>
  <c r="D327" i="5" s="1"/>
  <c r="D406" i="5" s="1"/>
  <c r="F242" i="5"/>
  <c r="F325" i="5" s="1"/>
  <c r="F404" i="5" s="1"/>
  <c r="H240" i="5"/>
  <c r="H323" i="5" s="1"/>
  <c r="H402" i="5" s="1"/>
  <c r="J238" i="5"/>
  <c r="J321" i="5" s="1"/>
  <c r="J400" i="5" s="1"/>
  <c r="L236" i="5"/>
  <c r="L319" i="5" s="1"/>
  <c r="L398" i="5" s="1"/>
  <c r="E235" i="5"/>
  <c r="E318" i="5" s="1"/>
  <c r="E397" i="5" s="1"/>
  <c r="D306" i="5"/>
  <c r="D389" i="5" s="1"/>
  <c r="D468" i="5" s="1"/>
  <c r="F304" i="5"/>
  <c r="F387" i="5" s="1"/>
  <c r="F466" i="5" s="1"/>
  <c r="H302" i="5"/>
  <c r="H385" i="5" s="1"/>
  <c r="H464" i="5" s="1"/>
  <c r="J300" i="5"/>
  <c r="J383" i="5" s="1"/>
  <c r="J462" i="5" s="1"/>
  <c r="L381" i="5"/>
  <c r="L460" i="5" s="1"/>
  <c r="E297" i="5"/>
  <c r="E380" i="5" s="1"/>
  <c r="E459" i="5" s="1"/>
  <c r="G295" i="5"/>
  <c r="G378" i="5" s="1"/>
  <c r="G457" i="5" s="1"/>
  <c r="I293" i="5"/>
  <c r="I376" i="5" s="1"/>
  <c r="I455" i="5" s="1"/>
  <c r="K374" i="5"/>
  <c r="K453" i="5" s="1"/>
  <c r="D290" i="5"/>
  <c r="D373" i="5" s="1"/>
  <c r="D452" i="5" s="1"/>
  <c r="F288" i="5"/>
  <c r="F371" i="5" s="1"/>
  <c r="F450" i="5" s="1"/>
  <c r="H286" i="5"/>
  <c r="H369" i="5" s="1"/>
  <c r="H448" i="5" s="1"/>
  <c r="J284" i="5"/>
  <c r="J367" i="5" s="1"/>
  <c r="J446" i="5" s="1"/>
  <c r="L282" i="5"/>
  <c r="L365" i="5" s="1"/>
  <c r="L444" i="5" s="1"/>
  <c r="E281" i="5"/>
  <c r="E364" i="5" s="1"/>
  <c r="E443" i="5" s="1"/>
  <c r="G279" i="5"/>
  <c r="G362" i="5" s="1"/>
  <c r="G441" i="5" s="1"/>
  <c r="I277" i="5"/>
  <c r="I360" i="5" s="1"/>
  <c r="I439" i="5" s="1"/>
  <c r="D274" i="5"/>
  <c r="D357" i="5" s="1"/>
  <c r="D436" i="5" s="1"/>
  <c r="F272" i="5"/>
  <c r="H268" i="5"/>
  <c r="H351" i="5" s="1"/>
  <c r="H430" i="5" s="1"/>
  <c r="J266" i="5"/>
  <c r="J349" i="5" s="1"/>
  <c r="J428" i="5" s="1"/>
  <c r="L347" i="5"/>
  <c r="L426" i="5" s="1"/>
  <c r="E263" i="5"/>
  <c r="E346" i="5" s="1"/>
  <c r="E425" i="5" s="1"/>
  <c r="G261" i="5"/>
  <c r="G344" i="5" s="1"/>
  <c r="G423" i="5" s="1"/>
  <c r="I259" i="5"/>
  <c r="I342" i="5" s="1"/>
  <c r="I421" i="5" s="1"/>
  <c r="K257" i="5"/>
  <c r="K340" i="5" s="1"/>
  <c r="K419" i="5" s="1"/>
  <c r="D256" i="5"/>
  <c r="D339" i="5" s="1"/>
  <c r="D418" i="5" s="1"/>
  <c r="F254" i="5"/>
  <c r="F337" i="5" s="1"/>
  <c r="F416" i="5" s="1"/>
  <c r="H252" i="5"/>
  <c r="H335" i="5" s="1"/>
  <c r="H414" i="5" s="1"/>
  <c r="J250" i="5"/>
  <c r="J333" i="5" s="1"/>
  <c r="J412" i="5" s="1"/>
  <c r="L248" i="5"/>
  <c r="L331" i="5" s="1"/>
  <c r="L410" i="5" s="1"/>
  <c r="E247" i="5"/>
  <c r="E330" i="5" s="1"/>
  <c r="E409" i="5" s="1"/>
  <c r="G245" i="5"/>
  <c r="G328" i="5" s="1"/>
  <c r="G407" i="5" s="1"/>
  <c r="I243" i="5"/>
  <c r="I326" i="5" s="1"/>
  <c r="I405" i="5" s="1"/>
  <c r="K241" i="5"/>
  <c r="K324" i="5" s="1"/>
  <c r="K403" i="5" s="1"/>
  <c r="D240" i="5"/>
  <c r="D323" i="5" s="1"/>
  <c r="D402" i="5" s="1"/>
  <c r="F238" i="5"/>
  <c r="F321" i="5" s="1"/>
  <c r="F400" i="5" s="1"/>
  <c r="H236" i="5"/>
  <c r="H319" i="5" s="1"/>
  <c r="H398" i="5" s="1"/>
  <c r="J234" i="5"/>
  <c r="G303" i="5"/>
  <c r="G386" i="5" s="1"/>
  <c r="G465" i="5" s="1"/>
  <c r="F296" i="5"/>
  <c r="F379" i="5" s="1"/>
  <c r="F458" i="5" s="1"/>
  <c r="E289" i="5"/>
  <c r="E372" i="5" s="1"/>
  <c r="E451" i="5" s="1"/>
  <c r="D282" i="5"/>
  <c r="D365" i="5" s="1"/>
  <c r="D444" i="5" s="1"/>
  <c r="K265" i="5"/>
  <c r="K348" i="5" s="1"/>
  <c r="K427" i="5" s="1"/>
  <c r="J132" i="19" s="1"/>
  <c r="J258" i="5"/>
  <c r="J341" i="5" s="1"/>
  <c r="J420" i="5" s="1"/>
  <c r="I251" i="5"/>
  <c r="I334" i="5" s="1"/>
  <c r="I413" i="5" s="1"/>
  <c r="H244" i="5"/>
  <c r="H327" i="5" s="1"/>
  <c r="H406" i="5" s="1"/>
  <c r="G237" i="5"/>
  <c r="G320" i="5" s="1"/>
  <c r="G399" i="5" s="1"/>
  <c r="I301" i="5"/>
  <c r="I384" i="5" s="1"/>
  <c r="I463" i="5" s="1"/>
  <c r="F280" i="5"/>
  <c r="F363" i="5" s="1"/>
  <c r="F442" i="5" s="1"/>
  <c r="L339" i="5"/>
  <c r="L418" i="5" s="1"/>
  <c r="I235" i="5"/>
  <c r="I318" i="5" s="1"/>
  <c r="I397" i="5" s="1"/>
  <c r="L389" i="5"/>
  <c r="L468" i="5" s="1"/>
  <c r="K382" i="5"/>
  <c r="K461" i="5" s="1"/>
  <c r="J292" i="5"/>
  <c r="J375" i="5" s="1"/>
  <c r="J454" i="5" s="1"/>
  <c r="I285" i="5"/>
  <c r="I368" i="5" s="1"/>
  <c r="I447" i="5" s="1"/>
  <c r="H278" i="5"/>
  <c r="H361" i="5" s="1"/>
  <c r="H440" i="5" s="1"/>
  <c r="G269" i="5"/>
  <c r="G352" i="5" s="1"/>
  <c r="G431" i="5" s="1"/>
  <c r="F262" i="5"/>
  <c r="F345" i="5" s="1"/>
  <c r="F424" i="5" s="1"/>
  <c r="E255" i="5"/>
  <c r="E338" i="5" s="1"/>
  <c r="E417" i="5" s="1"/>
  <c r="D248" i="5"/>
  <c r="D331" i="5" s="1"/>
  <c r="D410" i="5" s="1"/>
  <c r="C115" i="19" s="1"/>
  <c r="L240" i="5"/>
  <c r="L323" i="5" s="1"/>
  <c r="L402" i="5" s="1"/>
  <c r="H294" i="5"/>
  <c r="H377" i="5" s="1"/>
  <c r="H456" i="5" s="1"/>
  <c r="E273" i="5"/>
  <c r="E356" i="5" s="1"/>
  <c r="K249" i="5"/>
  <c r="K332" i="5" s="1"/>
  <c r="K411" i="5" s="1"/>
  <c r="E305" i="5"/>
  <c r="E388" i="5" s="1"/>
  <c r="E467" i="5" s="1"/>
  <c r="D298" i="5"/>
  <c r="D381" i="5" s="1"/>
  <c r="D460" i="5" s="1"/>
  <c r="L373" i="5"/>
  <c r="L452" i="5" s="1"/>
  <c r="J276" i="5"/>
  <c r="J359" i="5" s="1"/>
  <c r="J438" i="5" s="1"/>
  <c r="I267" i="5"/>
  <c r="I350" i="5" s="1"/>
  <c r="I429" i="5" s="1"/>
  <c r="H260" i="5"/>
  <c r="H343" i="5" s="1"/>
  <c r="H422" i="5" s="1"/>
  <c r="G253" i="5"/>
  <c r="G336" i="5" s="1"/>
  <c r="G415" i="5" s="1"/>
  <c r="F246" i="5"/>
  <c r="F329" i="5" s="1"/>
  <c r="F408" i="5" s="1"/>
  <c r="E113" i="19" s="1"/>
  <c r="E239" i="5"/>
  <c r="E322" i="5" s="1"/>
  <c r="E401" i="5" s="1"/>
  <c r="G287" i="5"/>
  <c r="G370" i="5" s="1"/>
  <c r="G449" i="5" s="1"/>
  <c r="D264" i="5"/>
  <c r="D347" i="5" s="1"/>
  <c r="D426" i="5" s="1"/>
  <c r="J242" i="5"/>
  <c r="J325" i="5" s="1"/>
  <c r="J404" i="5" s="1"/>
  <c r="L235" i="5"/>
  <c r="L318" i="5" s="1"/>
  <c r="L397" i="5" s="1"/>
  <c r="F241" i="5"/>
  <c r="F324" i="5" s="1"/>
  <c r="F403" i="5" s="1"/>
  <c r="D247" i="5"/>
  <c r="D330" i="5" s="1"/>
  <c r="D409" i="5" s="1"/>
  <c r="K252" i="5"/>
  <c r="K335" i="5" s="1"/>
  <c r="K414" i="5" s="1"/>
  <c r="D259" i="5"/>
  <c r="D342" i="5" s="1"/>
  <c r="D421" i="5" s="1"/>
  <c r="G264" i="5"/>
  <c r="G347" i="5" s="1"/>
  <c r="G426" i="5" s="1"/>
  <c r="F269" i="5"/>
  <c r="F352" i="5" s="1"/>
  <c r="F431" i="5" s="1"/>
  <c r="E284" i="5"/>
  <c r="E367" i="5" s="1"/>
  <c r="E446" i="5" s="1"/>
  <c r="L289" i="5"/>
  <c r="L372" i="5" s="1"/>
  <c r="L451" i="5" s="1"/>
  <c r="I296" i="5"/>
  <c r="I379" i="5" s="1"/>
  <c r="I458" i="5" s="1"/>
  <c r="L384" i="5"/>
  <c r="L463" i="5" s="1"/>
  <c r="G236" i="5"/>
  <c r="G319" i="5" s="1"/>
  <c r="G398" i="5" s="1"/>
  <c r="E242" i="5"/>
  <c r="E325" i="5" s="1"/>
  <c r="E404" i="5" s="1"/>
  <c r="L247" i="5"/>
  <c r="L330" i="5" s="1"/>
  <c r="L409" i="5" s="1"/>
  <c r="I254" i="5"/>
  <c r="I337" i="5" s="1"/>
  <c r="I416" i="5" s="1"/>
  <c r="F265" i="5"/>
  <c r="F348" i="5" s="1"/>
  <c r="F427" i="5" s="1"/>
  <c r="H273" i="5"/>
  <c r="H356" i="5" s="1"/>
  <c r="G278" i="5"/>
  <c r="G361" i="5" s="1"/>
  <c r="G440" i="5" s="1"/>
  <c r="F283" i="5"/>
  <c r="F366" i="5" s="1"/>
  <c r="F445" i="5" s="1"/>
  <c r="H289" i="5"/>
  <c r="H372" i="5" s="1"/>
  <c r="H451" i="5" s="1"/>
  <c r="K377" i="5"/>
  <c r="K456" i="5" s="1"/>
  <c r="J299" i="5"/>
  <c r="J382" i="5" s="1"/>
  <c r="J461" i="5" s="1"/>
  <c r="I304" i="5"/>
  <c r="I387" i="5" s="1"/>
  <c r="I466" i="5" s="1"/>
  <c r="D235" i="5"/>
  <c r="D318" i="5" s="1"/>
  <c r="D397" i="5" s="1"/>
  <c r="G240" i="5"/>
  <c r="G323" i="5" s="1"/>
  <c r="G402" i="5" s="1"/>
  <c r="F245" i="5"/>
  <c r="F328" i="5" s="1"/>
  <c r="F407" i="5" s="1"/>
  <c r="E250" i="5"/>
  <c r="E333" i="5" s="1"/>
  <c r="E412" i="5" s="1"/>
  <c r="J253" i="5"/>
  <c r="J336" i="5" s="1"/>
  <c r="J415" i="5" s="1"/>
  <c r="E258" i="5"/>
  <c r="E341" i="5" s="1"/>
  <c r="E420" i="5" s="1"/>
  <c r="H263" i="5"/>
  <c r="H346" i="5" s="1"/>
  <c r="H425" i="5" s="1"/>
  <c r="K268" i="5"/>
  <c r="K351" i="5" s="1"/>
  <c r="K430" i="5" s="1"/>
  <c r="F275" i="5"/>
  <c r="F358" i="5" s="1"/>
  <c r="F437" i="5" s="1"/>
  <c r="E280" i="5"/>
  <c r="E363" i="5" s="1"/>
  <c r="E442" i="5" s="1"/>
  <c r="I284" i="5"/>
  <c r="I367" i="5" s="1"/>
  <c r="I446" i="5" s="1"/>
  <c r="D289" i="5"/>
  <c r="D372" i="5" s="1"/>
  <c r="D451" i="5" s="1"/>
  <c r="L376" i="5"/>
  <c r="L455" i="5" s="1"/>
  <c r="F299" i="5"/>
  <c r="F382" i="5" s="1"/>
  <c r="F461" i="5" s="1"/>
  <c r="E304" i="5"/>
  <c r="E387" i="5" s="1"/>
  <c r="E466" i="5" s="1"/>
  <c r="F307" i="5"/>
  <c r="F390" i="5" s="1"/>
  <c r="F469" i="5" s="1"/>
  <c r="J235" i="5"/>
  <c r="J318" i="5" s="1"/>
  <c r="J397" i="5" s="1"/>
  <c r="H237" i="5"/>
  <c r="H320" i="5" s="1"/>
  <c r="H399" i="5" s="1"/>
  <c r="F239" i="5"/>
  <c r="F322" i="5" s="1"/>
  <c r="F401" i="5" s="1"/>
  <c r="D241" i="5"/>
  <c r="D324" i="5" s="1"/>
  <c r="D403" i="5" s="1"/>
  <c r="K242" i="5"/>
  <c r="K325" i="5" s="1"/>
  <c r="K404" i="5" s="1"/>
  <c r="I244" i="5"/>
  <c r="I327" i="5" s="1"/>
  <c r="I406" i="5" s="1"/>
  <c r="G246" i="5"/>
  <c r="G329" i="5" s="1"/>
  <c r="G408" i="5" s="1"/>
  <c r="E248" i="5"/>
  <c r="E331" i="5" s="1"/>
  <c r="E410" i="5" s="1"/>
  <c r="L249" i="5"/>
  <c r="L332" i="5" s="1"/>
  <c r="L411" i="5" s="1"/>
  <c r="J251" i="5"/>
  <c r="J334" i="5" s="1"/>
  <c r="J413" i="5" s="1"/>
  <c r="H253" i="5"/>
  <c r="H336" i="5" s="1"/>
  <c r="H415" i="5" s="1"/>
  <c r="F255" i="5"/>
  <c r="F338" i="5" s="1"/>
  <c r="F417" i="5" s="1"/>
  <c r="D257" i="5"/>
  <c r="D340" i="5" s="1"/>
  <c r="D419" i="5" s="1"/>
  <c r="K258" i="5"/>
  <c r="K341" i="5" s="1"/>
  <c r="K420" i="5" s="1"/>
  <c r="I260" i="5"/>
  <c r="I343" i="5" s="1"/>
  <c r="I422" i="5" s="1"/>
  <c r="G262" i="5"/>
  <c r="G345" i="5" s="1"/>
  <c r="G424" i="5" s="1"/>
  <c r="E264" i="5"/>
  <c r="E347" i="5" s="1"/>
  <c r="E426" i="5" s="1"/>
  <c r="L348" i="5"/>
  <c r="L427" i="5" s="1"/>
  <c r="J267" i="5"/>
  <c r="J350" i="5" s="1"/>
  <c r="J429" i="5" s="1"/>
  <c r="H269" i="5"/>
  <c r="H352" i="5" s="1"/>
  <c r="H431" i="5" s="1"/>
  <c r="F273" i="5"/>
  <c r="F356" i="5" s="1"/>
  <c r="D275" i="5"/>
  <c r="D358" i="5" s="1"/>
  <c r="D437" i="5" s="1"/>
  <c r="K359" i="5"/>
  <c r="K438" i="5" s="1"/>
  <c r="I278" i="5"/>
  <c r="I361" i="5" s="1"/>
  <c r="I440" i="5" s="1"/>
  <c r="G280" i="5"/>
  <c r="G363" i="5" s="1"/>
  <c r="G442" i="5" s="1"/>
  <c r="E282" i="5"/>
  <c r="E365" i="5" s="1"/>
  <c r="E444" i="5" s="1"/>
  <c r="L283" i="5"/>
  <c r="L366" i="5" s="1"/>
  <c r="L445" i="5" s="1"/>
  <c r="J285" i="5"/>
  <c r="J368" i="5" s="1"/>
  <c r="J447" i="5" s="1"/>
  <c r="H287" i="5"/>
  <c r="H370" i="5" s="1"/>
  <c r="H449" i="5" s="1"/>
  <c r="F289" i="5"/>
  <c r="F372" i="5" s="1"/>
  <c r="F451" i="5" s="1"/>
  <c r="D291" i="5"/>
  <c r="D374" i="5" s="1"/>
  <c r="D453" i="5" s="1"/>
  <c r="K375" i="5"/>
  <c r="K454" i="5" s="1"/>
  <c r="I294" i="5"/>
  <c r="I377" i="5" s="1"/>
  <c r="I456" i="5" s="1"/>
  <c r="G296" i="5"/>
  <c r="G379" i="5" s="1"/>
  <c r="G458" i="5" s="1"/>
  <c r="E298" i="5"/>
  <c r="E381" i="5" s="1"/>
  <c r="E460" i="5" s="1"/>
  <c r="J301" i="5"/>
  <c r="J384" i="5" s="1"/>
  <c r="J463" i="5" s="1"/>
  <c r="H303" i="5"/>
  <c r="H386" i="5" s="1"/>
  <c r="H465" i="5" s="1"/>
  <c r="F305" i="5"/>
  <c r="F388" i="5" s="1"/>
  <c r="F467" i="5" s="1"/>
  <c r="D307" i="5"/>
  <c r="D390" i="5" s="1"/>
  <c r="D469" i="5" s="1"/>
  <c r="F237" i="5"/>
  <c r="F320" i="5" s="1"/>
  <c r="F399" i="5" s="1"/>
  <c r="D243" i="5"/>
  <c r="D326" i="5" s="1"/>
  <c r="D405" i="5" s="1"/>
  <c r="G248" i="5"/>
  <c r="G331" i="5" s="1"/>
  <c r="G410" i="5" s="1"/>
  <c r="E254" i="5"/>
  <c r="E337" i="5" s="1"/>
  <c r="E416" i="5" s="1"/>
  <c r="G260" i="5"/>
  <c r="G343" i="5" s="1"/>
  <c r="G422" i="5" s="1"/>
  <c r="J265" i="5"/>
  <c r="J348" i="5" s="1"/>
  <c r="J427" i="5" s="1"/>
  <c r="I272" i="5"/>
  <c r="F279" i="5"/>
  <c r="F362" i="5" s="1"/>
  <c r="F441" i="5" s="1"/>
  <c r="H285" i="5"/>
  <c r="H368" i="5" s="1"/>
  <c r="H447" i="5" s="1"/>
  <c r="F291" i="5"/>
  <c r="F374" i="5" s="1"/>
  <c r="F453" i="5" s="1"/>
  <c r="L297" i="5"/>
  <c r="L380" i="5" s="1"/>
  <c r="L459" i="5" s="1"/>
  <c r="F303" i="5"/>
  <c r="F386" i="5" s="1"/>
  <c r="F465" i="5" s="1"/>
  <c r="E238" i="5"/>
  <c r="E321" i="5" s="1"/>
  <c r="E400" i="5" s="1"/>
  <c r="H243" i="5"/>
  <c r="H326" i="5" s="1"/>
  <c r="H405" i="5" s="1"/>
  <c r="F249" i="5"/>
  <c r="F332" i="5" s="1"/>
  <c r="F411" i="5" s="1"/>
  <c r="F261" i="5"/>
  <c r="F344" i="5" s="1"/>
  <c r="F423" i="5" s="1"/>
  <c r="I266" i="5"/>
  <c r="I349" i="5" s="1"/>
  <c r="I428" i="5" s="1"/>
  <c r="J279" i="5"/>
  <c r="J362" i="5" s="1"/>
  <c r="J441" i="5" s="1"/>
  <c r="D285" i="5"/>
  <c r="D368" i="5" s="1"/>
  <c r="D447" i="5" s="1"/>
  <c r="K373" i="5"/>
  <c r="K452" i="5" s="1"/>
  <c r="J295" i="5"/>
  <c r="J378" i="5" s="1"/>
  <c r="J457" i="5" s="1"/>
  <c r="H301" i="5"/>
  <c r="H384" i="5" s="1"/>
  <c r="H463" i="5" s="1"/>
  <c r="G306" i="5"/>
  <c r="G389" i="5" s="1"/>
  <c r="G468" i="5" s="1"/>
  <c r="K236" i="5"/>
  <c r="K319" i="5" s="1"/>
  <c r="K398" i="5" s="1"/>
  <c r="J241" i="5"/>
  <c r="J324" i="5" s="1"/>
  <c r="J403" i="5" s="1"/>
  <c r="I246" i="5"/>
  <c r="I329" i="5" s="1"/>
  <c r="I408" i="5" s="1"/>
  <c r="D251" i="5"/>
  <c r="D334" i="5" s="1"/>
  <c r="D413" i="5" s="1"/>
  <c r="D255" i="5"/>
  <c r="D338" i="5" s="1"/>
  <c r="D417" i="5" s="1"/>
  <c r="H259" i="5"/>
  <c r="H342" i="5" s="1"/>
  <c r="H421" i="5" s="1"/>
  <c r="K264" i="5"/>
  <c r="K347" i="5" s="1"/>
  <c r="K426" i="5" s="1"/>
  <c r="E272" i="5"/>
  <c r="I276" i="5"/>
  <c r="I359" i="5" s="1"/>
  <c r="I438" i="5" s="1"/>
  <c r="H281" i="5"/>
  <c r="H364" i="5" s="1"/>
  <c r="H443" i="5" s="1"/>
  <c r="G290" i="5"/>
  <c r="G373" i="5" s="1"/>
  <c r="G452" i="5" s="1"/>
  <c r="F295" i="5"/>
  <c r="F378" i="5" s="1"/>
  <c r="F457" i="5" s="1"/>
  <c r="E300" i="5"/>
  <c r="E383" i="5" s="1"/>
  <c r="E462" i="5" s="1"/>
  <c r="D305" i="5"/>
  <c r="D388" i="5" s="1"/>
  <c r="D467" i="5" s="1"/>
  <c r="G234" i="5"/>
  <c r="E236" i="5"/>
  <c r="E319" i="5" s="1"/>
  <c r="E398" i="5" s="1"/>
  <c r="L237" i="5"/>
  <c r="L320" i="5" s="1"/>
  <c r="L399" i="5" s="1"/>
  <c r="J239" i="5"/>
  <c r="J322" i="5" s="1"/>
  <c r="J401" i="5" s="1"/>
  <c r="H241" i="5"/>
  <c r="H324" i="5" s="1"/>
  <c r="H403" i="5" s="1"/>
  <c r="F243" i="5"/>
  <c r="F326" i="5" s="1"/>
  <c r="F405" i="5" s="1"/>
  <c r="D245" i="5"/>
  <c r="D328" i="5" s="1"/>
  <c r="D407" i="5" s="1"/>
  <c r="K246" i="5"/>
  <c r="K329" i="5" s="1"/>
  <c r="K408" i="5" s="1"/>
  <c r="I248" i="5"/>
  <c r="I331" i="5" s="1"/>
  <c r="I410" i="5" s="1"/>
  <c r="G250" i="5"/>
  <c r="G333" i="5" s="1"/>
  <c r="G412" i="5" s="1"/>
  <c r="E252" i="5"/>
  <c r="E335" i="5" s="1"/>
  <c r="E414" i="5" s="1"/>
  <c r="L253" i="5"/>
  <c r="L336" i="5" s="1"/>
  <c r="L415" i="5" s="1"/>
  <c r="J255" i="5"/>
  <c r="J338" i="5" s="1"/>
  <c r="J417" i="5" s="1"/>
  <c r="H257" i="5"/>
  <c r="H340" i="5" s="1"/>
  <c r="H419" i="5" s="1"/>
  <c r="F259" i="5"/>
  <c r="F342" i="5" s="1"/>
  <c r="F421" i="5" s="1"/>
  <c r="D261" i="5"/>
  <c r="D344" i="5" s="1"/>
  <c r="D423" i="5" s="1"/>
  <c r="K262" i="5"/>
  <c r="K345" i="5" s="1"/>
  <c r="K424" i="5" s="1"/>
  <c r="I264" i="5"/>
  <c r="I347" i="5" s="1"/>
  <c r="I426" i="5" s="1"/>
  <c r="G266" i="5"/>
  <c r="G349" i="5" s="1"/>
  <c r="G428" i="5" s="1"/>
  <c r="E268" i="5"/>
  <c r="E351" i="5" s="1"/>
  <c r="E430" i="5" s="1"/>
  <c r="L352" i="5"/>
  <c r="L431" i="5" s="1"/>
  <c r="J273" i="5"/>
  <c r="J356" i="5" s="1"/>
  <c r="H275" i="5"/>
  <c r="H358" i="5" s="1"/>
  <c r="H437" i="5" s="1"/>
  <c r="F277" i="5"/>
  <c r="F360" i="5" s="1"/>
  <c r="F439" i="5" s="1"/>
  <c r="D279" i="5"/>
  <c r="D362" i="5" s="1"/>
  <c r="D441" i="5" s="1"/>
  <c r="K363" i="5"/>
  <c r="K442" i="5" s="1"/>
  <c r="I282" i="5"/>
  <c r="I365" i="5" s="1"/>
  <c r="I444" i="5" s="1"/>
  <c r="G284" i="5"/>
  <c r="G367" i="5" s="1"/>
  <c r="G446" i="5" s="1"/>
  <c r="E286" i="5"/>
  <c r="E369" i="5" s="1"/>
  <c r="E448" i="5" s="1"/>
  <c r="J289" i="5"/>
  <c r="J372" i="5" s="1"/>
  <c r="J451" i="5" s="1"/>
  <c r="H291" i="5"/>
  <c r="H374" i="5" s="1"/>
  <c r="H453" i="5" s="1"/>
  <c r="F293" i="5"/>
  <c r="F376" i="5" s="1"/>
  <c r="F455" i="5" s="1"/>
  <c r="D295" i="5"/>
  <c r="D378" i="5" s="1"/>
  <c r="D457" i="5" s="1"/>
  <c r="K379" i="5"/>
  <c r="K458" i="5" s="1"/>
  <c r="I298" i="5"/>
  <c r="I381" i="5" s="1"/>
  <c r="I460" i="5" s="1"/>
  <c r="G300" i="5"/>
  <c r="G383" i="5" s="1"/>
  <c r="G462" i="5" s="1"/>
  <c r="E302" i="5"/>
  <c r="E385" i="5" s="1"/>
  <c r="E464" i="5" s="1"/>
  <c r="L386" i="5"/>
  <c r="L465" i="5" s="1"/>
  <c r="J305" i="5"/>
  <c r="J388" i="5" s="1"/>
  <c r="J467" i="5" s="1"/>
  <c r="H307" i="5"/>
  <c r="H390" i="5" s="1"/>
  <c r="H469" i="5" s="1"/>
  <c r="I238" i="5"/>
  <c r="I321" i="5" s="1"/>
  <c r="I400" i="5" s="1"/>
  <c r="G244" i="5"/>
  <c r="G327" i="5" s="1"/>
  <c r="G406" i="5" s="1"/>
  <c r="J249" i="5"/>
  <c r="J332" i="5" s="1"/>
  <c r="J411" i="5" s="1"/>
  <c r="H255" i="5"/>
  <c r="H338" i="5" s="1"/>
  <c r="H417" i="5" s="1"/>
  <c r="J261" i="5"/>
  <c r="J344" i="5" s="1"/>
  <c r="J423" i="5" s="1"/>
  <c r="D267" i="5"/>
  <c r="D350" i="5" s="1"/>
  <c r="D429" i="5" s="1"/>
  <c r="G274" i="5"/>
  <c r="G357" i="5" s="1"/>
  <c r="G436" i="5" s="1"/>
  <c r="D281" i="5"/>
  <c r="D364" i="5" s="1"/>
  <c r="D443" i="5" s="1"/>
  <c r="G286" i="5"/>
  <c r="G369" i="5" s="1"/>
  <c r="G448" i="5" s="1"/>
  <c r="I292" i="5"/>
  <c r="I375" i="5" s="1"/>
  <c r="I454" i="5" s="1"/>
  <c r="G298" i="5"/>
  <c r="G381" i="5" s="1"/>
  <c r="G460" i="5" s="1"/>
  <c r="H239" i="5"/>
  <c r="H322" i="5" s="1"/>
  <c r="H401" i="5" s="1"/>
  <c r="K244" i="5"/>
  <c r="K327" i="5" s="1"/>
  <c r="K406" i="5" s="1"/>
  <c r="I250" i="5"/>
  <c r="I333" i="5" s="1"/>
  <c r="I412" i="5" s="1"/>
  <c r="F257" i="5"/>
  <c r="F340" i="5" s="1"/>
  <c r="F419" i="5" s="1"/>
  <c r="I262" i="5"/>
  <c r="I345" i="5" s="1"/>
  <c r="I424" i="5" s="1"/>
  <c r="G268" i="5"/>
  <c r="G351" i="5" s="1"/>
  <c r="G430" i="5" s="1"/>
  <c r="J275" i="5"/>
  <c r="J358" i="5" s="1"/>
  <c r="J437" i="5" s="1"/>
  <c r="I280" i="5"/>
  <c r="I363" i="5" s="1"/>
  <c r="I442" i="5" s="1"/>
  <c r="E292" i="5"/>
  <c r="E375" i="5" s="1"/>
  <c r="E454" i="5" s="1"/>
  <c r="D297" i="5"/>
  <c r="D380" i="5" s="1"/>
  <c r="D459" i="5" s="1"/>
  <c r="K385" i="5"/>
  <c r="K464" i="5" s="1"/>
  <c r="J307" i="5"/>
  <c r="J390" i="5" s="1"/>
  <c r="J469" i="5" s="1"/>
  <c r="J237" i="5"/>
  <c r="J320" i="5" s="1"/>
  <c r="J399" i="5" s="1"/>
  <c r="I242" i="5"/>
  <c r="I325" i="5" s="1"/>
  <c r="I404" i="5" s="1"/>
  <c r="H247" i="5"/>
  <c r="H330" i="5" s="1"/>
  <c r="H409" i="5" s="1"/>
  <c r="L251" i="5"/>
  <c r="L334" i="5" s="1"/>
  <c r="L413" i="5" s="1"/>
  <c r="G256" i="5"/>
  <c r="G339" i="5" s="1"/>
  <c r="G418" i="5" s="1"/>
  <c r="K260" i="5"/>
  <c r="K343" i="5" s="1"/>
  <c r="K422" i="5" s="1"/>
  <c r="E266" i="5"/>
  <c r="E349" i="5" s="1"/>
  <c r="E428" i="5" s="1"/>
  <c r="D273" i="5"/>
  <c r="D356" i="5" s="1"/>
  <c r="H277" i="5"/>
  <c r="H360" i="5" s="1"/>
  <c r="H439" i="5" s="1"/>
  <c r="G282" i="5"/>
  <c r="G365" i="5" s="1"/>
  <c r="G444" i="5" s="1"/>
  <c r="F287" i="5"/>
  <c r="F370" i="5" s="1"/>
  <c r="F449" i="5" s="1"/>
  <c r="J291" i="5"/>
  <c r="J374" i="5" s="1"/>
  <c r="J453" i="5" s="1"/>
  <c r="E296" i="5"/>
  <c r="E379" i="5" s="1"/>
  <c r="E458" i="5" s="1"/>
  <c r="D301" i="5"/>
  <c r="D384" i="5" s="1"/>
  <c r="D463" i="5" s="1"/>
  <c r="H305" i="5"/>
  <c r="H388" i="5" s="1"/>
  <c r="H467" i="5" s="1"/>
  <c r="K234" i="5"/>
  <c r="I236" i="5"/>
  <c r="I319" i="5" s="1"/>
  <c r="I398" i="5" s="1"/>
  <c r="G238" i="5"/>
  <c r="G321" i="5" s="1"/>
  <c r="G400" i="5" s="1"/>
  <c r="E240" i="5"/>
  <c r="E323" i="5" s="1"/>
  <c r="E402" i="5" s="1"/>
  <c r="L241" i="5"/>
  <c r="L324" i="5" s="1"/>
  <c r="L403" i="5" s="1"/>
  <c r="J243" i="5"/>
  <c r="J326" i="5" s="1"/>
  <c r="J405" i="5" s="1"/>
  <c r="H245" i="5"/>
  <c r="H328" i="5" s="1"/>
  <c r="H407" i="5" s="1"/>
  <c r="F247" i="5"/>
  <c r="F330" i="5" s="1"/>
  <c r="F409" i="5" s="1"/>
  <c r="D249" i="5"/>
  <c r="D332" i="5" s="1"/>
  <c r="D411" i="5" s="1"/>
  <c r="K250" i="5"/>
  <c r="K333" i="5" s="1"/>
  <c r="K412" i="5" s="1"/>
  <c r="I252" i="5"/>
  <c r="I335" i="5" s="1"/>
  <c r="I414" i="5" s="1"/>
  <c r="G254" i="5"/>
  <c r="G337" i="5" s="1"/>
  <c r="G416" i="5" s="1"/>
  <c r="E256" i="5"/>
  <c r="E339" i="5" s="1"/>
  <c r="E418" i="5" s="1"/>
  <c r="L340" i="5"/>
  <c r="L419" i="5" s="1"/>
  <c r="J259" i="5"/>
  <c r="J342" i="5" s="1"/>
  <c r="J421" i="5" s="1"/>
  <c r="H261" i="5"/>
  <c r="H344" i="5" s="1"/>
  <c r="H423" i="5" s="1"/>
  <c r="F263" i="5"/>
  <c r="F346" i="5" s="1"/>
  <c r="F425" i="5" s="1"/>
  <c r="D265" i="5"/>
  <c r="D348" i="5" s="1"/>
  <c r="D427" i="5" s="1"/>
  <c r="K266" i="5"/>
  <c r="K349" i="5" s="1"/>
  <c r="K428" i="5" s="1"/>
  <c r="I268" i="5"/>
  <c r="I351" i="5" s="1"/>
  <c r="I430" i="5" s="1"/>
  <c r="G272" i="5"/>
  <c r="E274" i="5"/>
  <c r="E357" i="5" s="1"/>
  <c r="E436" i="5" s="1"/>
  <c r="J277" i="5"/>
  <c r="J360" i="5" s="1"/>
  <c r="J439" i="5" s="1"/>
  <c r="H279" i="5"/>
  <c r="H362" i="5" s="1"/>
  <c r="H441" i="5" s="1"/>
  <c r="F281" i="5"/>
  <c r="F364" i="5" s="1"/>
  <c r="F443" i="5" s="1"/>
  <c r="D283" i="5"/>
  <c r="D366" i="5" s="1"/>
  <c r="D445" i="5" s="1"/>
  <c r="K367" i="5"/>
  <c r="K446" i="5" s="1"/>
  <c r="I286" i="5"/>
  <c r="I369" i="5" s="1"/>
  <c r="I448" i="5" s="1"/>
  <c r="G288" i="5"/>
  <c r="G371" i="5" s="1"/>
  <c r="G450" i="5" s="1"/>
  <c r="E290" i="5"/>
  <c r="E373" i="5" s="1"/>
  <c r="E452" i="5" s="1"/>
  <c r="J293" i="5"/>
  <c r="J376" i="5" s="1"/>
  <c r="J455" i="5" s="1"/>
  <c r="H295" i="5"/>
  <c r="H378" i="5" s="1"/>
  <c r="H457" i="5" s="1"/>
  <c r="F297" i="5"/>
  <c r="F380" i="5" s="1"/>
  <c r="F459" i="5" s="1"/>
  <c r="D299" i="5"/>
  <c r="D382" i="5" s="1"/>
  <c r="D461" i="5" s="1"/>
  <c r="K383" i="5"/>
  <c r="K462" i="5" s="1"/>
  <c r="I302" i="5"/>
  <c r="I385" i="5" s="1"/>
  <c r="I464" i="5" s="1"/>
  <c r="G304" i="5"/>
  <c r="G387" i="5" s="1"/>
  <c r="G466" i="5" s="1"/>
  <c r="E306" i="5"/>
  <c r="E389" i="5" s="1"/>
  <c r="E468" i="5" s="1"/>
  <c r="L307" i="5"/>
  <c r="L390" i="5" s="1"/>
  <c r="L469" i="5" s="1"/>
  <c r="I234" i="5"/>
  <c r="J257" i="5"/>
  <c r="J340" i="5" s="1"/>
  <c r="J419" i="5" s="1"/>
  <c r="H235" i="5"/>
  <c r="H318" i="5" s="1"/>
  <c r="H397" i="5" s="1"/>
  <c r="I258" i="5"/>
  <c r="I341" i="5" s="1"/>
  <c r="I420" i="5" s="1"/>
  <c r="J303" i="5"/>
  <c r="J386" i="5" s="1"/>
  <c r="J465" i="5" s="1"/>
  <c r="K248" i="5"/>
  <c r="K331" i="5" s="1"/>
  <c r="K410" i="5" s="1"/>
  <c r="H267" i="5"/>
  <c r="H350" i="5" s="1"/>
  <c r="H429" i="5" s="1"/>
  <c r="J287" i="5"/>
  <c r="J370" i="5" s="1"/>
  <c r="J449" i="5" s="1"/>
  <c r="I240" i="5"/>
  <c r="I323" i="5" s="1"/>
  <c r="I402" i="5" s="1"/>
  <c r="J247" i="5"/>
  <c r="J330" i="5" s="1"/>
  <c r="J409" i="5" s="1"/>
  <c r="K254" i="5"/>
  <c r="K337" i="5" s="1"/>
  <c r="K416" i="5" s="1"/>
  <c r="L344" i="5"/>
  <c r="L423" i="5" s="1"/>
  <c r="D269" i="5"/>
  <c r="D352" i="5" s="1"/>
  <c r="D431" i="5" s="1"/>
  <c r="E278" i="5"/>
  <c r="E361" i="5" s="1"/>
  <c r="E440" i="5" s="1"/>
  <c r="F285" i="5"/>
  <c r="F368" i="5" s="1"/>
  <c r="F447" i="5" s="1"/>
  <c r="G292" i="5"/>
  <c r="G375" i="5" s="1"/>
  <c r="G454" i="5" s="1"/>
  <c r="H299" i="5"/>
  <c r="H382" i="5" s="1"/>
  <c r="H461" i="5" s="1"/>
  <c r="I306" i="5"/>
  <c r="I389" i="5" s="1"/>
  <c r="I468" i="5" s="1"/>
  <c r="L239" i="5"/>
  <c r="L322" i="5" s="1"/>
  <c r="L401" i="5" s="1"/>
  <c r="D263" i="5"/>
  <c r="D346" i="5" s="1"/>
  <c r="D425" i="5" s="1"/>
  <c r="E288" i="5"/>
  <c r="E371" i="5" s="1"/>
  <c r="E450" i="5" s="1"/>
  <c r="K240" i="5"/>
  <c r="K323" i="5" s="1"/>
  <c r="K402" i="5" s="1"/>
  <c r="L346" i="5"/>
  <c r="L425" i="5" s="1"/>
  <c r="I288" i="5"/>
  <c r="I371" i="5" s="1"/>
  <c r="I450" i="5" s="1"/>
  <c r="E234" i="5"/>
  <c r="F253" i="5"/>
  <c r="F336" i="5" s="1"/>
  <c r="F415" i="5" s="1"/>
  <c r="L273" i="5"/>
  <c r="L356" i="5" s="1"/>
  <c r="D293" i="5"/>
  <c r="D376" i="5" s="1"/>
  <c r="D455" i="5" s="1"/>
  <c r="F235" i="5"/>
  <c r="F318" i="5" s="1"/>
  <c r="F397" i="5" s="1"/>
  <c r="G242" i="5"/>
  <c r="G325" i="5" s="1"/>
  <c r="G404" i="5" s="1"/>
  <c r="H249" i="5"/>
  <c r="H332" i="5" s="1"/>
  <c r="H411" i="5" s="1"/>
  <c r="I256" i="5"/>
  <c r="I339" i="5" s="1"/>
  <c r="I418" i="5" s="1"/>
  <c r="J263" i="5"/>
  <c r="J346" i="5" s="1"/>
  <c r="J425" i="5" s="1"/>
  <c r="K272" i="5"/>
  <c r="D287" i="5"/>
  <c r="D370" i="5" s="1"/>
  <c r="D449" i="5" s="1"/>
  <c r="E294" i="5"/>
  <c r="E377" i="5" s="1"/>
  <c r="E456" i="5" s="1"/>
  <c r="F301" i="5"/>
  <c r="F384" i="5" s="1"/>
  <c r="F463" i="5" s="1"/>
  <c r="J245" i="5"/>
  <c r="J328" i="5" s="1"/>
  <c r="J407" i="5" s="1"/>
  <c r="G294" i="5"/>
  <c r="G377" i="5" s="1"/>
  <c r="G456" i="5" s="1"/>
  <c r="E246" i="5"/>
  <c r="E329" i="5" s="1"/>
  <c r="E408" i="5" s="1"/>
  <c r="J269" i="5"/>
  <c r="J352" i="5" s="1"/>
  <c r="J431" i="5" s="1"/>
  <c r="H293" i="5"/>
  <c r="H376" i="5" s="1"/>
  <c r="H455" i="5" s="1"/>
  <c r="D239" i="5"/>
  <c r="D322" i="5" s="1"/>
  <c r="D401" i="5" s="1"/>
  <c r="K256" i="5"/>
  <c r="K339" i="5" s="1"/>
  <c r="K418" i="5" s="1"/>
  <c r="H297" i="5"/>
  <c r="H380" i="5" s="1"/>
  <c r="H459" i="5" s="1"/>
  <c r="D237" i="5"/>
  <c r="D320" i="5" s="1"/>
  <c r="D399" i="5" s="1"/>
  <c r="C104" i="19" s="1"/>
  <c r="E244" i="5"/>
  <c r="E327" i="5" s="1"/>
  <c r="E406" i="5" s="1"/>
  <c r="F251" i="5"/>
  <c r="F334" i="5" s="1"/>
  <c r="F413" i="5" s="1"/>
  <c r="G258" i="5"/>
  <c r="G341" i="5" s="1"/>
  <c r="G420" i="5" s="1"/>
  <c r="H265" i="5"/>
  <c r="H348" i="5" s="1"/>
  <c r="H427" i="5" s="1"/>
  <c r="I274" i="5"/>
  <c r="I357" i="5" s="1"/>
  <c r="I436" i="5" s="1"/>
  <c r="J281" i="5"/>
  <c r="J364" i="5" s="1"/>
  <c r="J443" i="5" s="1"/>
  <c r="L378" i="5"/>
  <c r="L457" i="5" s="1"/>
  <c r="D303" i="5"/>
  <c r="D386" i="5" s="1"/>
  <c r="D465" i="5" s="1"/>
  <c r="H251" i="5"/>
  <c r="H334" i="5" s="1"/>
  <c r="H413" i="5" s="1"/>
  <c r="E276" i="5"/>
  <c r="E359" i="5" s="1"/>
  <c r="E438" i="5" s="1"/>
  <c r="I300" i="5"/>
  <c r="I383" i="5" s="1"/>
  <c r="I462" i="5" s="1"/>
  <c r="G252" i="5"/>
  <c r="G335" i="5" s="1"/>
  <c r="G414" i="5" s="1"/>
  <c r="D277" i="5"/>
  <c r="D360" i="5" s="1"/>
  <c r="D439" i="5" s="1"/>
  <c r="K381" i="5"/>
  <c r="K460" i="5" s="1"/>
  <c r="L243" i="5"/>
  <c r="L326" i="5" s="1"/>
  <c r="L405" i="5" s="1"/>
  <c r="E262" i="5"/>
  <c r="E345" i="5" s="1"/>
  <c r="E424" i="5" s="1"/>
  <c r="J283" i="5"/>
  <c r="J366" i="5" s="1"/>
  <c r="J445" i="5" s="1"/>
  <c r="G302" i="5"/>
  <c r="G385" i="5" s="1"/>
  <c r="G464" i="5" s="1"/>
  <c r="K238" i="5"/>
  <c r="K321" i="5" s="1"/>
  <c r="K400" i="5" s="1"/>
  <c r="L245" i="5"/>
  <c r="L328" i="5" s="1"/>
  <c r="L407" i="5" s="1"/>
  <c r="K112" i="19" s="1"/>
  <c r="D253" i="5"/>
  <c r="D336" i="5" s="1"/>
  <c r="D415" i="5" s="1"/>
  <c r="E260" i="5"/>
  <c r="E343" i="5" s="1"/>
  <c r="E422" i="5" s="1"/>
  <c r="F267" i="5"/>
  <c r="F350" i="5" s="1"/>
  <c r="F429" i="5" s="1"/>
  <c r="G276" i="5"/>
  <c r="G359" i="5" s="1"/>
  <c r="G438" i="5" s="1"/>
  <c r="H283" i="5"/>
  <c r="H366" i="5" s="1"/>
  <c r="H445" i="5" s="1"/>
  <c r="I290" i="5"/>
  <c r="I373" i="5" s="1"/>
  <c r="I452" i="5" s="1"/>
  <c r="J297" i="5"/>
  <c r="J380" i="5" s="1"/>
  <c r="J459" i="5" s="1"/>
  <c r="K387" i="5"/>
  <c r="K466" i="5" s="1"/>
  <c r="H240" i="11"/>
  <c r="H236" i="11"/>
  <c r="E243" i="16"/>
  <c r="E238" i="16"/>
  <c r="E243" i="8"/>
  <c r="E238" i="8"/>
  <c r="H245" i="6"/>
  <c r="D243" i="9"/>
  <c r="D238" i="9"/>
  <c r="H243" i="13"/>
  <c r="H238" i="13"/>
  <c r="H243" i="8"/>
  <c r="H238" i="8"/>
  <c r="L243" i="9"/>
  <c r="L238" i="9"/>
  <c r="G243" i="13"/>
  <c r="G238" i="13"/>
  <c r="H243" i="16"/>
  <c r="H238" i="16"/>
  <c r="G132" i="19" l="1"/>
  <c r="M102" i="19"/>
  <c r="M72" i="19"/>
  <c r="M27" i="19"/>
  <c r="E104" i="19"/>
  <c r="H136" i="19"/>
  <c r="M25" i="19"/>
  <c r="E105" i="19"/>
  <c r="G119" i="19"/>
  <c r="I133" i="19"/>
  <c r="C133" i="19"/>
  <c r="M128" i="19"/>
  <c r="M124" i="19"/>
  <c r="L114" i="19"/>
  <c r="H105" i="19"/>
  <c r="H123" i="19"/>
  <c r="C130" i="19"/>
  <c r="F104" i="19"/>
  <c r="H104" i="19"/>
  <c r="F106" i="19"/>
  <c r="D108" i="19"/>
  <c r="K109" i="19"/>
  <c r="G113" i="19"/>
  <c r="E115" i="19"/>
  <c r="H120" i="19"/>
  <c r="F122" i="19"/>
  <c r="D124" i="19"/>
  <c r="K125" i="19"/>
  <c r="I127" i="19"/>
  <c r="G129" i="19"/>
  <c r="L120" i="19"/>
  <c r="D129" i="19"/>
  <c r="G114" i="19"/>
  <c r="L127" i="19"/>
  <c r="M122" i="19"/>
  <c r="K134" i="19"/>
  <c r="M106" i="19"/>
  <c r="M107" i="19"/>
  <c r="F112" i="19"/>
  <c r="H126" i="19"/>
  <c r="I111" i="19"/>
  <c r="C117" i="19"/>
  <c r="J118" i="19"/>
  <c r="L126" i="19"/>
  <c r="M118" i="19"/>
  <c r="M121" i="19"/>
  <c r="G111" i="19"/>
  <c r="M131" i="19"/>
  <c r="M279" i="16"/>
  <c r="L397" i="19"/>
  <c r="L396" i="19" s="1"/>
  <c r="L55" i="19" s="1"/>
  <c r="N279" i="16"/>
  <c r="M397" i="19"/>
  <c r="M396" i="19" s="1"/>
  <c r="M55" i="19" s="1"/>
  <c r="M360" i="19"/>
  <c r="M359" i="19" s="1"/>
  <c r="M54" i="19" s="1"/>
  <c r="N279" i="15"/>
  <c r="N279" i="13"/>
  <c r="M323" i="19"/>
  <c r="L323" i="19"/>
  <c r="M279" i="13"/>
  <c r="N276" i="11"/>
  <c r="M286" i="19"/>
  <c r="M285" i="19" s="1"/>
  <c r="M52" i="19" s="1"/>
  <c r="M276" i="11"/>
  <c r="L286" i="19"/>
  <c r="L285" i="19" s="1"/>
  <c r="L52" i="19" s="1"/>
  <c r="L249" i="19"/>
  <c r="L248" i="19" s="1"/>
  <c r="L51" i="19" s="1"/>
  <c r="M279" i="9"/>
  <c r="M249" i="19"/>
  <c r="M248" i="19" s="1"/>
  <c r="M51" i="19" s="1"/>
  <c r="N279" i="9"/>
  <c r="N279" i="8"/>
  <c r="M212" i="19"/>
  <c r="M211" i="19" s="1"/>
  <c r="M50" i="19" s="1"/>
  <c r="M279" i="8"/>
  <c r="L212" i="19"/>
  <c r="L211" i="19" s="1"/>
  <c r="L50" i="19" s="1"/>
  <c r="L175" i="19"/>
  <c r="L174" i="19" s="1"/>
  <c r="L49" i="19" s="1"/>
  <c r="M279" i="7"/>
  <c r="M138" i="19"/>
  <c r="M137" i="19" s="1"/>
  <c r="M48" i="19" s="1"/>
  <c r="N281" i="6"/>
  <c r="L138" i="19"/>
  <c r="L137" i="19" s="1"/>
  <c r="L48" i="19" s="1"/>
  <c r="M281" i="6"/>
  <c r="J121" i="19"/>
  <c r="L117" i="19"/>
  <c r="M117" i="19"/>
  <c r="L131" i="19"/>
  <c r="L136" i="19"/>
  <c r="M126" i="19"/>
  <c r="M119" i="19"/>
  <c r="L133" i="19"/>
  <c r="N355" i="5"/>
  <c r="N308" i="5"/>
  <c r="M317" i="5"/>
  <c r="M270" i="5"/>
  <c r="L130" i="19"/>
  <c r="J115" i="19"/>
  <c r="M104" i="19"/>
  <c r="M136" i="19"/>
  <c r="L121" i="19"/>
  <c r="M132" i="19"/>
  <c r="L108" i="19"/>
  <c r="M114" i="19"/>
  <c r="M130" i="19"/>
  <c r="L109" i="19"/>
  <c r="L122" i="19"/>
  <c r="M115" i="19"/>
  <c r="M103" i="19"/>
  <c r="J134" i="19"/>
  <c r="L118" i="19"/>
  <c r="M111" i="19"/>
  <c r="L112" i="19"/>
  <c r="L113" i="19"/>
  <c r="M109" i="19"/>
  <c r="M123" i="19"/>
  <c r="L107" i="19"/>
  <c r="M135" i="19"/>
  <c r="M110" i="19"/>
  <c r="L119" i="19"/>
  <c r="L102" i="19"/>
  <c r="L111" i="19"/>
  <c r="M120" i="19"/>
  <c r="M129" i="19"/>
  <c r="M125" i="19"/>
  <c r="M29" i="19" s="1"/>
  <c r="N317" i="5"/>
  <c r="N270" i="5"/>
  <c r="L116" i="19"/>
  <c r="L105" i="19"/>
  <c r="M127" i="19"/>
  <c r="M31" i="19" s="1"/>
  <c r="M108" i="19"/>
  <c r="L123" i="19"/>
  <c r="M355" i="5"/>
  <c r="M308" i="5"/>
  <c r="L77" i="19"/>
  <c r="M74" i="19"/>
  <c r="M15" i="19" s="1"/>
  <c r="L76" i="19"/>
  <c r="L88" i="19"/>
  <c r="M83" i="19"/>
  <c r="M24" i="19" s="1"/>
  <c r="M91" i="19"/>
  <c r="M32" i="19" s="1"/>
  <c r="M92" i="19"/>
  <c r="M33" i="19" s="1"/>
  <c r="L79" i="19"/>
  <c r="N506" i="4"/>
  <c r="N421" i="4"/>
  <c r="N430" i="4"/>
  <c r="N345" i="4"/>
  <c r="M73" i="19"/>
  <c r="M14" i="19" s="1"/>
  <c r="N468" i="4"/>
  <c r="N383" i="4"/>
  <c r="M81" i="19"/>
  <c r="M22" i="19" s="1"/>
  <c r="M70" i="19"/>
  <c r="M11" i="19" s="1"/>
  <c r="L74" i="19"/>
  <c r="M66" i="19"/>
  <c r="M7" i="19" s="1"/>
  <c r="L67" i="19"/>
  <c r="L91" i="19"/>
  <c r="L95" i="19"/>
  <c r="M98" i="19"/>
  <c r="M39" i="19" s="1"/>
  <c r="L71" i="19"/>
  <c r="M71" i="19"/>
  <c r="M97" i="19"/>
  <c r="M38" i="19" s="1"/>
  <c r="L86" i="19"/>
  <c r="L68" i="19"/>
  <c r="M95" i="19"/>
  <c r="M36" i="19" s="1"/>
  <c r="M77" i="19"/>
  <c r="M18" i="19" s="1"/>
  <c r="M89" i="19"/>
  <c r="M30" i="19" s="1"/>
  <c r="L85" i="19"/>
  <c r="M65" i="19"/>
  <c r="M6" i="19" s="1"/>
  <c r="M94" i="19"/>
  <c r="M35" i="19" s="1"/>
  <c r="M468" i="4"/>
  <c r="M383" i="4"/>
  <c r="L89" i="19"/>
  <c r="M80" i="19"/>
  <c r="M21" i="19" s="1"/>
  <c r="L98" i="19"/>
  <c r="L92" i="19"/>
  <c r="M69" i="19"/>
  <c r="M10" i="19" s="1"/>
  <c r="L82" i="19"/>
  <c r="L90" i="19"/>
  <c r="L72" i="19"/>
  <c r="L93" i="19"/>
  <c r="M99" i="19"/>
  <c r="M40" i="19" s="1"/>
  <c r="M96" i="19"/>
  <c r="M37" i="19" s="1"/>
  <c r="L83" i="19"/>
  <c r="M78" i="19"/>
  <c r="M19" i="19" s="1"/>
  <c r="M68" i="19"/>
  <c r="M9" i="19" s="1"/>
  <c r="L69" i="19"/>
  <c r="M82" i="19"/>
  <c r="L97" i="19"/>
  <c r="L66" i="19"/>
  <c r="L80" i="19"/>
  <c r="M93" i="19"/>
  <c r="M34" i="19" s="1"/>
  <c r="L84" i="19"/>
  <c r="L75" i="19"/>
  <c r="M87" i="19"/>
  <c r="M28" i="19" s="1"/>
  <c r="M430" i="4"/>
  <c r="M506" i="4"/>
  <c r="M421" i="4"/>
  <c r="L96" i="19"/>
  <c r="L78" i="19"/>
  <c r="M85" i="19"/>
  <c r="M67" i="19"/>
  <c r="K128" i="19"/>
  <c r="C118" i="19"/>
  <c r="E131" i="19"/>
  <c r="F435" i="5"/>
  <c r="D435" i="5"/>
  <c r="J435" i="5"/>
  <c r="H435" i="5"/>
  <c r="E435" i="5"/>
  <c r="I435" i="5"/>
  <c r="G435" i="5"/>
  <c r="L435" i="5"/>
  <c r="K102" i="19" s="1"/>
  <c r="K435" i="5"/>
  <c r="D133" i="19"/>
  <c r="K355" i="5"/>
  <c r="K434" i="5" s="1"/>
  <c r="K308" i="5"/>
  <c r="I355" i="5"/>
  <c r="I434" i="5" s="1"/>
  <c r="I308" i="5"/>
  <c r="F355" i="5"/>
  <c r="F434" i="5" s="1"/>
  <c r="F308" i="5"/>
  <c r="H355" i="5"/>
  <c r="H434" i="5" s="1"/>
  <c r="H308" i="5"/>
  <c r="G355" i="5"/>
  <c r="G434" i="5" s="1"/>
  <c r="G308" i="5"/>
  <c r="J355" i="5"/>
  <c r="J434" i="5" s="1"/>
  <c r="J308" i="5"/>
  <c r="L355" i="5"/>
  <c r="L434" i="5" s="1"/>
  <c r="L308" i="5"/>
  <c r="E355" i="5"/>
  <c r="E434" i="5" s="1"/>
  <c r="E308" i="5"/>
  <c r="D355" i="5"/>
  <c r="D434" i="5" s="1"/>
  <c r="D308" i="5"/>
  <c r="E317" i="5"/>
  <c r="E270" i="5"/>
  <c r="J123" i="19"/>
  <c r="E120" i="19"/>
  <c r="H125" i="19"/>
  <c r="I317" i="5"/>
  <c r="I270" i="5"/>
  <c r="K107" i="19"/>
  <c r="J317" i="5"/>
  <c r="J270" i="5"/>
  <c r="J108" i="19"/>
  <c r="K115" i="19"/>
  <c r="C123" i="19"/>
  <c r="D130" i="19"/>
  <c r="L317" i="5"/>
  <c r="L270" i="5"/>
  <c r="I103" i="19"/>
  <c r="G105" i="19"/>
  <c r="E107" i="19"/>
  <c r="C109" i="19"/>
  <c r="J110" i="19"/>
  <c r="F114" i="19"/>
  <c r="D116" i="19"/>
  <c r="I119" i="19"/>
  <c r="E123" i="19"/>
  <c r="C125" i="19"/>
  <c r="H128" i="19"/>
  <c r="F130" i="19"/>
  <c r="D132" i="19"/>
  <c r="K133" i="19"/>
  <c r="I135" i="19"/>
  <c r="K317" i="5"/>
  <c r="K270" i="5"/>
  <c r="F125" i="19"/>
  <c r="E124" i="19"/>
  <c r="G317" i="5"/>
  <c r="G270" i="5"/>
  <c r="E128" i="19"/>
  <c r="D122" i="19"/>
  <c r="D317" i="5"/>
  <c r="D270" i="5"/>
  <c r="F317" i="5"/>
  <c r="F270" i="5"/>
  <c r="E129" i="19"/>
  <c r="H317" i="5"/>
  <c r="H270" i="5"/>
  <c r="H112" i="19"/>
  <c r="K117" i="19"/>
  <c r="G121" i="19"/>
  <c r="J126" i="19"/>
  <c r="E624" i="4"/>
  <c r="L624" i="4"/>
  <c r="I624" i="4"/>
  <c r="H624" i="4"/>
  <c r="D624" i="4"/>
  <c r="J624" i="4"/>
  <c r="F624" i="4"/>
  <c r="K624" i="4"/>
  <c r="G624" i="4"/>
  <c r="G86" i="19"/>
  <c r="H69" i="19"/>
  <c r="H90" i="19"/>
  <c r="F78" i="19"/>
  <c r="D82" i="19"/>
  <c r="L506" i="4"/>
  <c r="L623" i="4" s="1"/>
  <c r="L421" i="4"/>
  <c r="K506" i="4"/>
  <c r="K623" i="4" s="1"/>
  <c r="K421" i="4"/>
  <c r="E506" i="4"/>
  <c r="E623" i="4" s="1"/>
  <c r="E421" i="4"/>
  <c r="K98" i="19"/>
  <c r="H98" i="19"/>
  <c r="G91" i="19"/>
  <c r="J88" i="19"/>
  <c r="I81" i="19"/>
  <c r="J72" i="19"/>
  <c r="J506" i="4"/>
  <c r="J623" i="4" s="1"/>
  <c r="J421" i="4"/>
  <c r="D506" i="4"/>
  <c r="D623" i="4" s="1"/>
  <c r="D421" i="4"/>
  <c r="F506" i="4"/>
  <c r="F623" i="4" s="1"/>
  <c r="F421" i="4"/>
  <c r="G506" i="4"/>
  <c r="G623" i="4" s="1"/>
  <c r="G421" i="4"/>
  <c r="H506" i="4"/>
  <c r="H623" i="4" s="1"/>
  <c r="H421" i="4"/>
  <c r="H73" i="19"/>
  <c r="I506" i="4"/>
  <c r="I623" i="4" s="1"/>
  <c r="I421" i="4"/>
  <c r="K468" i="4"/>
  <c r="L468" i="4"/>
  <c r="E468" i="4"/>
  <c r="E383" i="4"/>
  <c r="G468" i="4"/>
  <c r="I468" i="4"/>
  <c r="H468" i="4"/>
  <c r="J468" i="4"/>
  <c r="F468" i="4"/>
  <c r="F383" i="4"/>
  <c r="D468" i="4"/>
  <c r="D383" i="4"/>
  <c r="J430" i="4"/>
  <c r="K430" i="4"/>
  <c r="H430" i="4"/>
  <c r="G430" i="4"/>
  <c r="D430" i="4"/>
  <c r="I430" i="4"/>
  <c r="L430" i="4"/>
  <c r="E430" i="4"/>
  <c r="F430" i="4"/>
  <c r="K93" i="19"/>
  <c r="D71" i="19"/>
  <c r="H96" i="19"/>
  <c r="I92" i="19"/>
  <c r="C120" i="19"/>
  <c r="H113" i="19"/>
  <c r="H134" i="19"/>
  <c r="D114" i="19"/>
  <c r="G135" i="19"/>
  <c r="K113" i="19"/>
  <c r="I115" i="19"/>
  <c r="G133" i="19"/>
  <c r="E135" i="19"/>
  <c r="E134" i="19"/>
  <c r="I128" i="19"/>
  <c r="D127" i="19"/>
  <c r="G127" i="19"/>
  <c r="K130" i="19"/>
  <c r="F128" i="19"/>
  <c r="D128" i="19"/>
  <c r="K129" i="19"/>
  <c r="I124" i="19"/>
  <c r="J122" i="19"/>
  <c r="H124" i="19"/>
  <c r="E119" i="19"/>
  <c r="F120" i="19"/>
  <c r="K106" i="19"/>
  <c r="D106" i="19"/>
  <c r="C107" i="19"/>
  <c r="E103" i="19"/>
  <c r="C105" i="19"/>
  <c r="J106" i="19"/>
  <c r="H108" i="19"/>
  <c r="F110" i="19"/>
  <c r="J105" i="19"/>
  <c r="G116" i="19"/>
  <c r="F119" i="19"/>
  <c r="D113" i="19"/>
  <c r="F109" i="19"/>
  <c r="J107" i="19"/>
  <c r="I114" i="19"/>
  <c r="G134" i="19"/>
  <c r="I104" i="19"/>
  <c r="F135" i="19"/>
  <c r="C134" i="19"/>
  <c r="I108" i="19"/>
  <c r="I109" i="19"/>
  <c r="K122" i="19"/>
  <c r="K123" i="19"/>
  <c r="K110" i="19"/>
  <c r="I130" i="19"/>
  <c r="H107" i="19"/>
  <c r="H133" i="19"/>
  <c r="J116" i="19"/>
  <c r="I125" i="19"/>
  <c r="G103" i="19"/>
  <c r="H110" i="19"/>
  <c r="J124" i="19"/>
  <c r="D104" i="19"/>
  <c r="K105" i="19"/>
  <c r="I107" i="19"/>
  <c r="G109" i="19"/>
  <c r="C113" i="19"/>
  <c r="J114" i="19"/>
  <c r="H116" i="19"/>
  <c r="D120" i="19"/>
  <c r="I123" i="19"/>
  <c r="G125" i="19"/>
  <c r="E127" i="19"/>
  <c r="C129" i="19"/>
  <c r="J130" i="19"/>
  <c r="H132" i="19"/>
  <c r="F134" i="19"/>
  <c r="J86" i="19"/>
  <c r="K78" i="19"/>
  <c r="D96" i="19"/>
  <c r="E85" i="19"/>
  <c r="D78" i="19"/>
  <c r="D76" i="19"/>
  <c r="E72" i="19"/>
  <c r="G76" i="19"/>
  <c r="F98" i="19"/>
  <c r="E91" i="19"/>
  <c r="J78" i="19"/>
  <c r="K71" i="19"/>
  <c r="C82" i="19"/>
  <c r="H92" i="19"/>
  <c r="I76" i="19"/>
  <c r="H66" i="19"/>
  <c r="E69" i="19"/>
  <c r="I97" i="19"/>
  <c r="C87" i="19"/>
  <c r="C71" i="19"/>
  <c r="C69" i="19"/>
  <c r="J91" i="19"/>
  <c r="I87" i="19"/>
  <c r="K69" i="19"/>
  <c r="F83" i="19"/>
  <c r="J96" i="19"/>
  <c r="K87" i="19"/>
  <c r="E77" i="19"/>
  <c r="F68" i="19"/>
  <c r="K95" i="19"/>
  <c r="K97" i="19"/>
  <c r="J90" i="19"/>
  <c r="D85" i="19"/>
  <c r="K88" i="19"/>
  <c r="K85" i="19"/>
  <c r="D68" i="19"/>
  <c r="C95" i="19"/>
  <c r="D86" i="19"/>
  <c r="G81" i="19"/>
  <c r="C78" i="19"/>
  <c r="E68" i="19"/>
  <c r="C93" i="19"/>
  <c r="G73" i="19"/>
  <c r="G66" i="19"/>
  <c r="E96" i="19"/>
  <c r="F87" i="19"/>
  <c r="C66" i="19"/>
  <c r="E93" i="19"/>
  <c r="H82" i="19"/>
  <c r="I73" i="19"/>
  <c r="H76" i="19"/>
  <c r="F92" i="19"/>
  <c r="G83" i="19"/>
  <c r="F76" i="19"/>
  <c r="G67" i="19"/>
  <c r="E121" i="19"/>
  <c r="D112" i="19"/>
  <c r="G117" i="19"/>
  <c r="C121" i="19"/>
  <c r="F126" i="19"/>
  <c r="I131" i="19"/>
  <c r="C136" i="19"/>
  <c r="K118" i="19"/>
  <c r="C131" i="19"/>
  <c r="I117" i="19"/>
  <c r="K131" i="19"/>
  <c r="E111" i="19"/>
  <c r="F118" i="19"/>
  <c r="K121" i="19"/>
  <c r="E118" i="19"/>
  <c r="G118" i="19"/>
  <c r="I136" i="19"/>
  <c r="D111" i="19"/>
  <c r="F111" i="19"/>
  <c r="E112" i="19"/>
  <c r="F136" i="19"/>
  <c r="H118" i="19"/>
  <c r="D136" i="19"/>
  <c r="E75" i="19"/>
  <c r="D94" i="19"/>
  <c r="H135" i="19"/>
  <c r="G128" i="19"/>
  <c r="F121" i="19"/>
  <c r="E114" i="19"/>
  <c r="D107" i="19"/>
  <c r="G279" i="13"/>
  <c r="F323" i="19"/>
  <c r="I112" i="19"/>
  <c r="J133" i="19"/>
  <c r="C132" i="19"/>
  <c r="K124" i="19"/>
  <c r="J117" i="19"/>
  <c r="I110" i="19"/>
  <c r="H103" i="19"/>
  <c r="F123" i="19"/>
  <c r="J111" i="19"/>
  <c r="H279" i="13"/>
  <c r="G323" i="19"/>
  <c r="C106" i="19"/>
  <c r="E130" i="19"/>
  <c r="D123" i="19"/>
  <c r="C116" i="19"/>
  <c r="G122" i="19"/>
  <c r="K136" i="19"/>
  <c r="J129" i="19"/>
  <c r="I122" i="19"/>
  <c r="H115" i="19"/>
  <c r="G108" i="19"/>
  <c r="D105" i="19"/>
  <c r="F127" i="19"/>
  <c r="D131" i="19"/>
  <c r="C124" i="19"/>
  <c r="K116" i="19"/>
  <c r="J109" i="19"/>
  <c r="I120" i="19"/>
  <c r="E132" i="19"/>
  <c r="D109" i="19"/>
  <c r="F131" i="19"/>
  <c r="E108" i="19"/>
  <c r="K103" i="19"/>
  <c r="C111" i="19"/>
  <c r="D118" i="19"/>
  <c r="E125" i="19"/>
  <c r="F132" i="19"/>
  <c r="C103" i="19"/>
  <c r="D110" i="19"/>
  <c r="E117" i="19"/>
  <c r="F124" i="19"/>
  <c r="G131" i="19"/>
  <c r="I71" i="19"/>
  <c r="I98" i="19"/>
  <c r="H91" i="19"/>
  <c r="I82" i="19"/>
  <c r="J73" i="19"/>
  <c r="H85" i="19"/>
  <c r="E83" i="19"/>
  <c r="G92" i="19"/>
  <c r="F71" i="19"/>
  <c r="I83" i="19"/>
  <c r="I67" i="19"/>
  <c r="G96" i="19"/>
  <c r="H87" i="19"/>
  <c r="K76" i="19"/>
  <c r="J69" i="19"/>
  <c r="H97" i="19"/>
  <c r="G90" i="19"/>
  <c r="I68" i="19"/>
  <c r="I85" i="19"/>
  <c r="J76" i="19"/>
  <c r="I69" i="19"/>
  <c r="H88" i="19"/>
  <c r="D69" i="19"/>
  <c r="I90" i="19"/>
  <c r="J83" i="19"/>
  <c r="G93" i="19"/>
  <c r="F86" i="19"/>
  <c r="J66" i="19"/>
  <c r="J71" i="19"/>
  <c r="H95" i="19"/>
  <c r="G88" i="19"/>
  <c r="F81" i="19"/>
  <c r="K68" i="19"/>
  <c r="C86" i="19"/>
  <c r="G95" i="19"/>
  <c r="F88" i="19"/>
  <c r="E81" i="19"/>
  <c r="J68" i="19"/>
  <c r="L279" i="13"/>
  <c r="K323" i="19"/>
  <c r="J279" i="13"/>
  <c r="I323" i="19"/>
  <c r="I279" i="13"/>
  <c r="H323" i="19"/>
  <c r="K279" i="13"/>
  <c r="J323" i="19"/>
  <c r="I126" i="19"/>
  <c r="H119" i="19"/>
  <c r="G112" i="19"/>
  <c r="F105" i="19"/>
  <c r="J127" i="19"/>
  <c r="H109" i="19"/>
  <c r="H117" i="19"/>
  <c r="I116" i="19"/>
  <c r="D135" i="19"/>
  <c r="C128" i="19"/>
  <c r="K120" i="19"/>
  <c r="J113" i="19"/>
  <c r="I106" i="19"/>
  <c r="J131" i="19"/>
  <c r="D121" i="19"/>
  <c r="G136" i="19"/>
  <c r="F129" i="19"/>
  <c r="E122" i="19"/>
  <c r="D115" i="19"/>
  <c r="C108" i="19"/>
  <c r="J135" i="19"/>
  <c r="D117" i="19"/>
  <c r="K126" i="19"/>
  <c r="F103" i="19"/>
  <c r="C126" i="19"/>
  <c r="I105" i="19"/>
  <c r="J112" i="19"/>
  <c r="K119" i="19"/>
  <c r="C127" i="19"/>
  <c r="D134" i="19"/>
  <c r="J104" i="19"/>
  <c r="K111" i="19"/>
  <c r="C119" i="19"/>
  <c r="D126" i="19"/>
  <c r="E133" i="19"/>
  <c r="C96" i="19"/>
  <c r="C77" i="19"/>
  <c r="K96" i="19"/>
  <c r="C72" i="19"/>
  <c r="K77" i="19"/>
  <c r="E76" i="19"/>
  <c r="F85" i="19"/>
  <c r="K81" i="19"/>
  <c r="C73" i="19"/>
  <c r="J85" i="19"/>
  <c r="D75" i="19"/>
  <c r="C68" i="19"/>
  <c r="J95" i="19"/>
  <c r="I88" i="19"/>
  <c r="J92" i="19"/>
  <c r="K83" i="19"/>
  <c r="C75" i="19"/>
  <c r="K67" i="19"/>
  <c r="C85" i="19"/>
  <c r="D87" i="19"/>
  <c r="D97" i="19"/>
  <c r="J98" i="19"/>
  <c r="I91" i="19"/>
  <c r="J82" i="19"/>
  <c r="K73" i="19"/>
  <c r="H81" i="19"/>
  <c r="J67" i="19"/>
  <c r="J93" i="19"/>
  <c r="I86" i="19"/>
  <c r="J77" i="19"/>
  <c r="D67" i="19"/>
  <c r="D93" i="19"/>
  <c r="G82" i="19"/>
  <c r="I93" i="19"/>
  <c r="H86" i="19"/>
  <c r="I77" i="19"/>
  <c r="C67" i="19"/>
  <c r="D279" i="7"/>
  <c r="C175" i="19"/>
  <c r="C174" i="19" s="1"/>
  <c r="C49" i="19" s="1"/>
  <c r="L279" i="7"/>
  <c r="K175" i="19"/>
  <c r="K174" i="19" s="1"/>
  <c r="K49" i="19" s="1"/>
  <c r="J279" i="7"/>
  <c r="I175" i="19"/>
  <c r="I174" i="19" s="1"/>
  <c r="I49" i="19" s="1"/>
  <c r="G279" i="7"/>
  <c r="F175" i="19"/>
  <c r="F174" i="19" s="1"/>
  <c r="F49" i="19" s="1"/>
  <c r="F133" i="19"/>
  <c r="E126" i="19"/>
  <c r="D119" i="19"/>
  <c r="C112" i="19"/>
  <c r="K104" i="19"/>
  <c r="G126" i="19"/>
  <c r="E116" i="19"/>
  <c r="F115" i="19"/>
  <c r="I134" i="19"/>
  <c r="H127" i="19"/>
  <c r="G120" i="19"/>
  <c r="F113" i="19"/>
  <c r="E106" i="19"/>
  <c r="G130" i="19"/>
  <c r="H121" i="19"/>
  <c r="J119" i="19"/>
  <c r="G107" i="19"/>
  <c r="H114" i="19"/>
  <c r="I121" i="19"/>
  <c r="J128" i="19"/>
  <c r="K135" i="19"/>
  <c r="H106" i="19"/>
  <c r="I113" i="19"/>
  <c r="J120" i="19"/>
  <c r="K127" i="19"/>
  <c r="C135" i="19"/>
  <c r="D95" i="19"/>
  <c r="C88" i="19"/>
  <c r="F77" i="19"/>
  <c r="G68" i="19"/>
  <c r="C98" i="19"/>
  <c r="K90" i="19"/>
  <c r="I95" i="19"/>
  <c r="H72" i="19"/>
  <c r="E78" i="19"/>
  <c r="H93" i="19"/>
  <c r="E87" i="19"/>
  <c r="E71" i="19"/>
  <c r="K82" i="19"/>
  <c r="I72" i="19"/>
  <c r="K92" i="19"/>
  <c r="E82" i="19"/>
  <c r="F73" i="19"/>
  <c r="E66" i="19"/>
  <c r="C94" i="19"/>
  <c r="K86" i="19"/>
  <c r="D98" i="19"/>
  <c r="C91" i="19"/>
  <c r="E73" i="19"/>
  <c r="D66" i="19"/>
  <c r="G97" i="19"/>
  <c r="J81" i="19"/>
  <c r="F95" i="19"/>
  <c r="C97" i="19"/>
  <c r="C81" i="19"/>
  <c r="D72" i="19"/>
  <c r="H77" i="19"/>
  <c r="C92" i="19"/>
  <c r="C76" i="19"/>
  <c r="G98" i="19"/>
  <c r="F91" i="19"/>
  <c r="F67" i="19"/>
  <c r="K91" i="19"/>
  <c r="F279" i="13"/>
  <c r="E323" i="19"/>
  <c r="K108" i="19"/>
  <c r="H129" i="19"/>
  <c r="G106" i="19"/>
  <c r="H131" i="19"/>
  <c r="G124" i="19"/>
  <c r="F117" i="19"/>
  <c r="E110" i="19"/>
  <c r="D103" i="19"/>
  <c r="C122" i="19"/>
  <c r="J103" i="19"/>
  <c r="G110" i="19"/>
  <c r="I132" i="19"/>
  <c r="C110" i="19"/>
  <c r="K132" i="19"/>
  <c r="J125" i="19"/>
  <c r="I118" i="19"/>
  <c r="H111" i="19"/>
  <c r="G104" i="19"/>
  <c r="D125" i="19"/>
  <c r="F107" i="19"/>
  <c r="K114" i="19"/>
  <c r="E136" i="19"/>
  <c r="C114" i="19"/>
  <c r="E109" i="19"/>
  <c r="F116" i="19"/>
  <c r="G123" i="19"/>
  <c r="H130" i="19"/>
  <c r="F108" i="19"/>
  <c r="G115" i="19"/>
  <c r="H122" i="19"/>
  <c r="I129" i="19"/>
  <c r="J136" i="19"/>
  <c r="H83" i="19"/>
  <c r="F82" i="19"/>
  <c r="F66" i="19"/>
  <c r="D77" i="19"/>
  <c r="F93" i="19"/>
  <c r="E86" i="19"/>
  <c r="I66" i="19"/>
  <c r="F90" i="19"/>
  <c r="E67" i="19"/>
  <c r="J97" i="19"/>
  <c r="E88" i="19"/>
  <c r="G85" i="19"/>
  <c r="G69" i="19"/>
  <c r="G78" i="19"/>
  <c r="E98" i="19"/>
  <c r="D91" i="19"/>
  <c r="I78" i="19"/>
  <c r="H71" i="19"/>
  <c r="E92" i="19"/>
  <c r="D73" i="19"/>
  <c r="F96" i="19"/>
  <c r="G87" i="19"/>
  <c r="H78" i="19"/>
  <c r="G71" i="19"/>
  <c r="D92" i="19"/>
  <c r="E94" i="19"/>
  <c r="F69" i="19"/>
  <c r="C90" i="19"/>
  <c r="E95" i="19"/>
  <c r="D88" i="19"/>
  <c r="G77" i="19"/>
  <c r="H68" i="19"/>
  <c r="F97" i="19"/>
  <c r="E90" i="19"/>
  <c r="D83" i="19"/>
  <c r="G72" i="19"/>
  <c r="I96" i="19"/>
  <c r="J87" i="19"/>
  <c r="E97" i="19"/>
  <c r="D90" i="19"/>
  <c r="C83" i="19"/>
  <c r="F72" i="19"/>
  <c r="K66" i="19"/>
  <c r="H279" i="7"/>
  <c r="G175" i="19"/>
  <c r="G174" i="19" s="1"/>
  <c r="G49" i="19" s="1"/>
  <c r="K279" i="7"/>
  <c r="J175" i="19"/>
  <c r="J174" i="19" s="1"/>
  <c r="J49" i="19" s="1"/>
  <c r="F279" i="7"/>
  <c r="E175" i="19"/>
  <c r="E174" i="19" s="1"/>
  <c r="E49" i="19" s="1"/>
  <c r="E279" i="7"/>
  <c r="D175" i="19"/>
  <c r="D174" i="19" s="1"/>
  <c r="D49" i="19" s="1"/>
  <c r="I279" i="7"/>
  <c r="H175" i="19"/>
  <c r="H174" i="19" s="1"/>
  <c r="H49" i="19" s="1"/>
  <c r="H279" i="8"/>
  <c r="G212" i="19"/>
  <c r="G211" i="19" s="1"/>
  <c r="G50" i="19" s="1"/>
  <c r="C249" i="19"/>
  <c r="C248" i="19" s="1"/>
  <c r="C51" i="19" s="1"/>
  <c r="D279" i="9"/>
  <c r="E279" i="8"/>
  <c r="D212" i="19"/>
  <c r="D211" i="19" s="1"/>
  <c r="D50" i="19" s="1"/>
  <c r="H276" i="11"/>
  <c r="G286" i="19"/>
  <c r="G285" i="19" s="1"/>
  <c r="G52" i="19" s="1"/>
  <c r="H279" i="9"/>
  <c r="G249" i="19"/>
  <c r="G248" i="19" s="1"/>
  <c r="G51" i="19" s="1"/>
  <c r="G276" i="11"/>
  <c r="F286" i="19"/>
  <c r="F285" i="19" s="1"/>
  <c r="F52" i="19" s="1"/>
  <c r="D281" i="6"/>
  <c r="C138" i="19"/>
  <c r="I279" i="8"/>
  <c r="H212" i="19"/>
  <c r="H211" i="19" s="1"/>
  <c r="H50" i="19" s="1"/>
  <c r="F249" i="19"/>
  <c r="F248" i="19" s="1"/>
  <c r="F51" i="19" s="1"/>
  <c r="G279" i="9"/>
  <c r="E279" i="9"/>
  <c r="D249" i="19"/>
  <c r="D248" i="19" s="1"/>
  <c r="D51" i="19" s="1"/>
  <c r="K279" i="8"/>
  <c r="J212" i="19"/>
  <c r="F279" i="8"/>
  <c r="E212" i="19"/>
  <c r="E211" i="19" s="1"/>
  <c r="E50" i="19" s="1"/>
  <c r="L279" i="16"/>
  <c r="K397" i="19"/>
  <c r="K396" i="19" s="1"/>
  <c r="K55" i="19" s="1"/>
  <c r="L279" i="8"/>
  <c r="K212" i="19"/>
  <c r="E281" i="6"/>
  <c r="D138" i="19"/>
  <c r="F281" i="6"/>
  <c r="E138" i="19"/>
  <c r="I279" i="16"/>
  <c r="H397" i="19"/>
  <c r="H396" i="19" s="1"/>
  <c r="H55" i="19" s="1"/>
  <c r="G279" i="8"/>
  <c r="F212" i="19"/>
  <c r="F211" i="19" s="1"/>
  <c r="F50" i="19" s="1"/>
  <c r="J281" i="6"/>
  <c r="I138" i="19"/>
  <c r="I281" i="6"/>
  <c r="H138" i="19"/>
  <c r="F279" i="9"/>
  <c r="E249" i="19"/>
  <c r="E248" i="19" s="1"/>
  <c r="E51" i="19" s="1"/>
  <c r="H279" i="16"/>
  <c r="G397" i="19"/>
  <c r="G396" i="19" s="1"/>
  <c r="G55" i="19" s="1"/>
  <c r="K249" i="19"/>
  <c r="K248" i="19" s="1"/>
  <c r="K51" i="19" s="1"/>
  <c r="L279" i="9"/>
  <c r="H281" i="6"/>
  <c r="G138" i="19"/>
  <c r="E279" i="16"/>
  <c r="D397" i="19"/>
  <c r="D396" i="19" s="1"/>
  <c r="D55" i="19" s="1"/>
  <c r="K279" i="16"/>
  <c r="J397" i="19"/>
  <c r="J396" i="19" s="1"/>
  <c r="J55" i="19" s="1"/>
  <c r="J279" i="16"/>
  <c r="I397" i="19"/>
  <c r="I396" i="19" s="1"/>
  <c r="I55" i="19" s="1"/>
  <c r="K276" i="11"/>
  <c r="J286" i="19"/>
  <c r="J285" i="19" s="1"/>
  <c r="J52" i="19" s="1"/>
  <c r="G279" i="16"/>
  <c r="F397" i="19"/>
  <c r="F396" i="19" s="1"/>
  <c r="F55" i="19" s="1"/>
  <c r="J279" i="8"/>
  <c r="I212" i="19"/>
  <c r="I211" i="19" s="1"/>
  <c r="I50" i="19" s="1"/>
  <c r="J249" i="19"/>
  <c r="J248" i="19" s="1"/>
  <c r="J51" i="19" s="1"/>
  <c r="K279" i="9"/>
  <c r="D279" i="8"/>
  <c r="C212" i="19"/>
  <c r="C211" i="19" s="1"/>
  <c r="C50" i="19" s="1"/>
  <c r="H249" i="19"/>
  <c r="H248" i="19" s="1"/>
  <c r="H51" i="19" s="1"/>
  <c r="I279" i="9"/>
  <c r="G281" i="6"/>
  <c r="F138" i="19"/>
  <c r="J276" i="11"/>
  <c r="I286" i="19"/>
  <c r="I285" i="19" s="1"/>
  <c r="I52" i="19" s="1"/>
  <c r="L276" i="11"/>
  <c r="K286" i="19"/>
  <c r="K285" i="19" s="1"/>
  <c r="K52" i="19" s="1"/>
  <c r="I276" i="11"/>
  <c r="H286" i="19"/>
  <c r="H285" i="19" s="1"/>
  <c r="H52" i="19" s="1"/>
  <c r="F279" i="16"/>
  <c r="E397" i="19"/>
  <c r="E396" i="19" s="1"/>
  <c r="E55" i="19" s="1"/>
  <c r="D279" i="16"/>
  <c r="C397" i="19"/>
  <c r="C396" i="19" s="1"/>
  <c r="C55" i="19" s="1"/>
  <c r="I249" i="19"/>
  <c r="I248" i="19" s="1"/>
  <c r="I51" i="19" s="1"/>
  <c r="J279" i="9"/>
  <c r="M23" i="19" l="1"/>
  <c r="M13" i="19"/>
  <c r="M8" i="19"/>
  <c r="M26" i="19"/>
  <c r="M12" i="19"/>
  <c r="J322" i="19"/>
  <c r="J53" i="19" s="1"/>
  <c r="I322" i="19"/>
  <c r="I53" i="19" s="1"/>
  <c r="F322" i="19"/>
  <c r="F53" i="19" s="1"/>
  <c r="E322" i="19"/>
  <c r="E53" i="19" s="1"/>
  <c r="G322" i="19"/>
  <c r="G53" i="19" s="1"/>
  <c r="L322" i="19"/>
  <c r="L53" i="19" s="1"/>
  <c r="H322" i="19"/>
  <c r="H53" i="19" s="1"/>
  <c r="K322" i="19"/>
  <c r="K53" i="19" s="1"/>
  <c r="M322" i="19"/>
  <c r="M53" i="19" s="1"/>
  <c r="N434" i="5"/>
  <c r="N470" i="5" s="1"/>
  <c r="N391" i="5"/>
  <c r="N396" i="5"/>
  <c r="N353" i="5"/>
  <c r="M396" i="5"/>
  <c r="M353" i="5"/>
  <c r="M434" i="5"/>
  <c r="M470" i="5" s="1"/>
  <c r="M391" i="5"/>
  <c r="I391" i="5"/>
  <c r="M623" i="4"/>
  <c r="M659" i="4" s="1"/>
  <c r="M542" i="4"/>
  <c r="N547" i="4"/>
  <c r="N466" i="4"/>
  <c r="N585" i="4"/>
  <c r="N621" i="4" s="1"/>
  <c r="N504" i="4"/>
  <c r="M547" i="4"/>
  <c r="M585" i="4"/>
  <c r="M621" i="4" s="1"/>
  <c r="M504" i="4"/>
  <c r="N623" i="4"/>
  <c r="N659" i="4" s="1"/>
  <c r="N542" i="4"/>
  <c r="K542" i="4"/>
  <c r="E659" i="4"/>
  <c r="L391" i="5"/>
  <c r="H391" i="5"/>
  <c r="D391" i="5"/>
  <c r="L470" i="5"/>
  <c r="K391" i="5"/>
  <c r="G391" i="5"/>
  <c r="E391" i="5"/>
  <c r="J391" i="5"/>
  <c r="F391" i="5"/>
  <c r="J470" i="5"/>
  <c r="G659" i="4"/>
  <c r="D659" i="4"/>
  <c r="F659" i="4"/>
  <c r="I659" i="4"/>
  <c r="J542" i="4"/>
  <c r="L542" i="4"/>
  <c r="G542" i="4"/>
  <c r="F542" i="4"/>
  <c r="D542" i="4"/>
  <c r="I542" i="4"/>
  <c r="E542" i="4"/>
  <c r="H542" i="4"/>
  <c r="K659" i="4"/>
  <c r="J659" i="4"/>
  <c r="H659" i="4"/>
  <c r="L659" i="4"/>
  <c r="J102" i="19"/>
  <c r="K470" i="5"/>
  <c r="F102" i="19"/>
  <c r="G470" i="5"/>
  <c r="E102" i="19"/>
  <c r="F470" i="5"/>
  <c r="I102" i="19"/>
  <c r="H102" i="19"/>
  <c r="I470" i="5"/>
  <c r="G102" i="19"/>
  <c r="H470" i="5"/>
  <c r="C102" i="19"/>
  <c r="D470" i="5"/>
  <c r="D102" i="19"/>
  <c r="E470" i="5"/>
  <c r="H396" i="5"/>
  <c r="H353" i="5"/>
  <c r="J396" i="5"/>
  <c r="J353" i="5"/>
  <c r="E396" i="5"/>
  <c r="E353" i="5"/>
  <c r="G396" i="5"/>
  <c r="G353" i="5"/>
  <c r="L396" i="5"/>
  <c r="L353" i="5"/>
  <c r="D396" i="5"/>
  <c r="D353" i="5"/>
  <c r="K396" i="5"/>
  <c r="K353" i="5"/>
  <c r="F396" i="5"/>
  <c r="F353" i="5"/>
  <c r="I396" i="5"/>
  <c r="I353" i="5"/>
  <c r="I585" i="4"/>
  <c r="K585" i="4"/>
  <c r="J585" i="4"/>
  <c r="L585" i="4"/>
  <c r="F585" i="4"/>
  <c r="F621" i="4" s="1"/>
  <c r="F504" i="4"/>
  <c r="G585" i="4"/>
  <c r="D585" i="4"/>
  <c r="D621" i="4" s="1"/>
  <c r="D504" i="4"/>
  <c r="H585" i="4"/>
  <c r="E585" i="4"/>
  <c r="E621" i="4" s="1"/>
  <c r="E504" i="4"/>
  <c r="L547" i="4"/>
  <c r="H547" i="4"/>
  <c r="G64" i="19" s="1"/>
  <c r="I547" i="4"/>
  <c r="K547" i="4"/>
  <c r="F547" i="4"/>
  <c r="E64" i="19" s="1"/>
  <c r="D547" i="4"/>
  <c r="J547" i="4"/>
  <c r="I64" i="19" s="1"/>
  <c r="E547" i="4"/>
  <c r="G547" i="4"/>
  <c r="F137" i="19"/>
  <c r="F48" i="19" s="1"/>
  <c r="G137" i="19"/>
  <c r="G48" i="19" s="1"/>
  <c r="H137" i="19"/>
  <c r="H48" i="19" s="1"/>
  <c r="E137" i="19"/>
  <c r="E48" i="19" s="1"/>
  <c r="K211" i="19"/>
  <c r="K50" i="19" s="1"/>
  <c r="I137" i="19"/>
  <c r="I48" i="19" s="1"/>
  <c r="D137" i="19"/>
  <c r="D48" i="19" s="1"/>
  <c r="J211" i="19"/>
  <c r="J50" i="19" s="1"/>
  <c r="C137" i="19"/>
  <c r="C48" i="19" s="1"/>
  <c r="C64" i="19" l="1"/>
  <c r="M101" i="19"/>
  <c r="M100" i="19" s="1"/>
  <c r="M47" i="19" s="1"/>
  <c r="N432" i="5"/>
  <c r="L101" i="19"/>
  <c r="L100" i="19" s="1"/>
  <c r="L47" i="19" s="1"/>
  <c r="M432" i="5"/>
  <c r="L64" i="19"/>
  <c r="M64" i="19"/>
  <c r="N583" i="4"/>
  <c r="K64" i="19"/>
  <c r="E101" i="19"/>
  <c r="E100" i="19" s="1"/>
  <c r="E47" i="19" s="1"/>
  <c r="F432" i="5"/>
  <c r="C101" i="19"/>
  <c r="C100" i="19" s="1"/>
  <c r="C47" i="19" s="1"/>
  <c r="D432" i="5"/>
  <c r="F101" i="19"/>
  <c r="F100" i="19" s="1"/>
  <c r="F47" i="19" s="1"/>
  <c r="G432" i="5"/>
  <c r="I101" i="19"/>
  <c r="J432" i="5"/>
  <c r="H101" i="19"/>
  <c r="H100" i="19" s="1"/>
  <c r="H47" i="19" s="1"/>
  <c r="I432" i="5"/>
  <c r="J101" i="19"/>
  <c r="J100" i="19" s="1"/>
  <c r="J47" i="19" s="1"/>
  <c r="K432" i="5"/>
  <c r="K101" i="19"/>
  <c r="K100" i="19" s="1"/>
  <c r="K47" i="19" s="1"/>
  <c r="L432" i="5"/>
  <c r="D101" i="19"/>
  <c r="D100" i="19" s="1"/>
  <c r="D47" i="19" s="1"/>
  <c r="E432" i="5"/>
  <c r="G101" i="19"/>
  <c r="G100" i="19" s="1"/>
  <c r="G47" i="19" s="1"/>
  <c r="H432" i="5"/>
  <c r="F64" i="19"/>
  <c r="D64" i="19"/>
  <c r="J64" i="19"/>
  <c r="H64" i="19"/>
  <c r="I100" i="19" l="1"/>
  <c r="I47" i="19" s="1"/>
  <c r="M5" i="19"/>
  <c r="M41" i="19"/>
  <c r="M63" i="19"/>
  <c r="M470" i="19" s="1"/>
  <c r="D94" i="15"/>
  <c r="D184" i="15" s="1"/>
  <c r="D229" i="15" s="1"/>
  <c r="D270" i="15" s="1"/>
  <c r="C387" i="19" s="1"/>
  <c r="C32" i="19" s="1"/>
  <c r="D98" i="15"/>
  <c r="D188" i="15" s="1"/>
  <c r="D233" i="15" s="1"/>
  <c r="D274" i="15" s="1"/>
  <c r="C391" i="19" s="1"/>
  <c r="C36" i="19" s="1"/>
  <c r="D87" i="15"/>
  <c r="D177" i="15" s="1"/>
  <c r="D222" i="15" s="1"/>
  <c r="D263" i="15" s="1"/>
  <c r="C380" i="19" s="1"/>
  <c r="D93" i="15"/>
  <c r="D183" i="15" s="1"/>
  <c r="D228" i="15" s="1"/>
  <c r="D269" i="15" s="1"/>
  <c r="C386" i="19" s="1"/>
  <c r="C31" i="19" s="1"/>
  <c r="D97" i="15"/>
  <c r="D187" i="15" s="1"/>
  <c r="D232" i="15" s="1"/>
  <c r="D273" i="15" s="1"/>
  <c r="C390" i="19" s="1"/>
  <c r="C35" i="19" s="1"/>
  <c r="D96" i="15"/>
  <c r="D186" i="15" s="1"/>
  <c r="D231" i="15" s="1"/>
  <c r="D272" i="15" s="1"/>
  <c r="C389" i="19" s="1"/>
  <c r="C34" i="19" s="1"/>
  <c r="D101" i="15"/>
  <c r="D191" i="15" s="1"/>
  <c r="D236" i="15" s="1"/>
  <c r="D277" i="15" s="1"/>
  <c r="C394" i="19" s="1"/>
  <c r="C39" i="19" s="1"/>
  <c r="D76" i="15"/>
  <c r="D166" i="15" s="1"/>
  <c r="D211" i="15" s="1"/>
  <c r="D252" i="15" s="1"/>
  <c r="C369" i="19" s="1"/>
  <c r="C14" i="19" s="1"/>
  <c r="D92" i="15"/>
  <c r="D182" i="15" s="1"/>
  <c r="D227" i="15" s="1"/>
  <c r="D268" i="15" s="1"/>
  <c r="C385" i="19" s="1"/>
  <c r="D99" i="15"/>
  <c r="D189" i="15" s="1"/>
  <c r="D234" i="15" s="1"/>
  <c r="D275" i="15" s="1"/>
  <c r="C392" i="19" s="1"/>
  <c r="C37" i="19" s="1"/>
  <c r="D90" i="15"/>
  <c r="D180" i="15" s="1"/>
  <c r="D225" i="15" s="1"/>
  <c r="D266" i="15" s="1"/>
  <c r="C383" i="19" s="1"/>
  <c r="C28" i="19" s="1"/>
  <c r="D89" i="15"/>
  <c r="D179" i="15" s="1"/>
  <c r="D224" i="15" s="1"/>
  <c r="D265" i="15" s="1"/>
  <c r="C382" i="19" s="1"/>
  <c r="C27" i="19" s="1"/>
  <c r="D74" i="15"/>
  <c r="D164" i="15" s="1"/>
  <c r="D209" i="15" s="1"/>
  <c r="D250" i="15" s="1"/>
  <c r="C367" i="19" s="1"/>
  <c r="C12" i="19" s="1"/>
  <c r="D77" i="15"/>
  <c r="D167" i="15" s="1"/>
  <c r="D212" i="15" s="1"/>
  <c r="D253" i="15" s="1"/>
  <c r="C370" i="19" s="1"/>
  <c r="D79" i="15"/>
  <c r="D169" i="15" s="1"/>
  <c r="D214" i="15" s="1"/>
  <c r="D255" i="15" s="1"/>
  <c r="C372" i="19" s="1"/>
  <c r="C17" i="19" s="1"/>
  <c r="D81" i="15"/>
  <c r="D171" i="15" s="1"/>
  <c r="D216" i="15" s="1"/>
  <c r="D257" i="15" s="1"/>
  <c r="C374" i="19" s="1"/>
  <c r="C19" i="19" s="1"/>
  <c r="D84" i="15"/>
  <c r="D174" i="15" s="1"/>
  <c r="D219" i="15" s="1"/>
  <c r="D260" i="15" s="1"/>
  <c r="C377" i="19" s="1"/>
  <c r="C22" i="19" s="1"/>
  <c r="D68" i="15"/>
  <c r="D158" i="15" s="1"/>
  <c r="D203" i="15" s="1"/>
  <c r="D244" i="15" s="1"/>
  <c r="C361" i="19" s="1"/>
  <c r="D78" i="15"/>
  <c r="D168" i="15" s="1"/>
  <c r="D213" i="15" s="1"/>
  <c r="D254" i="15" s="1"/>
  <c r="C371" i="19" s="1"/>
  <c r="C16" i="19" s="1"/>
  <c r="D70" i="15"/>
  <c r="D160" i="15" s="1"/>
  <c r="D205" i="15" s="1"/>
  <c r="D246" i="15" s="1"/>
  <c r="C363" i="19" s="1"/>
  <c r="C8" i="19" s="1"/>
  <c r="D91" i="15"/>
  <c r="D181" i="15" s="1"/>
  <c r="D226" i="15" s="1"/>
  <c r="D267" i="15" s="1"/>
  <c r="C384" i="19" s="1"/>
  <c r="C29" i="19" s="1"/>
  <c r="D69" i="15"/>
  <c r="D159" i="15" s="1"/>
  <c r="D204" i="15" s="1"/>
  <c r="D245" i="15" s="1"/>
  <c r="C362" i="19" s="1"/>
  <c r="C7" i="19" s="1"/>
  <c r="D72" i="15"/>
  <c r="D162" i="15" s="1"/>
  <c r="D207" i="15" s="1"/>
  <c r="D248" i="15" s="1"/>
  <c r="C365" i="19" s="1"/>
  <c r="C10" i="19" s="1"/>
  <c r="D83" i="15"/>
  <c r="D173" i="15" s="1"/>
  <c r="D218" i="15" s="1"/>
  <c r="D259" i="15" s="1"/>
  <c r="C376" i="19" s="1"/>
  <c r="D82" i="15"/>
  <c r="D172" i="15" s="1"/>
  <c r="D217" i="15" s="1"/>
  <c r="D258" i="15" s="1"/>
  <c r="C375" i="19" s="1"/>
  <c r="D88" i="15"/>
  <c r="D178" i="15" s="1"/>
  <c r="D223" i="15" s="1"/>
  <c r="D264" i="15" s="1"/>
  <c r="C381" i="19" s="1"/>
  <c r="C26" i="19" s="1"/>
  <c r="D71" i="15"/>
  <c r="D161" i="15" s="1"/>
  <c r="D206" i="15" s="1"/>
  <c r="D247" i="15" s="1"/>
  <c r="C364" i="19" s="1"/>
  <c r="C9" i="19" s="1"/>
  <c r="D95" i="15"/>
  <c r="D185" i="15" s="1"/>
  <c r="D230" i="15" s="1"/>
  <c r="D271" i="15" s="1"/>
  <c r="C388" i="19" s="1"/>
  <c r="C33" i="19" s="1"/>
  <c r="D73" i="15"/>
  <c r="D163" i="15" s="1"/>
  <c r="D208" i="15" s="1"/>
  <c r="D249" i="15" s="1"/>
  <c r="C366" i="19" s="1"/>
  <c r="D102" i="15"/>
  <c r="D192" i="15" s="1"/>
  <c r="D237" i="15" s="1"/>
  <c r="D278" i="15" s="1"/>
  <c r="C395" i="19" s="1"/>
  <c r="D85" i="15"/>
  <c r="D175" i="15" s="1"/>
  <c r="D220" i="15" s="1"/>
  <c r="D261" i="15" s="1"/>
  <c r="C378" i="19" s="1"/>
  <c r="C23" i="19" s="1"/>
  <c r="D80" i="15"/>
  <c r="D170" i="15" s="1"/>
  <c r="D215" i="15" s="1"/>
  <c r="D256" i="15" s="1"/>
  <c r="C373" i="19" s="1"/>
  <c r="C18" i="19" s="1"/>
  <c r="D100" i="15"/>
  <c r="D190" i="15" s="1"/>
  <c r="D235" i="15" s="1"/>
  <c r="D276" i="15" s="1"/>
  <c r="C393" i="19" s="1"/>
  <c r="C38" i="19" s="1"/>
  <c r="D86" i="15"/>
  <c r="D176" i="15" s="1"/>
  <c r="D221" i="15" s="1"/>
  <c r="D262" i="15" s="1"/>
  <c r="C379" i="19" s="1"/>
  <c r="C24" i="19" s="1"/>
  <c r="D75" i="15"/>
  <c r="D165" i="15" s="1"/>
  <c r="D210" i="15" s="1"/>
  <c r="D251" i="15" s="1"/>
  <c r="C368" i="19" s="1"/>
  <c r="C13" i="19" s="1"/>
  <c r="M46" i="19" l="1"/>
  <c r="M57" i="19" s="1"/>
  <c r="D58" i="15"/>
  <c r="D67" i="15"/>
  <c r="D103" i="15" l="1"/>
  <c r="D157" i="15"/>
  <c r="D202" i="15" l="1"/>
  <c r="D193" i="15"/>
  <c r="D243" i="15" l="1"/>
  <c r="D238" i="15"/>
  <c r="E58" i="15"/>
  <c r="I58" i="15"/>
  <c r="H58" i="15"/>
  <c r="F58" i="15"/>
  <c r="F67" i="15"/>
  <c r="F157" i="15" s="1"/>
  <c r="F202" i="15" s="1"/>
  <c r="H101" i="15"/>
  <c r="H191" i="15" s="1"/>
  <c r="H236" i="15" s="1"/>
  <c r="H277" i="15" s="1"/>
  <c r="G394" i="19" s="1"/>
  <c r="G39" i="19" s="1"/>
  <c r="E67" i="15"/>
  <c r="I67" i="15"/>
  <c r="I157" i="15" s="1"/>
  <c r="I202" i="15" s="1"/>
  <c r="F76" i="15"/>
  <c r="F166" i="15" s="1"/>
  <c r="F211" i="15" s="1"/>
  <c r="F252" i="15" s="1"/>
  <c r="E369" i="19" s="1"/>
  <c r="E14" i="19" s="1"/>
  <c r="G58" i="15"/>
  <c r="F72" i="15"/>
  <c r="F162" i="15" s="1"/>
  <c r="F207" i="15" s="1"/>
  <c r="F248" i="15" s="1"/>
  <c r="E365" i="19" s="1"/>
  <c r="E10" i="19" s="1"/>
  <c r="E91" i="15"/>
  <c r="E181" i="15" s="1"/>
  <c r="E226" i="15" s="1"/>
  <c r="E267" i="15" s="1"/>
  <c r="D384" i="19" s="1"/>
  <c r="D29" i="19" s="1"/>
  <c r="J73" i="15"/>
  <c r="J163" i="15" s="1"/>
  <c r="J208" i="15" s="1"/>
  <c r="J249" i="15" s="1"/>
  <c r="I366" i="19" s="1"/>
  <c r="I88" i="15"/>
  <c r="I178" i="15" s="1"/>
  <c r="I223" i="15" s="1"/>
  <c r="I264" i="15" s="1"/>
  <c r="H381" i="19" s="1"/>
  <c r="H26" i="19" s="1"/>
  <c r="H76" i="15"/>
  <c r="H166" i="15" s="1"/>
  <c r="H211" i="15" s="1"/>
  <c r="H252" i="15" s="1"/>
  <c r="G369" i="19" s="1"/>
  <c r="G14" i="19" s="1"/>
  <c r="H74" i="15"/>
  <c r="H164" i="15" s="1"/>
  <c r="H209" i="15" s="1"/>
  <c r="H250" i="15" s="1"/>
  <c r="G367" i="19" s="1"/>
  <c r="G12" i="19" s="1"/>
  <c r="E93" i="15"/>
  <c r="E183" i="15" s="1"/>
  <c r="E228" i="15" s="1"/>
  <c r="E269" i="15" s="1"/>
  <c r="D386" i="19" s="1"/>
  <c r="D31" i="19" s="1"/>
  <c r="F93" i="15"/>
  <c r="F183" i="15" s="1"/>
  <c r="F228" i="15" s="1"/>
  <c r="F269" i="15" s="1"/>
  <c r="E386" i="19" s="1"/>
  <c r="E31" i="19" s="1"/>
  <c r="E79" i="15"/>
  <c r="E169" i="15" s="1"/>
  <c r="E214" i="15" s="1"/>
  <c r="E255" i="15" s="1"/>
  <c r="D372" i="19" s="1"/>
  <c r="D17" i="19" s="1"/>
  <c r="I81" i="15"/>
  <c r="I171" i="15" s="1"/>
  <c r="I216" i="15" s="1"/>
  <c r="I257" i="15" s="1"/>
  <c r="H374" i="19" s="1"/>
  <c r="H19" i="19" s="1"/>
  <c r="J72" i="15"/>
  <c r="J162" i="15" s="1"/>
  <c r="J207" i="15" s="1"/>
  <c r="J248" i="15" s="1"/>
  <c r="I365" i="19" s="1"/>
  <c r="I10" i="19" s="1"/>
  <c r="J93" i="15"/>
  <c r="J183" i="15" s="1"/>
  <c r="J228" i="15" s="1"/>
  <c r="J269" i="15" s="1"/>
  <c r="I386" i="19" s="1"/>
  <c r="I31" i="19" s="1"/>
  <c r="F69" i="15"/>
  <c r="F159" i="15" s="1"/>
  <c r="F204" i="15" s="1"/>
  <c r="F245" i="15" s="1"/>
  <c r="E362" i="19" s="1"/>
  <c r="E7" i="19" s="1"/>
  <c r="J82" i="15"/>
  <c r="J172" i="15" s="1"/>
  <c r="J217" i="15" s="1"/>
  <c r="J258" i="15" s="1"/>
  <c r="I375" i="19" s="1"/>
  <c r="E95" i="15"/>
  <c r="E185" i="15" s="1"/>
  <c r="E230" i="15" s="1"/>
  <c r="E271" i="15" s="1"/>
  <c r="D388" i="19" s="1"/>
  <c r="D33" i="19" s="1"/>
  <c r="J98" i="15"/>
  <c r="J188" i="15" s="1"/>
  <c r="J233" i="15" s="1"/>
  <c r="J274" i="15" s="1"/>
  <c r="I391" i="19" s="1"/>
  <c r="I36" i="19" s="1"/>
  <c r="E96" i="15"/>
  <c r="E186" i="15" s="1"/>
  <c r="E231" i="15" s="1"/>
  <c r="E272" i="15" s="1"/>
  <c r="D389" i="19" s="1"/>
  <c r="D34" i="19" s="1"/>
  <c r="F81" i="15"/>
  <c r="F171" i="15" s="1"/>
  <c r="F216" i="15" s="1"/>
  <c r="F257" i="15" s="1"/>
  <c r="E374" i="19" s="1"/>
  <c r="E19" i="19" s="1"/>
  <c r="H81" i="15"/>
  <c r="H171" i="15" s="1"/>
  <c r="H216" i="15" s="1"/>
  <c r="H257" i="15" s="1"/>
  <c r="G374" i="19" s="1"/>
  <c r="G19" i="19" s="1"/>
  <c r="I73" i="15"/>
  <c r="I163" i="15" s="1"/>
  <c r="I208" i="15" s="1"/>
  <c r="I249" i="15" s="1"/>
  <c r="H366" i="19" s="1"/>
  <c r="F99" i="15"/>
  <c r="F189" i="15" s="1"/>
  <c r="F234" i="15" s="1"/>
  <c r="F275" i="15" s="1"/>
  <c r="E392" i="19" s="1"/>
  <c r="E37" i="19" s="1"/>
  <c r="J99" i="15"/>
  <c r="J189" i="15" s="1"/>
  <c r="J234" i="15" s="1"/>
  <c r="J275" i="15" s="1"/>
  <c r="I392" i="19" s="1"/>
  <c r="I37" i="19" s="1"/>
  <c r="I100" i="15"/>
  <c r="I190" i="15" s="1"/>
  <c r="I235" i="15" s="1"/>
  <c r="I276" i="15" s="1"/>
  <c r="H393" i="19" s="1"/>
  <c r="H38" i="19" s="1"/>
  <c r="I84" i="15"/>
  <c r="I174" i="15" s="1"/>
  <c r="I219" i="15" s="1"/>
  <c r="I260" i="15" s="1"/>
  <c r="H377" i="19" s="1"/>
  <c r="H22" i="19" s="1"/>
  <c r="J90" i="15"/>
  <c r="J180" i="15" s="1"/>
  <c r="J225" i="15" s="1"/>
  <c r="J266" i="15" s="1"/>
  <c r="I383" i="19" s="1"/>
  <c r="I28" i="19" s="1"/>
  <c r="E99" i="15"/>
  <c r="E189" i="15" s="1"/>
  <c r="E234" i="15" s="1"/>
  <c r="E275" i="15" s="1"/>
  <c r="D392" i="19" s="1"/>
  <c r="D37" i="19" s="1"/>
  <c r="G76" i="15"/>
  <c r="G166" i="15" s="1"/>
  <c r="G211" i="15" s="1"/>
  <c r="G252" i="15" s="1"/>
  <c r="F369" i="19" s="1"/>
  <c r="F14" i="19" s="1"/>
  <c r="H70" i="15"/>
  <c r="H160" i="15" s="1"/>
  <c r="H205" i="15" s="1"/>
  <c r="H246" i="15" s="1"/>
  <c r="G363" i="19" s="1"/>
  <c r="G8" i="19" s="1"/>
  <c r="E86" i="15"/>
  <c r="E176" i="15" s="1"/>
  <c r="E221" i="15" s="1"/>
  <c r="E262" i="15" s="1"/>
  <c r="D379" i="19" s="1"/>
  <c r="D24" i="19" s="1"/>
  <c r="F100" i="15"/>
  <c r="F190" i="15" s="1"/>
  <c r="F235" i="15" s="1"/>
  <c r="F276" i="15" s="1"/>
  <c r="E393" i="19" s="1"/>
  <c r="E38" i="19" s="1"/>
  <c r="I101" i="15"/>
  <c r="I191" i="15" s="1"/>
  <c r="I236" i="15" s="1"/>
  <c r="I277" i="15" s="1"/>
  <c r="H394" i="19" s="1"/>
  <c r="H39" i="19" s="1"/>
  <c r="E82" i="15"/>
  <c r="E172" i="15" s="1"/>
  <c r="E217" i="15" s="1"/>
  <c r="E258" i="15" s="1"/>
  <c r="D375" i="19" s="1"/>
  <c r="I93" i="15"/>
  <c r="I183" i="15" s="1"/>
  <c r="I228" i="15" s="1"/>
  <c r="I269" i="15" s="1"/>
  <c r="H386" i="19" s="1"/>
  <c r="H31" i="19" s="1"/>
  <c r="E81" i="15"/>
  <c r="E171" i="15" s="1"/>
  <c r="E216" i="15" s="1"/>
  <c r="E257" i="15" s="1"/>
  <c r="D374" i="19" s="1"/>
  <c r="D19" i="19" s="1"/>
  <c r="I96" i="15"/>
  <c r="I186" i="15" s="1"/>
  <c r="I231" i="15" s="1"/>
  <c r="I272" i="15" s="1"/>
  <c r="H389" i="19" s="1"/>
  <c r="H34" i="19" s="1"/>
  <c r="J91" i="15"/>
  <c r="J181" i="15" s="1"/>
  <c r="J226" i="15" s="1"/>
  <c r="J267" i="15" s="1"/>
  <c r="I384" i="19" s="1"/>
  <c r="I29" i="19" s="1"/>
  <c r="H73" i="15"/>
  <c r="H163" i="15" s="1"/>
  <c r="H208" i="15" s="1"/>
  <c r="H249" i="15" s="1"/>
  <c r="G366" i="19" s="1"/>
  <c r="E98" i="15"/>
  <c r="E188" i="15" s="1"/>
  <c r="E233" i="15" s="1"/>
  <c r="E274" i="15" s="1"/>
  <c r="D391" i="19" s="1"/>
  <c r="D36" i="19" s="1"/>
  <c r="I85" i="15"/>
  <c r="I175" i="15" s="1"/>
  <c r="I220" i="15" s="1"/>
  <c r="I261" i="15" s="1"/>
  <c r="H378" i="19" s="1"/>
  <c r="H23" i="19" s="1"/>
  <c r="F75" i="15"/>
  <c r="F165" i="15" s="1"/>
  <c r="F210" i="15" s="1"/>
  <c r="F251" i="15" s="1"/>
  <c r="E368" i="19" s="1"/>
  <c r="E13" i="19" s="1"/>
  <c r="F71" i="15"/>
  <c r="F161" i="15" s="1"/>
  <c r="F206" i="15" s="1"/>
  <c r="F247" i="15" s="1"/>
  <c r="E364" i="19" s="1"/>
  <c r="E9" i="19" s="1"/>
  <c r="E73" i="15"/>
  <c r="E163" i="15" s="1"/>
  <c r="E208" i="15" s="1"/>
  <c r="E249" i="15" s="1"/>
  <c r="D366" i="19" s="1"/>
  <c r="I90" i="15"/>
  <c r="I180" i="15" s="1"/>
  <c r="I225" i="15" s="1"/>
  <c r="I266" i="15" s="1"/>
  <c r="H383" i="19" s="1"/>
  <c r="H28" i="19" s="1"/>
  <c r="J84" i="15"/>
  <c r="J174" i="15" s="1"/>
  <c r="J219" i="15" s="1"/>
  <c r="J260" i="15" s="1"/>
  <c r="I377" i="19" s="1"/>
  <c r="I22" i="19" s="1"/>
  <c r="G92" i="15"/>
  <c r="G182" i="15" s="1"/>
  <c r="G227" i="15" s="1"/>
  <c r="G268" i="15" s="1"/>
  <c r="F385" i="19" s="1"/>
  <c r="F77" i="15"/>
  <c r="F167" i="15" s="1"/>
  <c r="F212" i="15" s="1"/>
  <c r="F253" i="15" s="1"/>
  <c r="E370" i="19" s="1"/>
  <c r="J80" i="15"/>
  <c r="J170" i="15" s="1"/>
  <c r="J215" i="15" s="1"/>
  <c r="J256" i="15" s="1"/>
  <c r="I373" i="19" s="1"/>
  <c r="I18" i="19" s="1"/>
  <c r="G72" i="15"/>
  <c r="G162" i="15" s="1"/>
  <c r="G207" i="15" s="1"/>
  <c r="G248" i="15" s="1"/>
  <c r="F365" i="19" s="1"/>
  <c r="F10" i="19" s="1"/>
  <c r="I71" i="15"/>
  <c r="I161" i="15" s="1"/>
  <c r="I206" i="15" s="1"/>
  <c r="I247" i="15" s="1"/>
  <c r="H364" i="19" s="1"/>
  <c r="H9" i="19" s="1"/>
  <c r="H99" i="15"/>
  <c r="H189" i="15" s="1"/>
  <c r="H234" i="15" s="1"/>
  <c r="H275" i="15" s="1"/>
  <c r="G392" i="19" s="1"/>
  <c r="G37" i="19" s="1"/>
  <c r="G91" i="15"/>
  <c r="G181" i="15" s="1"/>
  <c r="G226" i="15" s="1"/>
  <c r="G267" i="15" s="1"/>
  <c r="F384" i="19" s="1"/>
  <c r="F29" i="19" s="1"/>
  <c r="G75" i="15"/>
  <c r="G165" i="15" s="1"/>
  <c r="G210" i="15" s="1"/>
  <c r="G251" i="15" s="1"/>
  <c r="F368" i="19" s="1"/>
  <c r="F13" i="19" s="1"/>
  <c r="E88" i="15"/>
  <c r="E178" i="15" s="1"/>
  <c r="E223" i="15" s="1"/>
  <c r="E264" i="15" s="1"/>
  <c r="D381" i="19" s="1"/>
  <c r="D26" i="19" s="1"/>
  <c r="J58" i="15"/>
  <c r="J67" i="15"/>
  <c r="J157" i="15" s="1"/>
  <c r="J202" i="15" s="1"/>
  <c r="F96" i="15"/>
  <c r="F186" i="15" s="1"/>
  <c r="F231" i="15" s="1"/>
  <c r="F272" i="15" s="1"/>
  <c r="E389" i="19" s="1"/>
  <c r="E34" i="19" s="1"/>
  <c r="G100" i="15"/>
  <c r="G190" i="15" s="1"/>
  <c r="G235" i="15" s="1"/>
  <c r="G276" i="15" s="1"/>
  <c r="F393" i="19" s="1"/>
  <c r="F38" i="19" s="1"/>
  <c r="E101" i="15"/>
  <c r="E191" i="15" s="1"/>
  <c r="E236" i="15" s="1"/>
  <c r="E277" i="15" s="1"/>
  <c r="D394" i="19" s="1"/>
  <c r="D39" i="19" s="1"/>
  <c r="H95" i="15"/>
  <c r="H185" i="15" s="1"/>
  <c r="H230" i="15" s="1"/>
  <c r="H271" i="15" s="1"/>
  <c r="G388" i="19" s="1"/>
  <c r="G33" i="19" s="1"/>
  <c r="F95" i="15"/>
  <c r="F185" i="15" s="1"/>
  <c r="F230" i="15" s="1"/>
  <c r="F271" i="15" s="1"/>
  <c r="E388" i="19" s="1"/>
  <c r="E33" i="19" s="1"/>
  <c r="G87" i="15"/>
  <c r="G177" i="15" s="1"/>
  <c r="G222" i="15" s="1"/>
  <c r="G263" i="15" s="1"/>
  <c r="F380" i="19" s="1"/>
  <c r="G78" i="15"/>
  <c r="G168" i="15" s="1"/>
  <c r="G213" i="15" s="1"/>
  <c r="G254" i="15" s="1"/>
  <c r="F371" i="19" s="1"/>
  <c r="I91" i="15"/>
  <c r="I181" i="15" s="1"/>
  <c r="I226" i="15" s="1"/>
  <c r="I267" i="15" s="1"/>
  <c r="H384" i="19" s="1"/>
  <c r="H29" i="19" s="1"/>
  <c r="F102" i="15"/>
  <c r="F192" i="15" s="1"/>
  <c r="F237" i="15" s="1"/>
  <c r="F278" i="15" s="1"/>
  <c r="E395" i="19" s="1"/>
  <c r="E76" i="15"/>
  <c r="E166" i="15" s="1"/>
  <c r="E211" i="15" s="1"/>
  <c r="E252" i="15" s="1"/>
  <c r="D369" i="19" s="1"/>
  <c r="D14" i="19" s="1"/>
  <c r="F85" i="15"/>
  <c r="F175" i="15" s="1"/>
  <c r="F220" i="15" s="1"/>
  <c r="F261" i="15" s="1"/>
  <c r="E378" i="19" s="1"/>
  <c r="E23" i="19" s="1"/>
  <c r="J81" i="15"/>
  <c r="J171" i="15" s="1"/>
  <c r="J216" i="15" s="1"/>
  <c r="J257" i="15" s="1"/>
  <c r="I374" i="19" s="1"/>
  <c r="I19" i="19" s="1"/>
  <c r="F87" i="15"/>
  <c r="F177" i="15" s="1"/>
  <c r="F222" i="15" s="1"/>
  <c r="F263" i="15" s="1"/>
  <c r="E380" i="19" s="1"/>
  <c r="I80" i="15"/>
  <c r="I170" i="15" s="1"/>
  <c r="I215" i="15" s="1"/>
  <c r="I256" i="15" s="1"/>
  <c r="H373" i="19" s="1"/>
  <c r="H18" i="19" s="1"/>
  <c r="H94" i="15"/>
  <c r="H184" i="15" s="1"/>
  <c r="H229" i="15" s="1"/>
  <c r="H270" i="15" s="1"/>
  <c r="G387" i="19" s="1"/>
  <c r="G32" i="19" s="1"/>
  <c r="I87" i="15"/>
  <c r="I177" i="15" s="1"/>
  <c r="I222" i="15" s="1"/>
  <c r="I263" i="15" s="1"/>
  <c r="H380" i="19" s="1"/>
  <c r="H87" i="15"/>
  <c r="H177" i="15" s="1"/>
  <c r="H222" i="15" s="1"/>
  <c r="H263" i="15" s="1"/>
  <c r="G380" i="19" s="1"/>
  <c r="E71" i="15"/>
  <c r="E161" i="15" s="1"/>
  <c r="E206" i="15" s="1"/>
  <c r="E247" i="15" s="1"/>
  <c r="D364" i="19" s="1"/>
  <c r="D9" i="19" s="1"/>
  <c r="F84" i="15"/>
  <c r="F174" i="15" s="1"/>
  <c r="F219" i="15" s="1"/>
  <c r="F260" i="15" s="1"/>
  <c r="E377" i="19" s="1"/>
  <c r="E22" i="19" s="1"/>
  <c r="H89" i="15"/>
  <c r="H179" i="15" s="1"/>
  <c r="H224" i="15" s="1"/>
  <c r="H265" i="15" s="1"/>
  <c r="G382" i="19" s="1"/>
  <c r="G27" i="19" s="1"/>
  <c r="I98" i="15"/>
  <c r="I188" i="15" s="1"/>
  <c r="I233" i="15" s="1"/>
  <c r="I274" i="15" s="1"/>
  <c r="H391" i="19" s="1"/>
  <c r="H36" i="19" s="1"/>
  <c r="J102" i="15"/>
  <c r="J192" i="15" s="1"/>
  <c r="J237" i="15" s="1"/>
  <c r="J278" i="15" s="1"/>
  <c r="I395" i="19" s="1"/>
  <c r="F101" i="15"/>
  <c r="F191" i="15" s="1"/>
  <c r="F236" i="15" s="1"/>
  <c r="F277" i="15" s="1"/>
  <c r="E394" i="19" s="1"/>
  <c r="E39" i="19" s="1"/>
  <c r="J68" i="15"/>
  <c r="J158" i="15" s="1"/>
  <c r="J203" i="15" s="1"/>
  <c r="J244" i="15" s="1"/>
  <c r="I361" i="19" s="1"/>
  <c r="J101" i="15"/>
  <c r="J191" i="15" s="1"/>
  <c r="J236" i="15" s="1"/>
  <c r="J277" i="15" s="1"/>
  <c r="I394" i="19" s="1"/>
  <c r="I39" i="19" s="1"/>
  <c r="J78" i="15"/>
  <c r="J168" i="15" s="1"/>
  <c r="J213" i="15" s="1"/>
  <c r="J254" i="15" s="1"/>
  <c r="I371" i="19" s="1"/>
  <c r="H90" i="15"/>
  <c r="H180" i="15" s="1"/>
  <c r="H225" i="15" s="1"/>
  <c r="H266" i="15" s="1"/>
  <c r="G383" i="19" s="1"/>
  <c r="G28" i="19" s="1"/>
  <c r="J74" i="15"/>
  <c r="J164" i="15" s="1"/>
  <c r="J209" i="15" s="1"/>
  <c r="J250" i="15" s="1"/>
  <c r="I367" i="19" s="1"/>
  <c r="I12" i="19" s="1"/>
  <c r="H78" i="15"/>
  <c r="H168" i="15" s="1"/>
  <c r="H213" i="15" s="1"/>
  <c r="H254" i="15" s="1"/>
  <c r="G371" i="19" s="1"/>
  <c r="G88" i="15"/>
  <c r="G178" i="15" s="1"/>
  <c r="G223" i="15" s="1"/>
  <c r="G264" i="15" s="1"/>
  <c r="F381" i="19" s="1"/>
  <c r="F26" i="19" s="1"/>
  <c r="G96" i="15"/>
  <c r="G186" i="15" s="1"/>
  <c r="G231" i="15" s="1"/>
  <c r="G272" i="15" s="1"/>
  <c r="F389" i="19" s="1"/>
  <c r="F34" i="19" s="1"/>
  <c r="H102" i="15"/>
  <c r="H192" i="15" s="1"/>
  <c r="H237" i="15" s="1"/>
  <c r="H278" i="15" s="1"/>
  <c r="G395" i="19" s="1"/>
  <c r="E69" i="15"/>
  <c r="E159" i="15" s="1"/>
  <c r="E204" i="15" s="1"/>
  <c r="E245" i="15" s="1"/>
  <c r="D362" i="19" s="1"/>
  <c r="D7" i="19" s="1"/>
  <c r="H67" i="15"/>
  <c r="E85" i="15"/>
  <c r="E175" i="15" s="1"/>
  <c r="E220" i="15" s="1"/>
  <c r="E261" i="15" s="1"/>
  <c r="D378" i="19" s="1"/>
  <c r="D23" i="19" s="1"/>
  <c r="G79" i="15"/>
  <c r="G169" i="15" s="1"/>
  <c r="G214" i="15" s="1"/>
  <c r="G255" i="15" s="1"/>
  <c r="F372" i="19" s="1"/>
  <c r="F17" i="19" s="1"/>
  <c r="F86" i="15"/>
  <c r="F176" i="15" s="1"/>
  <c r="F221" i="15" s="1"/>
  <c r="F262" i="15" s="1"/>
  <c r="E379" i="19" s="1"/>
  <c r="E24" i="19" s="1"/>
  <c r="E102" i="15"/>
  <c r="E192" i="15" s="1"/>
  <c r="E237" i="15" s="1"/>
  <c r="E278" i="15" s="1"/>
  <c r="D395" i="19" s="1"/>
  <c r="G83" i="15"/>
  <c r="G173" i="15" s="1"/>
  <c r="G218" i="15" s="1"/>
  <c r="G259" i="15" s="1"/>
  <c r="F376" i="19" s="1"/>
  <c r="J86" i="15"/>
  <c r="J176" i="15" s="1"/>
  <c r="J221" i="15" s="1"/>
  <c r="J262" i="15" s="1"/>
  <c r="I379" i="19" s="1"/>
  <c r="I24" i="19" s="1"/>
  <c r="I102" i="15"/>
  <c r="I192" i="15" s="1"/>
  <c r="I237" i="15" s="1"/>
  <c r="I278" i="15" s="1"/>
  <c r="H395" i="19" s="1"/>
  <c r="H91" i="15"/>
  <c r="H181" i="15" s="1"/>
  <c r="H226" i="15" s="1"/>
  <c r="H267" i="15" s="1"/>
  <c r="G384" i="19" s="1"/>
  <c r="G29" i="19" s="1"/>
  <c r="J79" i="15"/>
  <c r="J169" i="15" s="1"/>
  <c r="J214" i="15" s="1"/>
  <c r="J255" i="15" s="1"/>
  <c r="I372" i="19" s="1"/>
  <c r="I17" i="19" s="1"/>
  <c r="J97" i="15"/>
  <c r="J187" i="15" s="1"/>
  <c r="J232" i="15" s="1"/>
  <c r="J273" i="15" s="1"/>
  <c r="I390" i="19" s="1"/>
  <c r="G95" i="15"/>
  <c r="G185" i="15" s="1"/>
  <c r="G230" i="15" s="1"/>
  <c r="G271" i="15" s="1"/>
  <c r="F388" i="19" s="1"/>
  <c r="F33" i="19" s="1"/>
  <c r="H84" i="15"/>
  <c r="H174" i="15" s="1"/>
  <c r="H219" i="15" s="1"/>
  <c r="H260" i="15" s="1"/>
  <c r="G377" i="19" s="1"/>
  <c r="G22" i="19" s="1"/>
  <c r="H79" i="15"/>
  <c r="H169" i="15" s="1"/>
  <c r="H214" i="15" s="1"/>
  <c r="H255" i="15" s="1"/>
  <c r="G372" i="19" s="1"/>
  <c r="G17" i="19" s="1"/>
  <c r="E100" i="15"/>
  <c r="E190" i="15" s="1"/>
  <c r="E235" i="15" s="1"/>
  <c r="E276" i="15" s="1"/>
  <c r="D393" i="19" s="1"/>
  <c r="D38" i="19" s="1"/>
  <c r="J76" i="15"/>
  <c r="J166" i="15" s="1"/>
  <c r="J211" i="15" s="1"/>
  <c r="J252" i="15" s="1"/>
  <c r="I369" i="19" s="1"/>
  <c r="I14" i="19" s="1"/>
  <c r="I82" i="15"/>
  <c r="I172" i="15" s="1"/>
  <c r="I217" i="15" s="1"/>
  <c r="I258" i="15" s="1"/>
  <c r="H375" i="19" s="1"/>
  <c r="E90" i="15"/>
  <c r="E180" i="15" s="1"/>
  <c r="E225" i="15" s="1"/>
  <c r="E266" i="15" s="1"/>
  <c r="D383" i="19" s="1"/>
  <c r="D28" i="19" s="1"/>
  <c r="H68" i="15"/>
  <c r="H158" i="15" s="1"/>
  <c r="H203" i="15" s="1"/>
  <c r="H244" i="15" s="1"/>
  <c r="G361" i="19" s="1"/>
  <c r="E72" i="15"/>
  <c r="E162" i="15" s="1"/>
  <c r="E207" i="15" s="1"/>
  <c r="E248" i="15" s="1"/>
  <c r="D365" i="19" s="1"/>
  <c r="D10" i="19" s="1"/>
  <c r="I72" i="15"/>
  <c r="I162" i="15" s="1"/>
  <c r="I207" i="15" s="1"/>
  <c r="I248" i="15" s="1"/>
  <c r="H365" i="19" s="1"/>
  <c r="H10" i="19" s="1"/>
  <c r="J70" i="15"/>
  <c r="J160" i="15" s="1"/>
  <c r="J205" i="15" s="1"/>
  <c r="J246" i="15" s="1"/>
  <c r="I363" i="19" s="1"/>
  <c r="I8" i="19" s="1"/>
  <c r="F82" i="15"/>
  <c r="F172" i="15" s="1"/>
  <c r="F217" i="15" s="1"/>
  <c r="F258" i="15" s="1"/>
  <c r="E375" i="19" s="1"/>
  <c r="F68" i="15"/>
  <c r="F158" i="15" s="1"/>
  <c r="G99" i="15"/>
  <c r="G189" i="15" s="1"/>
  <c r="G234" i="15" s="1"/>
  <c r="G275" i="15" s="1"/>
  <c r="F392" i="19" s="1"/>
  <c r="F37" i="19" s="1"/>
  <c r="I95" i="15"/>
  <c r="I185" i="15" s="1"/>
  <c r="I230" i="15" s="1"/>
  <c r="I271" i="15" s="1"/>
  <c r="H388" i="19" s="1"/>
  <c r="H33" i="19" s="1"/>
  <c r="J94" i="15"/>
  <c r="J184" i="15" s="1"/>
  <c r="J229" i="15" s="1"/>
  <c r="J270" i="15" s="1"/>
  <c r="I387" i="19" s="1"/>
  <c r="I32" i="19" s="1"/>
  <c r="G98" i="15"/>
  <c r="G188" i="15" s="1"/>
  <c r="G233" i="15" s="1"/>
  <c r="G274" i="15" s="1"/>
  <c r="F391" i="19" s="1"/>
  <c r="F36" i="19" s="1"/>
  <c r="G94" i="15"/>
  <c r="G184" i="15" s="1"/>
  <c r="G229" i="15" s="1"/>
  <c r="G270" i="15" s="1"/>
  <c r="F387" i="19" s="1"/>
  <c r="F32" i="19" s="1"/>
  <c r="J87" i="15"/>
  <c r="J177" i="15" s="1"/>
  <c r="J222" i="15" s="1"/>
  <c r="J263" i="15" s="1"/>
  <c r="I380" i="19" s="1"/>
  <c r="G80" i="15"/>
  <c r="G170" i="15" s="1"/>
  <c r="G215" i="15" s="1"/>
  <c r="G256" i="15" s="1"/>
  <c r="F373" i="19" s="1"/>
  <c r="F18" i="19" s="1"/>
  <c r="G74" i="15"/>
  <c r="G164" i="15" s="1"/>
  <c r="G209" i="15" s="1"/>
  <c r="G250" i="15" s="1"/>
  <c r="F367" i="19" s="1"/>
  <c r="F12" i="19" s="1"/>
  <c r="F78" i="15"/>
  <c r="F168" i="15" s="1"/>
  <c r="F213" i="15" s="1"/>
  <c r="F254" i="15" s="1"/>
  <c r="E371" i="19" s="1"/>
  <c r="E16" i="19" s="1"/>
  <c r="G90" i="15"/>
  <c r="G180" i="15" s="1"/>
  <c r="G225" i="15" s="1"/>
  <c r="G266" i="15" s="1"/>
  <c r="F383" i="19" s="1"/>
  <c r="F28" i="19" s="1"/>
  <c r="I68" i="15"/>
  <c r="I158" i="15" s="1"/>
  <c r="I203" i="15" s="1"/>
  <c r="I244" i="15" s="1"/>
  <c r="H361" i="19" s="1"/>
  <c r="J75" i="15"/>
  <c r="J165" i="15" s="1"/>
  <c r="J210" i="15" s="1"/>
  <c r="J251" i="15" s="1"/>
  <c r="I368" i="19" s="1"/>
  <c r="I13" i="19" s="1"/>
  <c r="H71" i="15"/>
  <c r="H161" i="15" s="1"/>
  <c r="H206" i="15" s="1"/>
  <c r="H247" i="15" s="1"/>
  <c r="G364" i="19" s="1"/>
  <c r="G9" i="19" s="1"/>
  <c r="I83" i="15"/>
  <c r="I173" i="15" s="1"/>
  <c r="I218" i="15" s="1"/>
  <c r="I259" i="15" s="1"/>
  <c r="H376" i="19" s="1"/>
  <c r="G93" i="15"/>
  <c r="G183" i="15" s="1"/>
  <c r="G228" i="15" s="1"/>
  <c r="G269" i="15" s="1"/>
  <c r="F386" i="19" s="1"/>
  <c r="F31" i="19" s="1"/>
  <c r="G84" i="15"/>
  <c r="G174" i="15" s="1"/>
  <c r="G219" i="15" s="1"/>
  <c r="G260" i="15" s="1"/>
  <c r="F377" i="19" s="1"/>
  <c r="F22" i="19" s="1"/>
  <c r="H88" i="15"/>
  <c r="H178" i="15" s="1"/>
  <c r="H223" i="15" s="1"/>
  <c r="H264" i="15" s="1"/>
  <c r="G381" i="19" s="1"/>
  <c r="G26" i="19" s="1"/>
  <c r="E77" i="15"/>
  <c r="E167" i="15" s="1"/>
  <c r="E212" i="15" s="1"/>
  <c r="E253" i="15" s="1"/>
  <c r="D370" i="19" s="1"/>
  <c r="I70" i="15"/>
  <c r="I160" i="15" s="1"/>
  <c r="I205" i="15" s="1"/>
  <c r="I246" i="15" s="1"/>
  <c r="H363" i="19" s="1"/>
  <c r="H8" i="19" s="1"/>
  <c r="G102" i="15"/>
  <c r="G192" i="15" s="1"/>
  <c r="G237" i="15" s="1"/>
  <c r="G278" i="15" s="1"/>
  <c r="F395" i="19" s="1"/>
  <c r="F74" i="15"/>
  <c r="F164" i="15" s="1"/>
  <c r="F209" i="15" s="1"/>
  <c r="F250" i="15" s="1"/>
  <c r="E367" i="19" s="1"/>
  <c r="E12" i="19" s="1"/>
  <c r="G77" i="15"/>
  <c r="G167" i="15" s="1"/>
  <c r="G212" i="15" s="1"/>
  <c r="G253" i="15" s="1"/>
  <c r="F370" i="19" s="1"/>
  <c r="G97" i="15"/>
  <c r="G187" i="15" s="1"/>
  <c r="G232" i="15" s="1"/>
  <c r="G273" i="15" s="1"/>
  <c r="F390" i="19" s="1"/>
  <c r="F70" i="15"/>
  <c r="F160" i="15" s="1"/>
  <c r="F205" i="15" s="1"/>
  <c r="F246" i="15" s="1"/>
  <c r="E363" i="19" s="1"/>
  <c r="E8" i="19" s="1"/>
  <c r="I97" i="15"/>
  <c r="I187" i="15" s="1"/>
  <c r="I232" i="15" s="1"/>
  <c r="I273" i="15" s="1"/>
  <c r="H390" i="19" s="1"/>
  <c r="J100" i="15"/>
  <c r="J190" i="15" s="1"/>
  <c r="J235" i="15" s="1"/>
  <c r="J276" i="15" s="1"/>
  <c r="I393" i="19" s="1"/>
  <c r="I38" i="19" s="1"/>
  <c r="H83" i="15"/>
  <c r="H173" i="15" s="1"/>
  <c r="H218" i="15" s="1"/>
  <c r="H259" i="15" s="1"/>
  <c r="G376" i="19" s="1"/>
  <c r="J95" i="15"/>
  <c r="J185" i="15" s="1"/>
  <c r="J230" i="15" s="1"/>
  <c r="J271" i="15" s="1"/>
  <c r="I388" i="19" s="1"/>
  <c r="I33" i="19" s="1"/>
  <c r="E84" i="15"/>
  <c r="E174" i="15" s="1"/>
  <c r="E219" i="15" s="1"/>
  <c r="E260" i="15" s="1"/>
  <c r="D377" i="19" s="1"/>
  <c r="D22" i="19" s="1"/>
  <c r="J71" i="15"/>
  <c r="J161" i="15" s="1"/>
  <c r="J206" i="15" s="1"/>
  <c r="J247" i="15" s="1"/>
  <c r="I364" i="19" s="1"/>
  <c r="I9" i="19" s="1"/>
  <c r="E87" i="15"/>
  <c r="E177" i="15" s="1"/>
  <c r="E222" i="15" s="1"/>
  <c r="E263" i="15" s="1"/>
  <c r="D380" i="19" s="1"/>
  <c r="G69" i="15"/>
  <c r="G159" i="15" s="1"/>
  <c r="G204" i="15" s="1"/>
  <c r="G245" i="15" s="1"/>
  <c r="F362" i="19" s="1"/>
  <c r="F7" i="19" s="1"/>
  <c r="H100" i="15"/>
  <c r="H190" i="15" s="1"/>
  <c r="H235" i="15" s="1"/>
  <c r="H276" i="15" s="1"/>
  <c r="G393" i="19" s="1"/>
  <c r="G38" i="19" s="1"/>
  <c r="E97" i="15"/>
  <c r="E187" i="15" s="1"/>
  <c r="E232" i="15" s="1"/>
  <c r="E273" i="15" s="1"/>
  <c r="D390" i="19" s="1"/>
  <c r="D35" i="19" s="1"/>
  <c r="E74" i="15"/>
  <c r="E164" i="15" s="1"/>
  <c r="E209" i="15" s="1"/>
  <c r="E250" i="15" s="1"/>
  <c r="D367" i="19" s="1"/>
  <c r="D12" i="19" s="1"/>
  <c r="E68" i="15"/>
  <c r="E158" i="15" s="1"/>
  <c r="E203" i="15" s="1"/>
  <c r="E244" i="15" s="1"/>
  <c r="D361" i="19" s="1"/>
  <c r="E70" i="15"/>
  <c r="E160" i="15" s="1"/>
  <c r="E205" i="15" s="1"/>
  <c r="E246" i="15" s="1"/>
  <c r="D363" i="19" s="1"/>
  <c r="D8" i="19" s="1"/>
  <c r="H82" i="15"/>
  <c r="H172" i="15" s="1"/>
  <c r="H217" i="15" s="1"/>
  <c r="H258" i="15" s="1"/>
  <c r="G375" i="19" s="1"/>
  <c r="E83" i="15"/>
  <c r="E173" i="15" s="1"/>
  <c r="E218" i="15" s="1"/>
  <c r="E259" i="15" s="1"/>
  <c r="D376" i="19" s="1"/>
  <c r="F98" i="15"/>
  <c r="F188" i="15" s="1"/>
  <c r="F233" i="15" s="1"/>
  <c r="F274" i="15" s="1"/>
  <c r="E391" i="19" s="1"/>
  <c r="E36" i="19" s="1"/>
  <c r="G89" i="15"/>
  <c r="G179" i="15" s="1"/>
  <c r="G224" i="15" s="1"/>
  <c r="G265" i="15" s="1"/>
  <c r="F382" i="19" s="1"/>
  <c r="F27" i="19" s="1"/>
  <c r="G81" i="15"/>
  <c r="G171" i="15" s="1"/>
  <c r="G216" i="15" s="1"/>
  <c r="G257" i="15" s="1"/>
  <c r="F374" i="19" s="1"/>
  <c r="F19" i="19" s="1"/>
  <c r="J69" i="15"/>
  <c r="J159" i="15" s="1"/>
  <c r="J204" i="15" s="1"/>
  <c r="J245" i="15" s="1"/>
  <c r="I362" i="19" s="1"/>
  <c r="I7" i="19" s="1"/>
  <c r="F80" i="15"/>
  <c r="F170" i="15" s="1"/>
  <c r="F215" i="15" s="1"/>
  <c r="F256" i="15" s="1"/>
  <c r="E373" i="19" s="1"/>
  <c r="E18" i="19" s="1"/>
  <c r="H80" i="15"/>
  <c r="H170" i="15" s="1"/>
  <c r="H215" i="15" s="1"/>
  <c r="H256" i="15" s="1"/>
  <c r="G373" i="19" s="1"/>
  <c r="G18" i="19" s="1"/>
  <c r="H72" i="15"/>
  <c r="H162" i="15" s="1"/>
  <c r="H207" i="15" s="1"/>
  <c r="H248" i="15" s="1"/>
  <c r="G365" i="19" s="1"/>
  <c r="G10" i="19" s="1"/>
  <c r="H86" i="15"/>
  <c r="H176" i="15" s="1"/>
  <c r="H221" i="15" s="1"/>
  <c r="H262" i="15" s="1"/>
  <c r="G379" i="19" s="1"/>
  <c r="G24" i="19" s="1"/>
  <c r="I69" i="15"/>
  <c r="I159" i="15" s="1"/>
  <c r="I204" i="15" s="1"/>
  <c r="I245" i="15" s="1"/>
  <c r="H362" i="19" s="1"/>
  <c r="H7" i="19" s="1"/>
  <c r="G85" i="15"/>
  <c r="G175" i="15" s="1"/>
  <c r="G220" i="15" s="1"/>
  <c r="G261" i="15" s="1"/>
  <c r="F378" i="19" s="1"/>
  <c r="F23" i="19" s="1"/>
  <c r="I76" i="15"/>
  <c r="I166" i="15" s="1"/>
  <c r="I211" i="15" s="1"/>
  <c r="I252" i="15" s="1"/>
  <c r="H369" i="19" s="1"/>
  <c r="H14" i="19" s="1"/>
  <c r="G82" i="15"/>
  <c r="G172" i="15" s="1"/>
  <c r="G217" i="15" s="1"/>
  <c r="G258" i="15" s="1"/>
  <c r="F375" i="19" s="1"/>
  <c r="E80" i="15"/>
  <c r="E170" i="15" s="1"/>
  <c r="E215" i="15" s="1"/>
  <c r="E256" i="15" s="1"/>
  <c r="D373" i="19" s="1"/>
  <c r="D18" i="19" s="1"/>
  <c r="F94" i="15"/>
  <c r="F184" i="15" s="1"/>
  <c r="F229" i="15" s="1"/>
  <c r="F270" i="15" s="1"/>
  <c r="E387" i="19" s="1"/>
  <c r="E32" i="19" s="1"/>
  <c r="I99" i="15"/>
  <c r="I189" i="15" s="1"/>
  <c r="I234" i="15" s="1"/>
  <c r="I275" i="15" s="1"/>
  <c r="H392" i="19" s="1"/>
  <c r="H37" i="19" s="1"/>
  <c r="F83" i="15"/>
  <c r="F173" i="15" s="1"/>
  <c r="F218" i="15" s="1"/>
  <c r="F259" i="15" s="1"/>
  <c r="E376" i="19" s="1"/>
  <c r="J85" i="15"/>
  <c r="J175" i="15" s="1"/>
  <c r="J220" i="15" s="1"/>
  <c r="J261" i="15" s="1"/>
  <c r="I378" i="19" s="1"/>
  <c r="I23" i="19" s="1"/>
  <c r="I94" i="15"/>
  <c r="I184" i="15" s="1"/>
  <c r="I229" i="15" s="1"/>
  <c r="I270" i="15" s="1"/>
  <c r="H387" i="19" s="1"/>
  <c r="H32" i="19" s="1"/>
  <c r="F90" i="15"/>
  <c r="F180" i="15" s="1"/>
  <c r="F225" i="15" s="1"/>
  <c r="F266" i="15" s="1"/>
  <c r="E383" i="19" s="1"/>
  <c r="E28" i="19" s="1"/>
  <c r="H93" i="15"/>
  <c r="H183" i="15" s="1"/>
  <c r="H228" i="15" s="1"/>
  <c r="H269" i="15" s="1"/>
  <c r="G386" i="19" s="1"/>
  <c r="G31" i="19" s="1"/>
  <c r="F92" i="15"/>
  <c r="F182" i="15" s="1"/>
  <c r="F227" i="15" s="1"/>
  <c r="F268" i="15" s="1"/>
  <c r="E385" i="19" s="1"/>
  <c r="J83" i="15"/>
  <c r="J173" i="15" s="1"/>
  <c r="J218" i="15" s="1"/>
  <c r="J259" i="15" s="1"/>
  <c r="I376" i="19" s="1"/>
  <c r="G101" i="15"/>
  <c r="G191" i="15" s="1"/>
  <c r="G236" i="15" s="1"/>
  <c r="G277" i="15" s="1"/>
  <c r="F394" i="19" s="1"/>
  <c r="F39" i="19" s="1"/>
  <c r="F89" i="15"/>
  <c r="F179" i="15" s="1"/>
  <c r="F224" i="15" s="1"/>
  <c r="F265" i="15" s="1"/>
  <c r="E382" i="19" s="1"/>
  <c r="E27" i="19" s="1"/>
  <c r="I79" i="15"/>
  <c r="I169" i="15" s="1"/>
  <c r="I214" i="15" s="1"/>
  <c r="I255" i="15" s="1"/>
  <c r="H372" i="19" s="1"/>
  <c r="H17" i="19" s="1"/>
  <c r="I77" i="15"/>
  <c r="I167" i="15" s="1"/>
  <c r="I212" i="15" s="1"/>
  <c r="I253" i="15" s="1"/>
  <c r="H370" i="19" s="1"/>
  <c r="H77" i="15"/>
  <c r="H167" i="15" s="1"/>
  <c r="H212" i="15" s="1"/>
  <c r="H253" i="15" s="1"/>
  <c r="G370" i="19" s="1"/>
  <c r="I86" i="15"/>
  <c r="I176" i="15" s="1"/>
  <c r="I221" i="15" s="1"/>
  <c r="I262" i="15" s="1"/>
  <c r="H379" i="19" s="1"/>
  <c r="H24" i="19" s="1"/>
  <c r="E78" i="15"/>
  <c r="E168" i="15" s="1"/>
  <c r="E213" i="15" s="1"/>
  <c r="E254" i="15" s="1"/>
  <c r="D371" i="19" s="1"/>
  <c r="D16" i="19" s="1"/>
  <c r="F73" i="15"/>
  <c r="F163" i="15" s="1"/>
  <c r="F208" i="15" s="1"/>
  <c r="F249" i="15" s="1"/>
  <c r="E366" i="19" s="1"/>
  <c r="G68" i="15"/>
  <c r="G158" i="15" s="1"/>
  <c r="G203" i="15" s="1"/>
  <c r="G244" i="15" s="1"/>
  <c r="F361" i="19" s="1"/>
  <c r="E89" i="15"/>
  <c r="E179" i="15" s="1"/>
  <c r="E224" i="15" s="1"/>
  <c r="E265" i="15" s="1"/>
  <c r="D382" i="19" s="1"/>
  <c r="D27" i="19" s="1"/>
  <c r="E75" i="15"/>
  <c r="E165" i="15" s="1"/>
  <c r="E210" i="15" s="1"/>
  <c r="E251" i="15" s="1"/>
  <c r="D368" i="19" s="1"/>
  <c r="D13" i="19" s="1"/>
  <c r="F97" i="15"/>
  <c r="F187" i="15" s="1"/>
  <c r="F232" i="15" s="1"/>
  <c r="F273" i="15" s="1"/>
  <c r="E390" i="19" s="1"/>
  <c r="E35" i="19" s="1"/>
  <c r="I75" i="15"/>
  <c r="I165" i="15" s="1"/>
  <c r="I210" i="15" s="1"/>
  <c r="I251" i="15" s="1"/>
  <c r="H368" i="19" s="1"/>
  <c r="H13" i="19" s="1"/>
  <c r="J89" i="15"/>
  <c r="J179" i="15" s="1"/>
  <c r="J224" i="15" s="1"/>
  <c r="J265" i="15" s="1"/>
  <c r="I382" i="19" s="1"/>
  <c r="I27" i="19" s="1"/>
  <c r="H96" i="15"/>
  <c r="H186" i="15" s="1"/>
  <c r="H231" i="15" s="1"/>
  <c r="H272" i="15" s="1"/>
  <c r="G389" i="19" s="1"/>
  <c r="G34" i="19" s="1"/>
  <c r="H92" i="15"/>
  <c r="H182" i="15" s="1"/>
  <c r="H227" i="15" s="1"/>
  <c r="H268" i="15" s="1"/>
  <c r="G385" i="19" s="1"/>
  <c r="G67" i="15"/>
  <c r="J96" i="15"/>
  <c r="J186" i="15" s="1"/>
  <c r="J231" i="15" s="1"/>
  <c r="J272" i="15" s="1"/>
  <c r="I389" i="19" s="1"/>
  <c r="I34" i="19" s="1"/>
  <c r="I74" i="15"/>
  <c r="I164" i="15" s="1"/>
  <c r="I209" i="15" s="1"/>
  <c r="I250" i="15" s="1"/>
  <c r="H367" i="19" s="1"/>
  <c r="H12" i="19" s="1"/>
  <c r="H97" i="15"/>
  <c r="H187" i="15" s="1"/>
  <c r="H232" i="15" s="1"/>
  <c r="H273" i="15" s="1"/>
  <c r="G390" i="19" s="1"/>
  <c r="I78" i="15"/>
  <c r="I168" i="15" s="1"/>
  <c r="I213" i="15" s="1"/>
  <c r="I254" i="15" s="1"/>
  <c r="H371" i="19" s="1"/>
  <c r="G86" i="15"/>
  <c r="G176" i="15" s="1"/>
  <c r="G221" i="15" s="1"/>
  <c r="G262" i="15" s="1"/>
  <c r="F379" i="19" s="1"/>
  <c r="F24" i="19" s="1"/>
  <c r="I89" i="15"/>
  <c r="I179" i="15" s="1"/>
  <c r="I224" i="15" s="1"/>
  <c r="I265" i="15" s="1"/>
  <c r="H382" i="19" s="1"/>
  <c r="H27" i="19" s="1"/>
  <c r="H69" i="15"/>
  <c r="H159" i="15" s="1"/>
  <c r="H204" i="15" s="1"/>
  <c r="H245" i="15" s="1"/>
  <c r="G362" i="19" s="1"/>
  <c r="G7" i="19" s="1"/>
  <c r="H75" i="15"/>
  <c r="H165" i="15" s="1"/>
  <c r="H210" i="15" s="1"/>
  <c r="H251" i="15" s="1"/>
  <c r="G368" i="19" s="1"/>
  <c r="G13" i="19" s="1"/>
  <c r="F79" i="15"/>
  <c r="F169" i="15" s="1"/>
  <c r="F214" i="15" s="1"/>
  <c r="F255" i="15" s="1"/>
  <c r="E372" i="19" s="1"/>
  <c r="E17" i="19" s="1"/>
  <c r="E92" i="15"/>
  <c r="E182" i="15" s="1"/>
  <c r="E227" i="15" s="1"/>
  <c r="E268" i="15" s="1"/>
  <c r="D385" i="19" s="1"/>
  <c r="G73" i="15"/>
  <c r="G163" i="15" s="1"/>
  <c r="G208" i="15" s="1"/>
  <c r="G249" i="15" s="1"/>
  <c r="F366" i="19" s="1"/>
  <c r="H98" i="15"/>
  <c r="H188" i="15" s="1"/>
  <c r="H233" i="15" s="1"/>
  <c r="H274" i="15" s="1"/>
  <c r="G391" i="19" s="1"/>
  <c r="G36" i="19" s="1"/>
  <c r="H85" i="15"/>
  <c r="H175" i="15" s="1"/>
  <c r="H220" i="15" s="1"/>
  <c r="H261" i="15" s="1"/>
  <c r="G378" i="19" s="1"/>
  <c r="G23" i="19" s="1"/>
  <c r="J77" i="15"/>
  <c r="J167" i="15" s="1"/>
  <c r="J212" i="15" s="1"/>
  <c r="J253" i="15" s="1"/>
  <c r="I370" i="19" s="1"/>
  <c r="F91" i="15"/>
  <c r="F181" i="15" s="1"/>
  <c r="F226" i="15" s="1"/>
  <c r="F267" i="15" s="1"/>
  <c r="E384" i="19" s="1"/>
  <c r="E29" i="19" s="1"/>
  <c r="G70" i="15"/>
  <c r="G160" i="15" s="1"/>
  <c r="G205" i="15" s="1"/>
  <c r="G246" i="15" s="1"/>
  <c r="F363" i="19" s="1"/>
  <c r="F8" i="19" s="1"/>
  <c r="J92" i="15"/>
  <c r="J182" i="15" s="1"/>
  <c r="J227" i="15" s="1"/>
  <c r="J268" i="15" s="1"/>
  <c r="I385" i="19" s="1"/>
  <c r="E94" i="15"/>
  <c r="E184" i="15" s="1"/>
  <c r="E229" i="15" s="1"/>
  <c r="E270" i="15" s="1"/>
  <c r="D387" i="19" s="1"/>
  <c r="D32" i="19" s="1"/>
  <c r="J88" i="15"/>
  <c r="J178" i="15" s="1"/>
  <c r="J223" i="15" s="1"/>
  <c r="J264" i="15" s="1"/>
  <c r="I381" i="19" s="1"/>
  <c r="I26" i="19" s="1"/>
  <c r="F88" i="15"/>
  <c r="F178" i="15" s="1"/>
  <c r="F223" i="15" s="1"/>
  <c r="F264" i="15" s="1"/>
  <c r="E381" i="19" s="1"/>
  <c r="E26" i="19" s="1"/>
  <c r="G71" i="15"/>
  <c r="G161" i="15" s="1"/>
  <c r="G206" i="15" s="1"/>
  <c r="G247" i="15" s="1"/>
  <c r="F364" i="19" s="1"/>
  <c r="F9" i="19" s="1"/>
  <c r="I92" i="15"/>
  <c r="I182" i="15" s="1"/>
  <c r="I227" i="15" s="1"/>
  <c r="I268" i="15" s="1"/>
  <c r="H385" i="19" s="1"/>
  <c r="D279" i="15" l="1"/>
  <c r="C360" i="19"/>
  <c r="C5" i="19" s="1"/>
  <c r="G103" i="15"/>
  <c r="H103" i="15"/>
  <c r="G157" i="15"/>
  <c r="I103" i="15"/>
  <c r="F203" i="15"/>
  <c r="F244" i="15" s="1"/>
  <c r="E361" i="19" s="1"/>
  <c r="F193" i="15"/>
  <c r="H157" i="15"/>
  <c r="J238" i="15"/>
  <c r="J243" i="15"/>
  <c r="J193" i="15"/>
  <c r="F243" i="15"/>
  <c r="E360" i="19" s="1"/>
  <c r="E5" i="19" s="1"/>
  <c r="I243" i="15"/>
  <c r="I238" i="15"/>
  <c r="J103" i="15"/>
  <c r="E103" i="15"/>
  <c r="E157" i="15"/>
  <c r="F103" i="15"/>
  <c r="I193" i="15"/>
  <c r="F238" i="15" l="1"/>
  <c r="I279" i="15"/>
  <c r="H360" i="19"/>
  <c r="H5" i="19" s="1"/>
  <c r="E359" i="19"/>
  <c r="E54" i="19" s="1"/>
  <c r="J279" i="15"/>
  <c r="I360" i="19"/>
  <c r="I5" i="19" s="1"/>
  <c r="C359" i="19"/>
  <c r="C54" i="19" s="1"/>
  <c r="F279" i="15"/>
  <c r="E193" i="15"/>
  <c r="E202" i="15"/>
  <c r="H193" i="15"/>
  <c r="H202" i="15"/>
  <c r="G193" i="15"/>
  <c r="G202" i="15"/>
  <c r="I359" i="19" l="1"/>
  <c r="I54" i="19" s="1"/>
  <c r="H359" i="19"/>
  <c r="H54" i="19" s="1"/>
  <c r="H238" i="15"/>
  <c r="H243" i="15"/>
  <c r="G238" i="15"/>
  <c r="G243" i="15"/>
  <c r="E243" i="15"/>
  <c r="E238" i="15"/>
  <c r="E279" i="15" l="1"/>
  <c r="D360" i="19"/>
  <c r="D5" i="19" s="1"/>
  <c r="G279" i="15"/>
  <c r="F360" i="19"/>
  <c r="F5" i="19" s="1"/>
  <c r="H279" i="15"/>
  <c r="G360" i="19"/>
  <c r="G5" i="19" s="1"/>
  <c r="L101" i="34"/>
  <c r="L30" i="34" l="1"/>
  <c r="L26" i="34"/>
  <c r="L22" i="34"/>
  <c r="L18" i="34"/>
  <c r="L14" i="34"/>
  <c r="L13" i="34"/>
  <c r="L12" i="34"/>
  <c r="L11" i="34"/>
  <c r="L10" i="34"/>
  <c r="L9" i="34"/>
  <c r="L7" i="34"/>
  <c r="L42" i="34"/>
  <c r="L40" i="34"/>
  <c r="L41" i="34"/>
  <c r="L33" i="34"/>
  <c r="L32" i="34"/>
  <c r="L27" i="34"/>
  <c r="L24" i="34"/>
  <c r="L21" i="34"/>
  <c r="L38" i="34"/>
  <c r="L28" i="34"/>
  <c r="L25" i="34"/>
  <c r="L36" i="34"/>
  <c r="L17" i="34"/>
  <c r="L39" i="34"/>
  <c r="L37" i="34"/>
  <c r="L29" i="34"/>
  <c r="L20" i="34"/>
  <c r="L16" i="34"/>
  <c r="L35" i="34"/>
  <c r="L23" i="34"/>
  <c r="L19" i="34"/>
  <c r="L15" i="34"/>
  <c r="L8" i="34"/>
  <c r="L31" i="34"/>
  <c r="L34" i="34"/>
  <c r="F359" i="19"/>
  <c r="F54" i="19" s="1"/>
  <c r="G359" i="19"/>
  <c r="G54" i="19" s="1"/>
  <c r="D359" i="19"/>
  <c r="D54" i="19" s="1"/>
  <c r="M101" i="34"/>
  <c r="M42" i="34" l="1"/>
  <c r="M57" i="15" s="1"/>
  <c r="M102" i="15" s="1"/>
  <c r="M192" i="15" s="1"/>
  <c r="M237" i="15" s="1"/>
  <c r="M278" i="15" s="1"/>
  <c r="L395" i="19" s="1"/>
  <c r="L40" i="19" s="1"/>
  <c r="M41" i="34"/>
  <c r="M56" i="15" s="1"/>
  <c r="M101" i="15" s="1"/>
  <c r="M191" i="15" s="1"/>
  <c r="M236" i="15" s="1"/>
  <c r="M277" i="15" s="1"/>
  <c r="L394" i="19" s="1"/>
  <c r="L39" i="19" s="1"/>
  <c r="M40" i="34"/>
  <c r="M55" i="15" s="1"/>
  <c r="M100" i="15" s="1"/>
  <c r="M190" i="15" s="1"/>
  <c r="M235" i="15" s="1"/>
  <c r="M276" i="15" s="1"/>
  <c r="L393" i="19" s="1"/>
  <c r="L38" i="19" s="1"/>
  <c r="M39" i="34"/>
  <c r="M54" i="15" s="1"/>
  <c r="M99" i="15" s="1"/>
  <c r="M189" i="15" s="1"/>
  <c r="M234" i="15" s="1"/>
  <c r="M275" i="15" s="1"/>
  <c r="L392" i="19" s="1"/>
  <c r="L37" i="19" s="1"/>
  <c r="M38" i="34"/>
  <c r="M53" i="15" s="1"/>
  <c r="M98" i="15" s="1"/>
  <c r="M188" i="15" s="1"/>
  <c r="M233" i="15" s="1"/>
  <c r="M274" i="15" s="1"/>
  <c r="L391" i="19" s="1"/>
  <c r="L36" i="19" s="1"/>
  <c r="M37" i="34"/>
  <c r="M52" i="15" s="1"/>
  <c r="M97" i="15" s="1"/>
  <c r="M187" i="15" s="1"/>
  <c r="M232" i="15" s="1"/>
  <c r="M273" i="15" s="1"/>
  <c r="L390" i="19" s="1"/>
  <c r="L35" i="19" s="1"/>
  <c r="M36" i="34"/>
  <c r="M51" i="15" s="1"/>
  <c r="M96" i="15" s="1"/>
  <c r="M186" i="15" s="1"/>
  <c r="M231" i="15" s="1"/>
  <c r="M272" i="15" s="1"/>
  <c r="L389" i="19" s="1"/>
  <c r="L34" i="19" s="1"/>
  <c r="M35" i="34"/>
  <c r="M50" i="15" s="1"/>
  <c r="M95" i="15" s="1"/>
  <c r="M185" i="15" s="1"/>
  <c r="M230" i="15" s="1"/>
  <c r="M271" i="15" s="1"/>
  <c r="L388" i="19" s="1"/>
  <c r="L33" i="19" s="1"/>
  <c r="M33" i="34"/>
  <c r="M48" i="15" s="1"/>
  <c r="M93" i="15" s="1"/>
  <c r="M183" i="15" s="1"/>
  <c r="M228" i="15" s="1"/>
  <c r="M269" i="15" s="1"/>
  <c r="L386" i="19" s="1"/>
  <c r="L31" i="19" s="1"/>
  <c r="M32" i="34"/>
  <c r="M47" i="15" s="1"/>
  <c r="M92" i="15" s="1"/>
  <c r="M182" i="15" s="1"/>
  <c r="M227" i="15" s="1"/>
  <c r="M268" i="15" s="1"/>
  <c r="L385" i="19" s="1"/>
  <c r="L30" i="19" s="1"/>
  <c r="M30" i="34"/>
  <c r="M45" i="15" s="1"/>
  <c r="M90" i="15" s="1"/>
  <c r="M180" i="15" s="1"/>
  <c r="M225" i="15" s="1"/>
  <c r="M266" i="15" s="1"/>
  <c r="L383" i="19" s="1"/>
  <c r="L28" i="19" s="1"/>
  <c r="M29" i="34"/>
  <c r="M44" i="15" s="1"/>
  <c r="M89" i="15" s="1"/>
  <c r="M179" i="15" s="1"/>
  <c r="M224" i="15" s="1"/>
  <c r="M265" i="15" s="1"/>
  <c r="L382" i="19" s="1"/>
  <c r="L27" i="19" s="1"/>
  <c r="M28" i="34"/>
  <c r="M43" i="15" s="1"/>
  <c r="M88" i="15" s="1"/>
  <c r="M178" i="15" s="1"/>
  <c r="M223" i="15" s="1"/>
  <c r="M264" i="15" s="1"/>
  <c r="L381" i="19" s="1"/>
  <c r="L26" i="19" s="1"/>
  <c r="M27" i="34"/>
  <c r="M42" i="15" s="1"/>
  <c r="M87" i="15" s="1"/>
  <c r="M177" i="15" s="1"/>
  <c r="M222" i="15" s="1"/>
  <c r="M263" i="15" s="1"/>
  <c r="L380" i="19" s="1"/>
  <c r="L25" i="19" s="1"/>
  <c r="M26" i="34"/>
  <c r="M41" i="15" s="1"/>
  <c r="M86" i="15" s="1"/>
  <c r="M176" i="15" s="1"/>
  <c r="M221" i="15" s="1"/>
  <c r="M262" i="15" s="1"/>
  <c r="L379" i="19" s="1"/>
  <c r="L24" i="19" s="1"/>
  <c r="M25" i="34"/>
  <c r="M40" i="15" s="1"/>
  <c r="M85" i="15" s="1"/>
  <c r="M175" i="15" s="1"/>
  <c r="M220" i="15" s="1"/>
  <c r="M261" i="15" s="1"/>
  <c r="L378" i="19" s="1"/>
  <c r="L23" i="19" s="1"/>
  <c r="M24" i="34"/>
  <c r="M39" i="15" s="1"/>
  <c r="M84" i="15" s="1"/>
  <c r="M174" i="15" s="1"/>
  <c r="M219" i="15" s="1"/>
  <c r="M260" i="15" s="1"/>
  <c r="L377" i="19" s="1"/>
  <c r="L22" i="19" s="1"/>
  <c r="M23" i="34"/>
  <c r="M38" i="15" s="1"/>
  <c r="M83" i="15" s="1"/>
  <c r="M173" i="15" s="1"/>
  <c r="M218" i="15" s="1"/>
  <c r="M259" i="15" s="1"/>
  <c r="L376" i="19" s="1"/>
  <c r="L21" i="19" s="1"/>
  <c r="M22" i="34"/>
  <c r="M37" i="15" s="1"/>
  <c r="M82" i="15" s="1"/>
  <c r="M172" i="15" s="1"/>
  <c r="M217" i="15" s="1"/>
  <c r="M258" i="15" s="1"/>
  <c r="L375" i="19" s="1"/>
  <c r="L20" i="19" s="1"/>
  <c r="M21" i="34"/>
  <c r="M36" i="15" s="1"/>
  <c r="M81" i="15" s="1"/>
  <c r="M171" i="15" s="1"/>
  <c r="M216" i="15" s="1"/>
  <c r="M257" i="15" s="1"/>
  <c r="L374" i="19" s="1"/>
  <c r="L19" i="19" s="1"/>
  <c r="M20" i="34"/>
  <c r="M35" i="15" s="1"/>
  <c r="M80" i="15" s="1"/>
  <c r="M170" i="15" s="1"/>
  <c r="M215" i="15" s="1"/>
  <c r="M256" i="15" s="1"/>
  <c r="L373" i="19" s="1"/>
  <c r="L18" i="19" s="1"/>
  <c r="M19" i="34"/>
  <c r="M34" i="15" s="1"/>
  <c r="M79" i="15" s="1"/>
  <c r="M169" i="15" s="1"/>
  <c r="M214" i="15" s="1"/>
  <c r="M255" i="15" s="1"/>
  <c r="L372" i="19" s="1"/>
  <c r="L17" i="19" s="1"/>
  <c r="M18" i="34"/>
  <c r="M33" i="15" s="1"/>
  <c r="M78" i="15" s="1"/>
  <c r="M168" i="15" s="1"/>
  <c r="M213" i="15" s="1"/>
  <c r="M254" i="15" s="1"/>
  <c r="L371" i="19" s="1"/>
  <c r="L16" i="19" s="1"/>
  <c r="M16" i="34"/>
  <c r="M31" i="15" s="1"/>
  <c r="M76" i="15" s="1"/>
  <c r="M166" i="15" s="1"/>
  <c r="M211" i="15" s="1"/>
  <c r="M252" i="15" s="1"/>
  <c r="L369" i="19" s="1"/>
  <c r="L14" i="19" s="1"/>
  <c r="M15" i="34"/>
  <c r="M30" i="15" s="1"/>
  <c r="M75" i="15" s="1"/>
  <c r="M165" i="15" s="1"/>
  <c r="M210" i="15" s="1"/>
  <c r="M251" i="15" s="1"/>
  <c r="L368" i="19" s="1"/>
  <c r="L13" i="19" s="1"/>
  <c r="M14" i="34"/>
  <c r="M29" i="15" s="1"/>
  <c r="M74" i="15" s="1"/>
  <c r="M164" i="15" s="1"/>
  <c r="M209" i="15" s="1"/>
  <c r="M250" i="15" s="1"/>
  <c r="L367" i="19" s="1"/>
  <c r="L12" i="19" s="1"/>
  <c r="M13" i="34"/>
  <c r="M28" i="15" s="1"/>
  <c r="M73" i="15" s="1"/>
  <c r="M163" i="15" s="1"/>
  <c r="M208" i="15" s="1"/>
  <c r="M249" i="15" s="1"/>
  <c r="L366" i="19" s="1"/>
  <c r="L11" i="19" s="1"/>
  <c r="M9" i="34"/>
  <c r="M24" i="15" s="1"/>
  <c r="M69" i="15" s="1"/>
  <c r="M159" i="15" s="1"/>
  <c r="M204" i="15" s="1"/>
  <c r="M245" i="15" s="1"/>
  <c r="L362" i="19" s="1"/>
  <c r="L7" i="19" s="1"/>
  <c r="M8" i="34"/>
  <c r="M23" i="15" s="1"/>
  <c r="M68" i="15" s="1"/>
  <c r="M158" i="15" s="1"/>
  <c r="M203" i="15" s="1"/>
  <c r="M244" i="15" s="1"/>
  <c r="L361" i="19" s="1"/>
  <c r="M11" i="34"/>
  <c r="M26" i="15" s="1"/>
  <c r="M71" i="15" s="1"/>
  <c r="M161" i="15" s="1"/>
  <c r="M206" i="15" s="1"/>
  <c r="M247" i="15" s="1"/>
  <c r="L364" i="19" s="1"/>
  <c r="L9" i="19" s="1"/>
  <c r="M7" i="34"/>
  <c r="M22" i="15" s="1"/>
  <c r="M12" i="34"/>
  <c r="M27" i="15" s="1"/>
  <c r="M72" i="15" s="1"/>
  <c r="M162" i="15" s="1"/>
  <c r="M207" i="15" s="1"/>
  <c r="M248" i="15" s="1"/>
  <c r="L365" i="19" s="1"/>
  <c r="L10" i="19" s="1"/>
  <c r="M10" i="34"/>
  <c r="M25" i="15" s="1"/>
  <c r="M70" i="15" s="1"/>
  <c r="M160" i="15" s="1"/>
  <c r="M205" i="15" s="1"/>
  <c r="M246" i="15" s="1"/>
  <c r="L363" i="19" s="1"/>
  <c r="L8" i="19" s="1"/>
  <c r="M17" i="34"/>
  <c r="M32" i="15" s="1"/>
  <c r="M77" i="15" s="1"/>
  <c r="M167" i="15" s="1"/>
  <c r="M212" i="15" s="1"/>
  <c r="M253" i="15" s="1"/>
  <c r="L370" i="19" s="1"/>
  <c r="L15" i="19" s="1"/>
  <c r="M31" i="34"/>
  <c r="M46" i="15" s="1"/>
  <c r="M91" i="15" s="1"/>
  <c r="M181" i="15" s="1"/>
  <c r="M226" i="15" s="1"/>
  <c r="M267" i="15" s="1"/>
  <c r="L384" i="19" s="1"/>
  <c r="L29" i="19" s="1"/>
  <c r="M34" i="34"/>
  <c r="M49" i="15" s="1"/>
  <c r="M94" i="15" s="1"/>
  <c r="M184" i="15" s="1"/>
  <c r="M229" i="15" s="1"/>
  <c r="M270" i="15" s="1"/>
  <c r="L387" i="19" s="1"/>
  <c r="L32" i="19" s="1"/>
  <c r="L151" i="34"/>
  <c r="M67" i="15" l="1"/>
  <c r="M58" i="15"/>
  <c r="M151" i="34"/>
  <c r="M157" i="15" l="1"/>
  <c r="M103" i="15"/>
  <c r="K54" i="15"/>
  <c r="K99" i="15" s="1"/>
  <c r="K189" i="15" s="1"/>
  <c r="K234" i="15" s="1"/>
  <c r="K275" i="15" s="1"/>
  <c r="J392" i="19" s="1"/>
  <c r="K44" i="15"/>
  <c r="K89" i="15" s="1"/>
  <c r="K179" i="15" s="1"/>
  <c r="K224" i="15" s="1"/>
  <c r="K265" i="15" s="1"/>
  <c r="J382" i="19" s="1"/>
  <c r="K36" i="15"/>
  <c r="K81" i="15" s="1"/>
  <c r="K171" i="15" s="1"/>
  <c r="K216" i="15" s="1"/>
  <c r="K257" i="15" s="1"/>
  <c r="J374" i="19" s="1"/>
  <c r="K28" i="15"/>
  <c r="K73" i="15" s="1"/>
  <c r="K163" i="15" s="1"/>
  <c r="K208" i="15" s="1"/>
  <c r="K249" i="15" s="1"/>
  <c r="J366" i="19" s="1"/>
  <c r="K52" i="15"/>
  <c r="K97" i="15" s="1"/>
  <c r="K187" i="15" s="1"/>
  <c r="K232" i="15" s="1"/>
  <c r="K273" i="15" s="1"/>
  <c r="J390" i="19" s="1"/>
  <c r="K53" i="15"/>
  <c r="K98" i="15" s="1"/>
  <c r="K188" i="15" s="1"/>
  <c r="K233" i="15" s="1"/>
  <c r="K274" i="15" s="1"/>
  <c r="J391" i="19" s="1"/>
  <c r="K45" i="15"/>
  <c r="K90" i="15" s="1"/>
  <c r="K180" i="15" s="1"/>
  <c r="K225" i="15" s="1"/>
  <c r="K266" i="15" s="1"/>
  <c r="J383" i="19" s="1"/>
  <c r="K37" i="15"/>
  <c r="K82" i="15" s="1"/>
  <c r="K172" i="15" s="1"/>
  <c r="K217" i="15" s="1"/>
  <c r="K258" i="15" s="1"/>
  <c r="J375" i="19" s="1"/>
  <c r="K29" i="15"/>
  <c r="K74" i="15" s="1"/>
  <c r="K164" i="15" s="1"/>
  <c r="K209" i="15" s="1"/>
  <c r="K250" i="15" s="1"/>
  <c r="J367" i="19" s="1"/>
  <c r="K50" i="15"/>
  <c r="K95" i="15" s="1"/>
  <c r="K185" i="15" s="1"/>
  <c r="K230" i="15" s="1"/>
  <c r="K271" i="15" s="1"/>
  <c r="J388" i="19" s="1"/>
  <c r="K42" i="15"/>
  <c r="K87" i="15" s="1"/>
  <c r="K177" i="15" s="1"/>
  <c r="K222" i="15" s="1"/>
  <c r="K263" i="15" s="1"/>
  <c r="J380" i="19" s="1"/>
  <c r="K34" i="15"/>
  <c r="K79" i="15" s="1"/>
  <c r="K169" i="15" s="1"/>
  <c r="K214" i="15" s="1"/>
  <c r="K255" i="15" s="1"/>
  <c r="J372" i="19" s="1"/>
  <c r="K26" i="15"/>
  <c r="K71" i="15" s="1"/>
  <c r="K161" i="15" s="1"/>
  <c r="K206" i="15" s="1"/>
  <c r="K247" i="15" s="1"/>
  <c r="J364" i="19" s="1"/>
  <c r="K22" i="15"/>
  <c r="K51" i="15"/>
  <c r="K96" i="15" s="1"/>
  <c r="K186" i="15" s="1"/>
  <c r="K231" i="15" s="1"/>
  <c r="K272" i="15" s="1"/>
  <c r="J389" i="19" s="1"/>
  <c r="K43" i="15"/>
  <c r="K88" i="15" s="1"/>
  <c r="K178" i="15" s="1"/>
  <c r="K223" i="15" s="1"/>
  <c r="K264" i="15" s="1"/>
  <c r="J381" i="19" s="1"/>
  <c r="K35" i="15"/>
  <c r="K80" i="15" s="1"/>
  <c r="K170" i="15" s="1"/>
  <c r="K215" i="15" s="1"/>
  <c r="K256" i="15" s="1"/>
  <c r="J373" i="19" s="1"/>
  <c r="K27" i="15"/>
  <c r="K72" i="15" s="1"/>
  <c r="K162" i="15" s="1"/>
  <c r="K207" i="15" s="1"/>
  <c r="K248" i="15" s="1"/>
  <c r="J365" i="19" s="1"/>
  <c r="K48" i="15"/>
  <c r="K93" i="15" s="1"/>
  <c r="K183" i="15" s="1"/>
  <c r="K228" i="15" s="1"/>
  <c r="K269" i="15" s="1"/>
  <c r="J386" i="19" s="1"/>
  <c r="K40" i="15"/>
  <c r="K85" i="15" s="1"/>
  <c r="K175" i="15" s="1"/>
  <c r="K220" i="15" s="1"/>
  <c r="K261" i="15" s="1"/>
  <c r="J378" i="19" s="1"/>
  <c r="K32" i="15"/>
  <c r="K77" i="15" s="1"/>
  <c r="K167" i="15" s="1"/>
  <c r="K212" i="15" s="1"/>
  <c r="K253" i="15" s="1"/>
  <c r="J370" i="19" s="1"/>
  <c r="K24" i="15"/>
  <c r="K69" i="15" s="1"/>
  <c r="K159" i="15" s="1"/>
  <c r="K204" i="15" s="1"/>
  <c r="K245" i="15" s="1"/>
  <c r="J362" i="19" s="1"/>
  <c r="K57" i="15"/>
  <c r="K102" i="15" s="1"/>
  <c r="K192" i="15" s="1"/>
  <c r="K237" i="15" s="1"/>
  <c r="K278" i="15" s="1"/>
  <c r="J395" i="19" s="1"/>
  <c r="K49" i="15"/>
  <c r="K94" i="15" s="1"/>
  <c r="K184" i="15" s="1"/>
  <c r="K229" i="15" s="1"/>
  <c r="K270" i="15" s="1"/>
  <c r="J387" i="19" s="1"/>
  <c r="K41" i="15"/>
  <c r="K86" i="15" s="1"/>
  <c r="K176" i="15" s="1"/>
  <c r="K221" i="15" s="1"/>
  <c r="K262" i="15" s="1"/>
  <c r="J379" i="19" s="1"/>
  <c r="K33" i="15"/>
  <c r="K78" i="15" s="1"/>
  <c r="K168" i="15" s="1"/>
  <c r="K213" i="15" s="1"/>
  <c r="K254" i="15" s="1"/>
  <c r="J371" i="19" s="1"/>
  <c r="K25" i="15"/>
  <c r="K70" i="15" s="1"/>
  <c r="K160" i="15" s="1"/>
  <c r="K205" i="15" s="1"/>
  <c r="K246" i="15" s="1"/>
  <c r="J363" i="19" s="1"/>
  <c r="L55" i="15"/>
  <c r="L100" i="15" s="1"/>
  <c r="L190" i="15" s="1"/>
  <c r="L235" i="15" s="1"/>
  <c r="L276" i="15" s="1"/>
  <c r="K393" i="19" s="1"/>
  <c r="L24" i="15"/>
  <c r="L69" i="15" s="1"/>
  <c r="L159" i="15" s="1"/>
  <c r="L204" i="15" s="1"/>
  <c r="L245" i="15" s="1"/>
  <c r="K362" i="19" s="1"/>
  <c r="L26" i="15"/>
  <c r="L71" i="15" s="1"/>
  <c r="L161" i="15" s="1"/>
  <c r="L206" i="15" s="1"/>
  <c r="L247" i="15" s="1"/>
  <c r="K364" i="19" s="1"/>
  <c r="L40" i="15"/>
  <c r="L85" i="15" s="1"/>
  <c r="L175" i="15" s="1"/>
  <c r="L220" i="15" s="1"/>
  <c r="L261" i="15" s="1"/>
  <c r="K378" i="19" s="1"/>
  <c r="L44" i="15"/>
  <c r="L89" i="15" s="1"/>
  <c r="L179" i="15" s="1"/>
  <c r="L224" i="15" s="1"/>
  <c r="L265" i="15" s="1"/>
  <c r="K382" i="19" s="1"/>
  <c r="L50" i="15"/>
  <c r="L95" i="15" s="1"/>
  <c r="L185" i="15" s="1"/>
  <c r="L230" i="15" s="1"/>
  <c r="L271" i="15" s="1"/>
  <c r="K388" i="19" s="1"/>
  <c r="L52" i="15"/>
  <c r="L97" i="15" s="1"/>
  <c r="L187" i="15" s="1"/>
  <c r="L232" i="15" s="1"/>
  <c r="L273" i="15" s="1"/>
  <c r="K390" i="19" s="1"/>
  <c r="L56" i="15"/>
  <c r="L101" i="15" s="1"/>
  <c r="L191" i="15" s="1"/>
  <c r="L236" i="15" s="1"/>
  <c r="L277" i="15" s="1"/>
  <c r="K394" i="19" s="1"/>
  <c r="L23" i="15"/>
  <c r="L68" i="15" s="1"/>
  <c r="L158" i="15" s="1"/>
  <c r="L203" i="15" s="1"/>
  <c r="L244" i="15" s="1"/>
  <c r="K361" i="19" s="1"/>
  <c r="L25" i="15"/>
  <c r="L70" i="15" s="1"/>
  <c r="L160" i="15" s="1"/>
  <c r="L205" i="15" s="1"/>
  <c r="L246" i="15" s="1"/>
  <c r="K363" i="19" s="1"/>
  <c r="L27" i="15"/>
  <c r="L72" i="15" s="1"/>
  <c r="L162" i="15" s="1"/>
  <c r="L207" i="15" s="1"/>
  <c r="L248" i="15" s="1"/>
  <c r="K365" i="19" s="1"/>
  <c r="L29" i="15"/>
  <c r="L74" i="15" s="1"/>
  <c r="L164" i="15" s="1"/>
  <c r="L209" i="15" s="1"/>
  <c r="L250" i="15" s="1"/>
  <c r="K367" i="19" s="1"/>
  <c r="L31" i="15"/>
  <c r="L76" i="15" s="1"/>
  <c r="L166" i="15" s="1"/>
  <c r="L211" i="15" s="1"/>
  <c r="L252" i="15" s="1"/>
  <c r="K369" i="19" s="1"/>
  <c r="L33" i="15"/>
  <c r="L78" i="15" s="1"/>
  <c r="L168" i="15" s="1"/>
  <c r="L213" i="15" s="1"/>
  <c r="L254" i="15" s="1"/>
  <c r="K371" i="19" s="1"/>
  <c r="L35" i="15"/>
  <c r="L80" i="15" s="1"/>
  <c r="L170" i="15" s="1"/>
  <c r="L215" i="15" s="1"/>
  <c r="L256" i="15" s="1"/>
  <c r="K373" i="19" s="1"/>
  <c r="L37" i="15"/>
  <c r="L82" i="15" s="1"/>
  <c r="L172" i="15" s="1"/>
  <c r="L217" i="15" s="1"/>
  <c r="L258" i="15" s="1"/>
  <c r="K375" i="19" s="1"/>
  <c r="L39" i="15"/>
  <c r="L84" i="15" s="1"/>
  <c r="L174" i="15" s="1"/>
  <c r="L219" i="15" s="1"/>
  <c r="L260" i="15" s="1"/>
  <c r="K377" i="19" s="1"/>
  <c r="L41" i="15"/>
  <c r="L86" i="15" s="1"/>
  <c r="L176" i="15" s="1"/>
  <c r="L221" i="15" s="1"/>
  <c r="L262" i="15" s="1"/>
  <c r="K379" i="19" s="1"/>
  <c r="L43" i="15"/>
  <c r="L88" i="15" s="1"/>
  <c r="L178" i="15" s="1"/>
  <c r="L223" i="15" s="1"/>
  <c r="L264" i="15" s="1"/>
  <c r="K381" i="19" s="1"/>
  <c r="L45" i="15"/>
  <c r="L90" i="15" s="1"/>
  <c r="L180" i="15" s="1"/>
  <c r="L225" i="15" s="1"/>
  <c r="L266" i="15" s="1"/>
  <c r="K383" i="19" s="1"/>
  <c r="L47" i="15"/>
  <c r="L92" i="15" s="1"/>
  <c r="L182" i="15" s="1"/>
  <c r="L227" i="15" s="1"/>
  <c r="L268" i="15" s="1"/>
  <c r="K385" i="19" s="1"/>
  <c r="L49" i="15"/>
  <c r="L94" i="15" s="1"/>
  <c r="L184" i="15" s="1"/>
  <c r="L229" i="15" s="1"/>
  <c r="L270" i="15" s="1"/>
  <c r="K387" i="19" s="1"/>
  <c r="L51" i="15"/>
  <c r="L96" i="15" s="1"/>
  <c r="L186" i="15" s="1"/>
  <c r="L231" i="15" s="1"/>
  <c r="L272" i="15" s="1"/>
  <c r="K389" i="19" s="1"/>
  <c r="L53" i="15"/>
  <c r="L98" i="15" s="1"/>
  <c r="L188" i="15" s="1"/>
  <c r="L233" i="15" s="1"/>
  <c r="L274" i="15" s="1"/>
  <c r="K391" i="19" s="1"/>
  <c r="L57" i="15"/>
  <c r="L102" i="15" s="1"/>
  <c r="L192" i="15" s="1"/>
  <c r="L237" i="15" s="1"/>
  <c r="L278" i="15" s="1"/>
  <c r="K395" i="19" s="1"/>
  <c r="L28" i="15"/>
  <c r="L73" i="15" s="1"/>
  <c r="L163" i="15" s="1"/>
  <c r="L208" i="15" s="1"/>
  <c r="L249" i="15" s="1"/>
  <c r="K366" i="19" s="1"/>
  <c r="L32" i="15"/>
  <c r="L77" i="15" s="1"/>
  <c r="L167" i="15" s="1"/>
  <c r="L212" i="15" s="1"/>
  <c r="L253" i="15" s="1"/>
  <c r="K370" i="19" s="1"/>
  <c r="L34" i="15"/>
  <c r="L79" i="15" s="1"/>
  <c r="L169" i="15" s="1"/>
  <c r="L214" i="15" s="1"/>
  <c r="L255" i="15" s="1"/>
  <c r="K372" i="19" s="1"/>
  <c r="L38" i="15"/>
  <c r="L83" i="15" s="1"/>
  <c r="L173" i="15" s="1"/>
  <c r="L218" i="15" s="1"/>
  <c r="L259" i="15" s="1"/>
  <c r="K376" i="19" s="1"/>
  <c r="L46" i="15"/>
  <c r="L91" i="15" s="1"/>
  <c r="L181" i="15" s="1"/>
  <c r="L226" i="15" s="1"/>
  <c r="L267" i="15" s="1"/>
  <c r="K384" i="19" s="1"/>
  <c r="L36" i="15"/>
  <c r="L81" i="15" s="1"/>
  <c r="L171" i="15" s="1"/>
  <c r="L216" i="15" s="1"/>
  <c r="L257" i="15" s="1"/>
  <c r="K374" i="19" s="1"/>
  <c r="L42" i="15"/>
  <c r="L87" i="15" s="1"/>
  <c r="L177" i="15" s="1"/>
  <c r="L222" i="15" s="1"/>
  <c r="L263" i="15" s="1"/>
  <c r="K380" i="19" s="1"/>
  <c r="L48" i="15"/>
  <c r="L93" i="15" s="1"/>
  <c r="L183" i="15" s="1"/>
  <c r="L228" i="15" s="1"/>
  <c r="L269" i="15" s="1"/>
  <c r="K386" i="19" s="1"/>
  <c r="L54" i="15"/>
  <c r="L99" i="15" s="1"/>
  <c r="L189" i="15" s="1"/>
  <c r="L234" i="15" s="1"/>
  <c r="L275" i="15" s="1"/>
  <c r="K392" i="19" s="1"/>
  <c r="L22" i="15"/>
  <c r="K46" i="15"/>
  <c r="K91" i="15" s="1"/>
  <c r="K181" i="15" s="1"/>
  <c r="K226" i="15" s="1"/>
  <c r="K267" i="15" s="1"/>
  <c r="J384" i="19" s="1"/>
  <c r="K38" i="15"/>
  <c r="K83" i="15" s="1"/>
  <c r="K173" i="15" s="1"/>
  <c r="K218" i="15" s="1"/>
  <c r="K259" i="15" s="1"/>
  <c r="J376" i="19" s="1"/>
  <c r="L30" i="15"/>
  <c r="L75" i="15" s="1"/>
  <c r="L165" i="15" s="1"/>
  <c r="L210" i="15" s="1"/>
  <c r="L251" i="15" s="1"/>
  <c r="K368" i="19" s="1"/>
  <c r="K30" i="15"/>
  <c r="K75" i="15" s="1"/>
  <c r="K165" i="15" s="1"/>
  <c r="K210" i="15" s="1"/>
  <c r="K251" i="15" s="1"/>
  <c r="J368" i="19" s="1"/>
  <c r="K56" i="15"/>
  <c r="K101" i="15" s="1"/>
  <c r="K191" i="15" s="1"/>
  <c r="K236" i="15" s="1"/>
  <c r="K277" i="15" s="1"/>
  <c r="J394" i="19" s="1"/>
  <c r="K55" i="15"/>
  <c r="K100" i="15" s="1"/>
  <c r="K190" i="15" s="1"/>
  <c r="K235" i="15" s="1"/>
  <c r="K276" i="15" s="1"/>
  <c r="J393" i="19" s="1"/>
  <c r="K47" i="15"/>
  <c r="K92" i="15" s="1"/>
  <c r="K182" i="15" s="1"/>
  <c r="K227" i="15" s="1"/>
  <c r="K268" i="15" s="1"/>
  <c r="J385" i="19" s="1"/>
  <c r="K39" i="15"/>
  <c r="K84" i="15" s="1"/>
  <c r="K174" i="15" s="1"/>
  <c r="K219" i="15" s="1"/>
  <c r="K260" i="15" s="1"/>
  <c r="J377" i="19" s="1"/>
  <c r="K31" i="15"/>
  <c r="K76" i="15" s="1"/>
  <c r="K166" i="15" s="1"/>
  <c r="K211" i="15" s="1"/>
  <c r="K252" i="15" s="1"/>
  <c r="J369" i="19" s="1"/>
  <c r="K23" i="15"/>
  <c r="K68" i="15" s="1"/>
  <c r="K158" i="15" s="1"/>
  <c r="K203" i="15" s="1"/>
  <c r="K244" i="15" s="1"/>
  <c r="J361" i="19" s="1"/>
  <c r="M202" i="15" l="1"/>
  <c r="M193" i="15"/>
  <c r="L67" i="15"/>
  <c r="L58" i="15"/>
  <c r="K58" i="15"/>
  <c r="K67" i="15"/>
  <c r="M243" i="15" l="1"/>
  <c r="M238" i="15"/>
  <c r="K157" i="15"/>
  <c r="K103" i="15"/>
  <c r="L157" i="15"/>
  <c r="L103" i="15"/>
  <c r="L360" i="19" l="1"/>
  <c r="L5" i="19" s="1"/>
  <c r="M279" i="15"/>
  <c r="L193" i="15"/>
  <c r="L202" i="15"/>
  <c r="K202" i="15"/>
  <c r="K193" i="15"/>
  <c r="L359" i="19" l="1"/>
  <c r="K243" i="15"/>
  <c r="K238" i="15"/>
  <c r="L238" i="15"/>
  <c r="L243" i="15"/>
  <c r="L54" i="19" l="1"/>
  <c r="L279" i="15"/>
  <c r="K360" i="19"/>
  <c r="J360" i="19"/>
  <c r="K279" i="15"/>
  <c r="J359" i="19" l="1"/>
  <c r="J54" i="19" s="1"/>
  <c r="K359" i="19"/>
  <c r="K54" i="19" s="1"/>
  <c r="D68" i="13"/>
  <c r="E68" i="13" l="1"/>
  <c r="E58" i="13"/>
  <c r="D158" i="13"/>
  <c r="D103" i="13"/>
  <c r="D58" i="13"/>
  <c r="E158" i="13" l="1"/>
  <c r="E103" i="13"/>
  <c r="D193" i="13"/>
  <c r="D203" i="13"/>
  <c r="E203" i="13" l="1"/>
  <c r="E193" i="13"/>
  <c r="D238" i="13"/>
  <c r="D244" i="13"/>
  <c r="D279" i="13" l="1"/>
  <c r="C324" i="19"/>
  <c r="E244" i="13"/>
  <c r="E238" i="13"/>
  <c r="C322" i="19" l="1"/>
  <c r="C53" i="19" s="1"/>
  <c r="E279" i="13"/>
  <c r="D324" i="19"/>
  <c r="G137" i="24"/>
  <c r="E137" i="24"/>
  <c r="H137" i="24"/>
  <c r="F137" i="24"/>
  <c r="D322" i="19" l="1"/>
  <c r="D53" i="19" s="1"/>
  <c r="M9" i="24"/>
  <c r="K9" i="24"/>
  <c r="K7" i="24" s="1"/>
  <c r="L9" i="24"/>
  <c r="L7" i="24" s="1"/>
  <c r="M7" i="24" l="1"/>
  <c r="M23" i="4"/>
  <c r="H14" i="24"/>
  <c r="H27" i="24"/>
  <c r="E27" i="24"/>
  <c r="G27" i="24"/>
  <c r="I27" i="24"/>
  <c r="F27" i="24"/>
  <c r="L23" i="4"/>
  <c r="K23" i="4"/>
  <c r="M144" i="4" l="1"/>
  <c r="M58" i="4"/>
  <c r="K144" i="4"/>
  <c r="K58" i="4"/>
  <c r="L144" i="4"/>
  <c r="L58" i="4"/>
  <c r="E14" i="24"/>
  <c r="J27" i="24"/>
  <c r="J42" i="4" s="1"/>
  <c r="J163" i="4" s="1"/>
  <c r="J329" i="4" s="1"/>
  <c r="J450" i="4" s="1"/>
  <c r="J567" i="4" s="1"/>
  <c r="J14" i="24"/>
  <c r="J28" i="4" s="1"/>
  <c r="J149" i="4" s="1"/>
  <c r="J315" i="4" s="1"/>
  <c r="J436" i="4" s="1"/>
  <c r="J553" i="4" s="1"/>
  <c r="G14" i="24"/>
  <c r="G28" i="4" s="1"/>
  <c r="G149" i="4" s="1"/>
  <c r="G315" i="4" s="1"/>
  <c r="G436" i="4" s="1"/>
  <c r="G553" i="4" s="1"/>
  <c r="I14" i="24"/>
  <c r="H28" i="4" s="1"/>
  <c r="H149" i="4" s="1"/>
  <c r="H315" i="4" s="1"/>
  <c r="H436" i="4" s="1"/>
  <c r="H553" i="4" s="1"/>
  <c r="F14" i="24"/>
  <c r="H42" i="4"/>
  <c r="H163" i="4" s="1"/>
  <c r="H329" i="4" s="1"/>
  <c r="H450" i="4" s="1"/>
  <c r="H567" i="4" s="1"/>
  <c r="F23" i="24"/>
  <c r="H23" i="24"/>
  <c r="E23" i="24"/>
  <c r="G23" i="24"/>
  <c r="H9" i="24"/>
  <c r="E9" i="24"/>
  <c r="G9" i="24"/>
  <c r="I9" i="24"/>
  <c r="F9" i="24"/>
  <c r="J9" i="24"/>
  <c r="G22" i="24"/>
  <c r="J22" i="24"/>
  <c r="J37" i="4" s="1"/>
  <c r="J158" i="4" s="1"/>
  <c r="J324" i="4" s="1"/>
  <c r="J445" i="4" s="1"/>
  <c r="J562" i="4" s="1"/>
  <c r="H22" i="24"/>
  <c r="I22" i="24"/>
  <c r="F22" i="24"/>
  <c r="E22" i="24"/>
  <c r="G32" i="24"/>
  <c r="H32" i="24"/>
  <c r="E32" i="24"/>
  <c r="J32" i="24"/>
  <c r="J47" i="4" s="1"/>
  <c r="J168" i="4" s="1"/>
  <c r="J334" i="4" s="1"/>
  <c r="J455" i="4" s="1"/>
  <c r="J572" i="4" s="1"/>
  <c r="I32" i="24"/>
  <c r="F32" i="24"/>
  <c r="I17" i="24"/>
  <c r="E17" i="24"/>
  <c r="G17" i="24"/>
  <c r="F17" i="24"/>
  <c r="H17" i="24"/>
  <c r="H42" i="24"/>
  <c r="I42" i="24"/>
  <c r="F42" i="24"/>
  <c r="G42" i="24"/>
  <c r="J42" i="24"/>
  <c r="J57" i="4" s="1"/>
  <c r="J178" i="4" s="1"/>
  <c r="J344" i="4" s="1"/>
  <c r="J465" i="4" s="1"/>
  <c r="J582" i="4" s="1"/>
  <c r="E42" i="24"/>
  <c r="G42" i="4"/>
  <c r="G163" i="4" s="1"/>
  <c r="G329" i="4" s="1"/>
  <c r="G450" i="4" s="1"/>
  <c r="G567" i="4" s="1"/>
  <c r="F42" i="4"/>
  <c r="F163" i="4" s="1"/>
  <c r="F329" i="4" s="1"/>
  <c r="F450" i="4" s="1"/>
  <c r="F567" i="4" s="1"/>
  <c r="E84" i="19" s="1"/>
  <c r="E25" i="19" s="1"/>
  <c r="E42" i="4"/>
  <c r="E163" i="4" s="1"/>
  <c r="E329" i="4" s="1"/>
  <c r="E450" i="4" s="1"/>
  <c r="E567" i="4" s="1"/>
  <c r="D84" i="19" s="1"/>
  <c r="D25" i="19" s="1"/>
  <c r="M179" i="4" l="1"/>
  <c r="M310" i="4"/>
  <c r="L310" i="4"/>
  <c r="L179" i="4"/>
  <c r="K310" i="4"/>
  <c r="K179" i="4"/>
  <c r="F7" i="24"/>
  <c r="G7" i="24"/>
  <c r="H7" i="24"/>
  <c r="E7" i="24"/>
  <c r="I42" i="4"/>
  <c r="I163" i="4" s="1"/>
  <c r="I329" i="4" s="1"/>
  <c r="I450" i="4" s="1"/>
  <c r="I567" i="4" s="1"/>
  <c r="F28" i="4"/>
  <c r="F149" i="4" s="1"/>
  <c r="F315" i="4" s="1"/>
  <c r="F436" i="4" s="1"/>
  <c r="F553" i="4" s="1"/>
  <c r="E70" i="19" s="1"/>
  <c r="E11" i="19" s="1"/>
  <c r="J17" i="24"/>
  <c r="J32" i="4" s="1"/>
  <c r="J153" i="4" s="1"/>
  <c r="J319" i="4" s="1"/>
  <c r="J440" i="4" s="1"/>
  <c r="J557" i="4" s="1"/>
  <c r="I28" i="4"/>
  <c r="I149" i="4" s="1"/>
  <c r="I315" i="4" s="1"/>
  <c r="I436" i="4" s="1"/>
  <c r="I553" i="4" s="1"/>
  <c r="E28" i="4"/>
  <c r="E149" i="4" s="1"/>
  <c r="E315" i="4" s="1"/>
  <c r="E436" i="4" s="1"/>
  <c r="E553" i="4" s="1"/>
  <c r="D70" i="19" s="1"/>
  <c r="D11" i="19" s="1"/>
  <c r="G38" i="4"/>
  <c r="G159" i="4" s="1"/>
  <c r="G325" i="4" s="1"/>
  <c r="G446" i="4" s="1"/>
  <c r="G563" i="4" s="1"/>
  <c r="E38" i="4"/>
  <c r="E159" i="4" s="1"/>
  <c r="E325" i="4" s="1"/>
  <c r="E446" i="4" s="1"/>
  <c r="E563" i="4" s="1"/>
  <c r="D80" i="19" s="1"/>
  <c r="D21" i="19" s="1"/>
  <c r="H37" i="4"/>
  <c r="H158" i="4" s="1"/>
  <c r="H324" i="4" s="1"/>
  <c r="H445" i="4" s="1"/>
  <c r="H562" i="4" s="1"/>
  <c r="F38" i="4"/>
  <c r="F159" i="4" s="1"/>
  <c r="F325" i="4" s="1"/>
  <c r="F446" i="4" s="1"/>
  <c r="F563" i="4" s="1"/>
  <c r="E80" i="19" s="1"/>
  <c r="E21" i="19" s="1"/>
  <c r="G57" i="4"/>
  <c r="G178" i="4" s="1"/>
  <c r="G344" i="4" s="1"/>
  <c r="G465" i="4" s="1"/>
  <c r="G582" i="4" s="1"/>
  <c r="I37" i="4"/>
  <c r="I158" i="4" s="1"/>
  <c r="I324" i="4" s="1"/>
  <c r="I445" i="4" s="1"/>
  <c r="I562" i="4" s="1"/>
  <c r="H32" i="4"/>
  <c r="H153" i="4" s="1"/>
  <c r="H319" i="4" s="1"/>
  <c r="H440" i="4" s="1"/>
  <c r="H557" i="4" s="1"/>
  <c r="E47" i="4"/>
  <c r="E168" i="4" s="1"/>
  <c r="E334" i="4" s="1"/>
  <c r="E455" i="4" s="1"/>
  <c r="E572" i="4" s="1"/>
  <c r="D89" i="19" s="1"/>
  <c r="D30" i="19" s="1"/>
  <c r="E57" i="4"/>
  <c r="E178" i="4" s="1"/>
  <c r="E344" i="4" s="1"/>
  <c r="E465" i="4" s="1"/>
  <c r="E582" i="4" s="1"/>
  <c r="D99" i="19" s="1"/>
  <c r="D40" i="19" s="1"/>
  <c r="G47" i="4"/>
  <c r="G168" i="4" s="1"/>
  <c r="G334" i="4" s="1"/>
  <c r="G455" i="4" s="1"/>
  <c r="G572" i="4" s="1"/>
  <c r="E37" i="4"/>
  <c r="E158" i="4" s="1"/>
  <c r="E324" i="4" s="1"/>
  <c r="E445" i="4" s="1"/>
  <c r="E562" i="4" s="1"/>
  <c r="D79" i="19" s="1"/>
  <c r="D20" i="19" s="1"/>
  <c r="I23" i="4"/>
  <c r="I47" i="4"/>
  <c r="I168" i="4" s="1"/>
  <c r="I334" i="4" s="1"/>
  <c r="I455" i="4" s="1"/>
  <c r="I572" i="4" s="1"/>
  <c r="G23" i="4"/>
  <c r="E23" i="4"/>
  <c r="G37" i="4"/>
  <c r="G158" i="4" s="1"/>
  <c r="G324" i="4" s="1"/>
  <c r="G445" i="4" s="1"/>
  <c r="G562" i="4" s="1"/>
  <c r="I57" i="4"/>
  <c r="I178" i="4" s="1"/>
  <c r="I344" i="4" s="1"/>
  <c r="I465" i="4" s="1"/>
  <c r="I582" i="4" s="1"/>
  <c r="I32" i="4"/>
  <c r="I153" i="4" s="1"/>
  <c r="I319" i="4" s="1"/>
  <c r="I440" i="4" s="1"/>
  <c r="I557" i="4" s="1"/>
  <c r="J23" i="4"/>
  <c r="H23" i="4"/>
  <c r="H57" i="4"/>
  <c r="H178" i="4" s="1"/>
  <c r="H344" i="4" s="1"/>
  <c r="H465" i="4" s="1"/>
  <c r="H582" i="4" s="1"/>
  <c r="G32" i="4"/>
  <c r="G153" i="4" s="1"/>
  <c r="G319" i="4" s="1"/>
  <c r="G440" i="4" s="1"/>
  <c r="G557" i="4" s="1"/>
  <c r="H47" i="4"/>
  <c r="H168" i="4" s="1"/>
  <c r="H334" i="4" s="1"/>
  <c r="H455" i="4" s="1"/>
  <c r="H572" i="4" s="1"/>
  <c r="F47" i="4"/>
  <c r="F168" i="4" s="1"/>
  <c r="F334" i="4" s="1"/>
  <c r="F455" i="4" s="1"/>
  <c r="F572" i="4" s="1"/>
  <c r="E89" i="19" s="1"/>
  <c r="E30" i="19" s="1"/>
  <c r="F23" i="4"/>
  <c r="F37" i="4"/>
  <c r="F158" i="4" s="1"/>
  <c r="F324" i="4" s="1"/>
  <c r="F445" i="4" s="1"/>
  <c r="F562" i="4" s="1"/>
  <c r="E79" i="19" s="1"/>
  <c r="E20" i="19" s="1"/>
  <c r="F57" i="4"/>
  <c r="F178" i="4" s="1"/>
  <c r="F344" i="4" s="1"/>
  <c r="F465" i="4" s="1"/>
  <c r="F582" i="4" s="1"/>
  <c r="E99" i="19" s="1"/>
  <c r="E40" i="19" s="1"/>
  <c r="F32" i="4"/>
  <c r="F153" i="4" s="1"/>
  <c r="F319" i="4" s="1"/>
  <c r="F440" i="4" s="1"/>
  <c r="F557" i="4" s="1"/>
  <c r="E74" i="19" s="1"/>
  <c r="E15" i="19" s="1"/>
  <c r="E32" i="4"/>
  <c r="E153" i="4" s="1"/>
  <c r="E319" i="4" s="1"/>
  <c r="E440" i="4" s="1"/>
  <c r="E557" i="4" s="1"/>
  <c r="D74" i="19" s="1"/>
  <c r="D15" i="19" s="1"/>
  <c r="D42" i="24"/>
  <c r="D57" i="4" s="1"/>
  <c r="D178" i="4" s="1"/>
  <c r="D344" i="4" s="1"/>
  <c r="D465" i="4" s="1"/>
  <c r="D582" i="4" s="1"/>
  <c r="C99" i="19" s="1"/>
  <c r="C40" i="19" s="1"/>
  <c r="D14" i="24"/>
  <c r="D28" i="4" s="1"/>
  <c r="D149" i="4" s="1"/>
  <c r="D315" i="4" s="1"/>
  <c r="D436" i="4" s="1"/>
  <c r="D553" i="4" s="1"/>
  <c r="C70" i="19" s="1"/>
  <c r="C11" i="19" s="1"/>
  <c r="D23" i="24"/>
  <c r="D38" i="4" s="1"/>
  <c r="D159" i="4" s="1"/>
  <c r="D325" i="4" s="1"/>
  <c r="D446" i="4" s="1"/>
  <c r="D563" i="4" s="1"/>
  <c r="C80" i="19" s="1"/>
  <c r="C21" i="19" s="1"/>
  <c r="D22" i="24"/>
  <c r="D37" i="4" s="1"/>
  <c r="D158" i="4" s="1"/>
  <c r="D324" i="4" s="1"/>
  <c r="D445" i="4" s="1"/>
  <c r="D562" i="4" s="1"/>
  <c r="C79" i="19" s="1"/>
  <c r="C20" i="19" s="1"/>
  <c r="D9" i="24"/>
  <c r="D23" i="4" s="1"/>
  <c r="D144" i="4" s="1"/>
  <c r="D32" i="24"/>
  <c r="D47" i="4" s="1"/>
  <c r="D168" i="4" s="1"/>
  <c r="D334" i="4" s="1"/>
  <c r="D455" i="4" s="1"/>
  <c r="D572" i="4" s="1"/>
  <c r="C89" i="19" s="1"/>
  <c r="C30" i="19" s="1"/>
  <c r="M431" i="4" l="1"/>
  <c r="M345" i="4"/>
  <c r="K431" i="4"/>
  <c r="K466" i="4" s="1"/>
  <c r="K345" i="4"/>
  <c r="L431" i="4"/>
  <c r="L466" i="4" s="1"/>
  <c r="L345" i="4"/>
  <c r="F144" i="4"/>
  <c r="F58" i="4"/>
  <c r="J144" i="4"/>
  <c r="E144" i="4"/>
  <c r="E58" i="4"/>
  <c r="G144" i="4"/>
  <c r="G58" i="4"/>
  <c r="H144" i="4"/>
  <c r="I144" i="4"/>
  <c r="D17" i="24"/>
  <c r="D32" i="4" s="1"/>
  <c r="D153" i="4" s="1"/>
  <c r="D319" i="4" s="1"/>
  <c r="D440" i="4" s="1"/>
  <c r="D557" i="4" s="1"/>
  <c r="C74" i="19" s="1"/>
  <c r="C15" i="19" s="1"/>
  <c r="D27" i="24"/>
  <c r="D42" i="4" s="1"/>
  <c r="D163" i="4" s="1"/>
  <c r="D329" i="4" s="1"/>
  <c r="D450" i="4" s="1"/>
  <c r="D567" i="4" s="1"/>
  <c r="C84" i="19" s="1"/>
  <c r="C25" i="19" s="1"/>
  <c r="M548" i="4" l="1"/>
  <c r="M466" i="4"/>
  <c r="L548" i="4"/>
  <c r="L583" i="4" s="1"/>
  <c r="K548" i="4"/>
  <c r="K583" i="4" s="1"/>
  <c r="I310" i="4"/>
  <c r="F310" i="4"/>
  <c r="F179" i="4"/>
  <c r="H310" i="4"/>
  <c r="E310" i="4"/>
  <c r="E179" i="4"/>
  <c r="G310" i="4"/>
  <c r="G179" i="4"/>
  <c r="J310" i="4"/>
  <c r="D58" i="4"/>
  <c r="D7" i="24"/>
  <c r="L65" i="19" l="1"/>
  <c r="M583" i="4"/>
  <c r="F431" i="4"/>
  <c r="F466" i="4" s="1"/>
  <c r="F345" i="4"/>
  <c r="J431" i="4"/>
  <c r="E431" i="4"/>
  <c r="E466" i="4" s="1"/>
  <c r="E345" i="4"/>
  <c r="I431" i="4"/>
  <c r="H431" i="4"/>
  <c r="G431" i="4"/>
  <c r="G466" i="4" s="1"/>
  <c r="G345" i="4"/>
  <c r="D310" i="4"/>
  <c r="D179" i="4"/>
  <c r="I137" i="24"/>
  <c r="I23" i="24"/>
  <c r="I7" i="24" s="1"/>
  <c r="L6" i="19" l="1"/>
  <c r="L41" i="19" s="1"/>
  <c r="L63" i="19"/>
  <c r="F548" i="4"/>
  <c r="G548" i="4"/>
  <c r="G583" i="4" s="1"/>
  <c r="E548" i="4"/>
  <c r="H548" i="4"/>
  <c r="J548" i="4"/>
  <c r="I548" i="4"/>
  <c r="D431" i="4"/>
  <c r="D466" i="4" s="1"/>
  <c r="D345" i="4"/>
  <c r="H38" i="4"/>
  <c r="J137" i="24"/>
  <c r="J23" i="24"/>
  <c r="J7" i="24" s="1"/>
  <c r="L46" i="19" l="1"/>
  <c r="L57" i="19" s="1"/>
  <c r="L470" i="19"/>
  <c r="D65" i="19"/>
  <c r="D6" i="19" s="1"/>
  <c r="E583" i="4"/>
  <c r="E65" i="19"/>
  <c r="E6" i="19" s="1"/>
  <c r="F583" i="4"/>
  <c r="D548" i="4"/>
  <c r="H159" i="4"/>
  <c r="H58" i="4"/>
  <c r="I38" i="4"/>
  <c r="J38" i="4"/>
  <c r="D41" i="19" l="1"/>
  <c r="E63" i="19"/>
  <c r="E470" i="19" s="1"/>
  <c r="E41" i="19"/>
  <c r="C65" i="19"/>
  <c r="C6" i="19" s="1"/>
  <c r="D583" i="4"/>
  <c r="D63" i="19"/>
  <c r="D470" i="19" s="1"/>
  <c r="H325" i="4"/>
  <c r="H179" i="4"/>
  <c r="J159" i="4"/>
  <c r="J58" i="4"/>
  <c r="I159" i="4"/>
  <c r="I58" i="4"/>
  <c r="I85" i="4"/>
  <c r="I206" i="4" s="1"/>
  <c r="I372" i="4" s="1"/>
  <c r="I493" i="4" s="1"/>
  <c r="I610" i="4" s="1"/>
  <c r="H89" i="19" s="1"/>
  <c r="H30" i="19" s="1"/>
  <c r="I75" i="4"/>
  <c r="I196" i="4" s="1"/>
  <c r="I362" i="4" s="1"/>
  <c r="I483" i="4" s="1"/>
  <c r="I600" i="4" s="1"/>
  <c r="H79" i="19" s="1"/>
  <c r="H20" i="19" s="1"/>
  <c r="I70" i="4"/>
  <c r="I191" i="4" s="1"/>
  <c r="I357" i="4" s="1"/>
  <c r="I478" i="4" s="1"/>
  <c r="I595" i="4" s="1"/>
  <c r="H74" i="19" s="1"/>
  <c r="H15" i="19" s="1"/>
  <c r="I95" i="4"/>
  <c r="I216" i="4" s="1"/>
  <c r="I382" i="4" s="1"/>
  <c r="I503" i="4" s="1"/>
  <c r="I620" i="4" s="1"/>
  <c r="H99" i="19" s="1"/>
  <c r="H40" i="19" s="1"/>
  <c r="L95" i="4"/>
  <c r="L216" i="4" s="1"/>
  <c r="L382" i="4" s="1"/>
  <c r="L503" i="4" s="1"/>
  <c r="L620" i="4" s="1"/>
  <c r="K99" i="19" s="1"/>
  <c r="I66" i="4"/>
  <c r="I187" i="4" s="1"/>
  <c r="I353" i="4" s="1"/>
  <c r="I474" i="4" s="1"/>
  <c r="I591" i="4" s="1"/>
  <c r="H70" i="19" s="1"/>
  <c r="H11" i="19" s="1"/>
  <c r="L66" i="4"/>
  <c r="L187" i="4" s="1"/>
  <c r="L353" i="4" s="1"/>
  <c r="L474" i="4" s="1"/>
  <c r="L591" i="4" s="1"/>
  <c r="K70" i="19" s="1"/>
  <c r="I76" i="4"/>
  <c r="I197" i="4" s="1"/>
  <c r="I363" i="4" s="1"/>
  <c r="I484" i="4" s="1"/>
  <c r="I601" i="4" s="1"/>
  <c r="L76" i="4"/>
  <c r="L197" i="4" s="1"/>
  <c r="L363" i="4" s="1"/>
  <c r="L484" i="4" s="1"/>
  <c r="L601" i="4" s="1"/>
  <c r="K80" i="19" s="1"/>
  <c r="I71" i="4"/>
  <c r="I192" i="4" s="1"/>
  <c r="I358" i="4" s="1"/>
  <c r="I479" i="4" s="1"/>
  <c r="I596" i="4" s="1"/>
  <c r="H75" i="19" s="1"/>
  <c r="H16" i="19" s="1"/>
  <c r="L90" i="4"/>
  <c r="L211" i="4" s="1"/>
  <c r="L377" i="4" s="1"/>
  <c r="L498" i="4" s="1"/>
  <c r="L615" i="4" s="1"/>
  <c r="K94" i="19" s="1"/>
  <c r="I80" i="4"/>
  <c r="I201" i="4" s="1"/>
  <c r="I367" i="4" s="1"/>
  <c r="I488" i="4" s="1"/>
  <c r="I605" i="4" s="1"/>
  <c r="H84" i="19" s="1"/>
  <c r="H25" i="19" s="1"/>
  <c r="E46" i="19" l="1"/>
  <c r="E57" i="19" s="1"/>
  <c r="C41" i="19"/>
  <c r="C63" i="19"/>
  <c r="C470" i="19" s="1"/>
  <c r="D46" i="19"/>
  <c r="D57" i="19" s="1"/>
  <c r="H446" i="4"/>
  <c r="H466" i="4" s="1"/>
  <c r="H345" i="4"/>
  <c r="J325" i="4"/>
  <c r="J179" i="4"/>
  <c r="I325" i="4"/>
  <c r="I179" i="4"/>
  <c r="J90" i="4"/>
  <c r="J211" i="4" s="1"/>
  <c r="J377" i="4" s="1"/>
  <c r="J498" i="4" s="1"/>
  <c r="J615" i="4" s="1"/>
  <c r="I94" i="19" s="1"/>
  <c r="I35" i="19" s="1"/>
  <c r="L75" i="4"/>
  <c r="L196" i="4" s="1"/>
  <c r="L362" i="4" s="1"/>
  <c r="L483" i="4" s="1"/>
  <c r="L600" i="4" s="1"/>
  <c r="K79" i="19" s="1"/>
  <c r="K71" i="4"/>
  <c r="K192" i="4" s="1"/>
  <c r="K358" i="4" s="1"/>
  <c r="K479" i="4" s="1"/>
  <c r="K596" i="4" s="1"/>
  <c r="J75" i="19" s="1"/>
  <c r="J71" i="4"/>
  <c r="J192" i="4" s="1"/>
  <c r="J358" i="4" s="1"/>
  <c r="J479" i="4" s="1"/>
  <c r="J596" i="4" s="1"/>
  <c r="I75" i="19" s="1"/>
  <c r="I16" i="19" s="1"/>
  <c r="J70" i="4"/>
  <c r="J191" i="4" s="1"/>
  <c r="J357" i="4" s="1"/>
  <c r="J478" i="4" s="1"/>
  <c r="J595" i="4" s="1"/>
  <c r="I74" i="19" s="1"/>
  <c r="I15" i="19" s="1"/>
  <c r="K70" i="4"/>
  <c r="K191" i="4" s="1"/>
  <c r="K357" i="4" s="1"/>
  <c r="K478" i="4" s="1"/>
  <c r="K595" i="4" s="1"/>
  <c r="J74" i="19" s="1"/>
  <c r="H80" i="4"/>
  <c r="H201" i="4" s="1"/>
  <c r="H367" i="4" s="1"/>
  <c r="H488" i="4" s="1"/>
  <c r="H605" i="4" s="1"/>
  <c r="G84" i="19" s="1"/>
  <c r="G25" i="19" s="1"/>
  <c r="G80" i="4"/>
  <c r="G201" i="4" s="1"/>
  <c r="G367" i="4" s="1"/>
  <c r="G488" i="4" s="1"/>
  <c r="G605" i="4" s="1"/>
  <c r="F84" i="19" s="1"/>
  <c r="F25" i="19" s="1"/>
  <c r="K90" i="4"/>
  <c r="K211" i="4" s="1"/>
  <c r="K377" i="4" s="1"/>
  <c r="K498" i="4" s="1"/>
  <c r="K615" i="4" s="1"/>
  <c r="J94" i="19" s="1"/>
  <c r="G95" i="4"/>
  <c r="G216" i="4" s="1"/>
  <c r="G382" i="4" s="1"/>
  <c r="G503" i="4" s="1"/>
  <c r="G620" i="4" s="1"/>
  <c r="F99" i="19" s="1"/>
  <c r="F40" i="19" s="1"/>
  <c r="H95" i="4"/>
  <c r="H216" i="4" s="1"/>
  <c r="H382" i="4" s="1"/>
  <c r="H503" i="4" s="1"/>
  <c r="H620" i="4" s="1"/>
  <c r="G99" i="19" s="1"/>
  <c r="G40" i="19" s="1"/>
  <c r="H75" i="4"/>
  <c r="H196" i="4" s="1"/>
  <c r="H362" i="4" s="1"/>
  <c r="H483" i="4" s="1"/>
  <c r="H600" i="4" s="1"/>
  <c r="G79" i="19" s="1"/>
  <c r="G20" i="19" s="1"/>
  <c r="G75" i="4"/>
  <c r="G196" i="4" s="1"/>
  <c r="G362" i="4" s="1"/>
  <c r="G483" i="4" s="1"/>
  <c r="G600" i="4" s="1"/>
  <c r="F79" i="19" s="1"/>
  <c r="F20" i="19" s="1"/>
  <c r="L80" i="4"/>
  <c r="L201" i="4" s="1"/>
  <c r="L367" i="4" s="1"/>
  <c r="L488" i="4" s="1"/>
  <c r="L605" i="4" s="1"/>
  <c r="K84" i="19" s="1"/>
  <c r="G90" i="4"/>
  <c r="G211" i="4" s="1"/>
  <c r="G377" i="4" s="1"/>
  <c r="G498" i="4" s="1"/>
  <c r="G615" i="4" s="1"/>
  <c r="F94" i="19" s="1"/>
  <c r="F35" i="19" s="1"/>
  <c r="H90" i="4"/>
  <c r="H211" i="4" s="1"/>
  <c r="H377" i="4" s="1"/>
  <c r="H498" i="4" s="1"/>
  <c r="H615" i="4" s="1"/>
  <c r="G94" i="19" s="1"/>
  <c r="G35" i="19" s="1"/>
  <c r="K76" i="4"/>
  <c r="K197" i="4" s="1"/>
  <c r="K363" i="4" s="1"/>
  <c r="K484" i="4" s="1"/>
  <c r="K601" i="4" s="1"/>
  <c r="J80" i="19" s="1"/>
  <c r="J76" i="4"/>
  <c r="J197" i="4" s="1"/>
  <c r="J363" i="4" s="1"/>
  <c r="J484" i="4" s="1"/>
  <c r="J601" i="4" s="1"/>
  <c r="H66" i="4"/>
  <c r="H187" i="4" s="1"/>
  <c r="H353" i="4" s="1"/>
  <c r="H474" i="4" s="1"/>
  <c r="H591" i="4" s="1"/>
  <c r="G70" i="19" s="1"/>
  <c r="G11" i="19" s="1"/>
  <c r="G66" i="4"/>
  <c r="G187" i="4" s="1"/>
  <c r="G353" i="4" s="1"/>
  <c r="G474" i="4" s="1"/>
  <c r="G591" i="4" s="1"/>
  <c r="F70" i="19" s="1"/>
  <c r="F11" i="19" s="1"/>
  <c r="H70" i="4"/>
  <c r="H191" i="4" s="1"/>
  <c r="H357" i="4" s="1"/>
  <c r="H478" i="4" s="1"/>
  <c r="H595" i="4" s="1"/>
  <c r="G74" i="19" s="1"/>
  <c r="G15" i="19" s="1"/>
  <c r="G70" i="4"/>
  <c r="G191" i="4" s="1"/>
  <c r="G357" i="4" s="1"/>
  <c r="G478" i="4" s="1"/>
  <c r="G595" i="4" s="1"/>
  <c r="F74" i="19" s="1"/>
  <c r="F15" i="19" s="1"/>
  <c r="H85" i="4"/>
  <c r="H206" i="4" s="1"/>
  <c r="H372" i="4" s="1"/>
  <c r="H493" i="4" s="1"/>
  <c r="H610" i="4" s="1"/>
  <c r="G89" i="19" s="1"/>
  <c r="G30" i="19" s="1"/>
  <c r="G85" i="4"/>
  <c r="G206" i="4" s="1"/>
  <c r="G372" i="4" s="1"/>
  <c r="G493" i="4" s="1"/>
  <c r="G610" i="4" s="1"/>
  <c r="F89" i="19" s="1"/>
  <c r="F30" i="19" s="1"/>
  <c r="K80" i="4"/>
  <c r="K201" i="4" s="1"/>
  <c r="K367" i="4" s="1"/>
  <c r="K488" i="4" s="1"/>
  <c r="K605" i="4" s="1"/>
  <c r="J84" i="19" s="1"/>
  <c r="J80" i="4"/>
  <c r="J201" i="4" s="1"/>
  <c r="J367" i="4" s="1"/>
  <c r="J488" i="4" s="1"/>
  <c r="J605" i="4" s="1"/>
  <c r="I84" i="19" s="1"/>
  <c r="I25" i="19" s="1"/>
  <c r="I90" i="4"/>
  <c r="I211" i="4" s="1"/>
  <c r="I377" i="4" s="1"/>
  <c r="I498" i="4" s="1"/>
  <c r="I615" i="4" s="1"/>
  <c r="H94" i="19" s="1"/>
  <c r="H35" i="19" s="1"/>
  <c r="G71" i="4"/>
  <c r="G192" i="4" s="1"/>
  <c r="G358" i="4" s="1"/>
  <c r="G479" i="4" s="1"/>
  <c r="G596" i="4" s="1"/>
  <c r="F75" i="19" s="1"/>
  <c r="F16" i="19" s="1"/>
  <c r="H71" i="4"/>
  <c r="H192" i="4" s="1"/>
  <c r="H358" i="4" s="1"/>
  <c r="H479" i="4" s="1"/>
  <c r="H596" i="4" s="1"/>
  <c r="G75" i="19" s="1"/>
  <c r="G16" i="19" s="1"/>
  <c r="L71" i="4"/>
  <c r="L192" i="4" s="1"/>
  <c r="L358" i="4" s="1"/>
  <c r="L479" i="4" s="1"/>
  <c r="L596" i="4" s="1"/>
  <c r="K75" i="19" s="1"/>
  <c r="G76" i="4"/>
  <c r="G197" i="4" s="1"/>
  <c r="G363" i="4" s="1"/>
  <c r="G484" i="4" s="1"/>
  <c r="G601" i="4" s="1"/>
  <c r="F80" i="19" s="1"/>
  <c r="F21" i="19" s="1"/>
  <c r="H76" i="4"/>
  <c r="H197" i="4" s="1"/>
  <c r="H363" i="4" s="1"/>
  <c r="H484" i="4" s="1"/>
  <c r="H601" i="4" s="1"/>
  <c r="J66" i="4"/>
  <c r="J187" i="4" s="1"/>
  <c r="J353" i="4" s="1"/>
  <c r="J474" i="4" s="1"/>
  <c r="J591" i="4" s="1"/>
  <c r="I70" i="19" s="1"/>
  <c r="I11" i="19" s="1"/>
  <c r="K66" i="4"/>
  <c r="K187" i="4" s="1"/>
  <c r="K353" i="4" s="1"/>
  <c r="K474" i="4" s="1"/>
  <c r="K591" i="4" s="1"/>
  <c r="J70" i="19" s="1"/>
  <c r="J95" i="4"/>
  <c r="J216" i="4" s="1"/>
  <c r="J382" i="4" s="1"/>
  <c r="J503" i="4" s="1"/>
  <c r="J620" i="4" s="1"/>
  <c r="I99" i="19" s="1"/>
  <c r="I40" i="19" s="1"/>
  <c r="K95" i="4"/>
  <c r="K216" i="4" s="1"/>
  <c r="K382" i="4" s="1"/>
  <c r="K503" i="4" s="1"/>
  <c r="K620" i="4" s="1"/>
  <c r="J99" i="19" s="1"/>
  <c r="L70" i="4"/>
  <c r="L191" i="4" s="1"/>
  <c r="L357" i="4" s="1"/>
  <c r="L478" i="4" s="1"/>
  <c r="L595" i="4" s="1"/>
  <c r="K74" i="19" s="1"/>
  <c r="K85" i="4"/>
  <c r="K206" i="4" s="1"/>
  <c r="K372" i="4" s="1"/>
  <c r="K493" i="4" s="1"/>
  <c r="K610" i="4" s="1"/>
  <c r="J89" i="19" s="1"/>
  <c r="J85" i="4"/>
  <c r="J206" i="4" s="1"/>
  <c r="J372" i="4" s="1"/>
  <c r="J493" i="4" s="1"/>
  <c r="J610" i="4" s="1"/>
  <c r="I89" i="19" s="1"/>
  <c r="I30" i="19" s="1"/>
  <c r="K75" i="4"/>
  <c r="K196" i="4" s="1"/>
  <c r="K362" i="4" s="1"/>
  <c r="K483" i="4" s="1"/>
  <c r="K600" i="4" s="1"/>
  <c r="J79" i="19" s="1"/>
  <c r="J75" i="4"/>
  <c r="J196" i="4" s="1"/>
  <c r="J362" i="4" s="1"/>
  <c r="J483" i="4" s="1"/>
  <c r="J600" i="4" s="1"/>
  <c r="I79" i="19" s="1"/>
  <c r="I20" i="19" s="1"/>
  <c r="L85" i="4"/>
  <c r="L206" i="4" s="1"/>
  <c r="L372" i="4" s="1"/>
  <c r="L493" i="4" s="1"/>
  <c r="L610" i="4" s="1"/>
  <c r="K89" i="19" s="1"/>
  <c r="C46" i="19" l="1"/>
  <c r="C57" i="19" s="1"/>
  <c r="H563" i="4"/>
  <c r="J446" i="4"/>
  <c r="J466" i="4" s="1"/>
  <c r="J345" i="4"/>
  <c r="I446" i="4"/>
  <c r="I466" i="4" s="1"/>
  <c r="I345" i="4"/>
  <c r="L61" i="4"/>
  <c r="K61" i="4"/>
  <c r="J61" i="4"/>
  <c r="H61" i="4"/>
  <c r="G61" i="4"/>
  <c r="I61" i="4"/>
  <c r="G80" i="19" l="1"/>
  <c r="G21" i="19" s="1"/>
  <c r="H583" i="4"/>
  <c r="J563" i="4"/>
  <c r="I563" i="4"/>
  <c r="I182" i="4"/>
  <c r="I96" i="4"/>
  <c r="K182" i="4"/>
  <c r="K96" i="4"/>
  <c r="G182" i="4"/>
  <c r="G96" i="4"/>
  <c r="L182" i="4"/>
  <c r="L96" i="4"/>
  <c r="H182" i="4"/>
  <c r="H96" i="4"/>
  <c r="J182" i="4"/>
  <c r="J96" i="4"/>
  <c r="H80" i="19" l="1"/>
  <c r="H21" i="19" s="1"/>
  <c r="I583" i="4"/>
  <c r="I80" i="19"/>
  <c r="I21" i="19" s="1"/>
  <c r="J583" i="4"/>
  <c r="J348" i="4"/>
  <c r="J217" i="4"/>
  <c r="L348" i="4"/>
  <c r="L217" i="4"/>
  <c r="K348" i="4"/>
  <c r="K217" i="4"/>
  <c r="H348" i="4"/>
  <c r="H217" i="4"/>
  <c r="G348" i="4"/>
  <c r="G217" i="4"/>
  <c r="I348" i="4"/>
  <c r="I217" i="4"/>
  <c r="H469" i="4" l="1"/>
  <c r="H383" i="4"/>
  <c r="L469" i="4"/>
  <c r="L383" i="4"/>
  <c r="I469" i="4"/>
  <c r="I383" i="4"/>
  <c r="G469" i="4"/>
  <c r="G383" i="4"/>
  <c r="K469" i="4"/>
  <c r="K383" i="4"/>
  <c r="J469" i="4"/>
  <c r="J383" i="4"/>
  <c r="J586" i="4" l="1"/>
  <c r="J504" i="4"/>
  <c r="G586" i="4"/>
  <c r="G504" i="4"/>
  <c r="L586" i="4"/>
  <c r="L504" i="4"/>
  <c r="K586" i="4"/>
  <c r="K504" i="4"/>
  <c r="I586" i="4"/>
  <c r="I504" i="4"/>
  <c r="H586" i="4"/>
  <c r="H504" i="4"/>
  <c r="H65" i="19" l="1"/>
  <c r="H6" i="19" s="1"/>
  <c r="I621" i="4"/>
  <c r="K65" i="19"/>
  <c r="L621" i="4"/>
  <c r="I65" i="19"/>
  <c r="I6" i="19" s="1"/>
  <c r="J621" i="4"/>
  <c r="G65" i="19"/>
  <c r="G6" i="19" s="1"/>
  <c r="H621" i="4"/>
  <c r="J65" i="19"/>
  <c r="K621" i="4"/>
  <c r="F65" i="19"/>
  <c r="F6" i="19" s="1"/>
  <c r="G621" i="4"/>
  <c r="H63" i="19"/>
  <c r="H470" i="19" s="1"/>
  <c r="I41" i="19" l="1"/>
  <c r="H41" i="19"/>
  <c r="F41" i="19"/>
  <c r="G63" i="19"/>
  <c r="G470" i="19" s="1"/>
  <c r="G41" i="19"/>
  <c r="K63" i="19"/>
  <c r="J63" i="19"/>
  <c r="F63" i="19"/>
  <c r="F470" i="19" s="1"/>
  <c r="I63" i="19"/>
  <c r="I470" i="19" s="1"/>
  <c r="H46" i="19"/>
  <c r="H57" i="19" s="1"/>
  <c r="J46" i="19" l="1"/>
  <c r="K46" i="19"/>
  <c r="G46" i="19"/>
  <c r="G57" i="19" s="1"/>
  <c r="F46" i="19"/>
  <c r="F57" i="19" s="1"/>
  <c r="I46" i="19"/>
  <c r="I57" i="19" s="1"/>
  <c r="L28" i="26"/>
  <c r="K44" i="6" s="1"/>
  <c r="K89" i="6" s="1"/>
  <c r="K180" i="6" s="1"/>
  <c r="K225" i="6" s="1"/>
  <c r="K266" i="6" s="1"/>
  <c r="J159" i="19" s="1"/>
  <c r="J26" i="19" s="1"/>
  <c r="L15" i="26"/>
  <c r="L39" i="26"/>
  <c r="K55" i="6" s="1"/>
  <c r="K100" i="6" s="1"/>
  <c r="K191" i="6" s="1"/>
  <c r="K236" i="6" s="1"/>
  <c r="K277" i="6" s="1"/>
  <c r="J170" i="19" s="1"/>
  <c r="J37" i="19" s="1"/>
  <c r="L14" i="26"/>
  <c r="L29" i="26"/>
  <c r="L9" i="26"/>
  <c r="K25" i="6" s="1"/>
  <c r="K70" i="6" s="1"/>
  <c r="K161" i="6" s="1"/>
  <c r="K206" i="6" s="1"/>
  <c r="K247" i="6" s="1"/>
  <c r="J140" i="19" s="1"/>
  <c r="J7" i="19" s="1"/>
  <c r="L21" i="26"/>
  <c r="K37" i="6" s="1"/>
  <c r="K82" i="6" s="1"/>
  <c r="K173" i="6" s="1"/>
  <c r="K218" i="6" s="1"/>
  <c r="K259" i="6" s="1"/>
  <c r="J152" i="19" s="1"/>
  <c r="J19" i="19" s="1"/>
  <c r="L20" i="26"/>
  <c r="L24" i="26"/>
  <c r="K40" i="6" s="1"/>
  <c r="K85" i="6" s="1"/>
  <c r="K176" i="6" s="1"/>
  <c r="K221" i="6" s="1"/>
  <c r="K262" i="6" s="1"/>
  <c r="J155" i="19" s="1"/>
  <c r="J22" i="19" s="1"/>
  <c r="L25" i="26"/>
  <c r="L41" i="6"/>
  <c r="L86" i="6" s="1"/>
  <c r="L31" i="26"/>
  <c r="K47" i="6" s="1"/>
  <c r="K92" i="6" s="1"/>
  <c r="K183" i="6" s="1"/>
  <c r="K228" i="6" s="1"/>
  <c r="K269" i="6" s="1"/>
  <c r="J162" i="19" s="1"/>
  <c r="J29" i="19" s="1"/>
  <c r="L12" i="26"/>
  <c r="K28" i="6" s="1"/>
  <c r="K73" i="6" s="1"/>
  <c r="K164" i="6" s="1"/>
  <c r="K209" i="6" s="1"/>
  <c r="K250" i="6" s="1"/>
  <c r="J143" i="19" s="1"/>
  <c r="J10" i="19" s="1"/>
  <c r="K56" i="6"/>
  <c r="K101" i="6" s="1"/>
  <c r="K192" i="6" s="1"/>
  <c r="K237" i="6" s="1"/>
  <c r="K278" i="6" s="1"/>
  <c r="J171" i="19" s="1"/>
  <c r="J38" i="19" s="1"/>
  <c r="L38" i="26"/>
  <c r="K54" i="6" s="1"/>
  <c r="K99" i="6" s="1"/>
  <c r="K190" i="6" s="1"/>
  <c r="K235" i="6" s="1"/>
  <c r="K276" i="6" s="1"/>
  <c r="J169" i="19" s="1"/>
  <c r="J36" i="19" s="1"/>
  <c r="L22" i="26"/>
  <c r="L16" i="26"/>
  <c r="L49" i="6"/>
  <c r="L94" i="6" s="1"/>
  <c r="L185" i="6" s="1"/>
  <c r="L230" i="6" s="1"/>
  <c r="L271" i="6" s="1"/>
  <c r="K164" i="19" s="1"/>
  <c r="K31" i="19" s="1"/>
  <c r="L30" i="26"/>
  <c r="K46" i="6" s="1"/>
  <c r="K91" i="6" s="1"/>
  <c r="K182" i="6" s="1"/>
  <c r="K227" i="6" s="1"/>
  <c r="K268" i="6" s="1"/>
  <c r="J161" i="19" s="1"/>
  <c r="J28" i="19" s="1"/>
  <c r="L10" i="26"/>
  <c r="K26" i="6" s="1"/>
  <c r="K71" i="6" s="1"/>
  <c r="K162" i="6" s="1"/>
  <c r="K207" i="6" s="1"/>
  <c r="K248" i="6" s="1"/>
  <c r="J141" i="19" s="1"/>
  <c r="J8" i="19" s="1"/>
  <c r="L36" i="26"/>
  <c r="K52" i="6" s="1"/>
  <c r="K97" i="6" s="1"/>
  <c r="K188" i="6" s="1"/>
  <c r="K233" i="6" s="1"/>
  <c r="K274" i="6" s="1"/>
  <c r="J167" i="19" s="1"/>
  <c r="J34" i="19" s="1"/>
  <c r="K57" i="6"/>
  <c r="K102" i="6" s="1"/>
  <c r="K193" i="6" s="1"/>
  <c r="K238" i="6" s="1"/>
  <c r="K279" i="6" s="1"/>
  <c r="J172" i="19" s="1"/>
  <c r="J39" i="19" s="1"/>
  <c r="K58" i="6"/>
  <c r="K103" i="6" s="1"/>
  <c r="K194" i="6" s="1"/>
  <c r="K239" i="6" s="1"/>
  <c r="K280" i="6" s="1"/>
  <c r="J173" i="19" s="1"/>
  <c r="J40" i="19" s="1"/>
  <c r="L58" i="6"/>
  <c r="L103" i="6" s="1"/>
  <c r="L194" i="6" s="1"/>
  <c r="L239" i="6" s="1"/>
  <c r="L280" i="6" s="1"/>
  <c r="K173" i="19" s="1"/>
  <c r="K40" i="19" s="1"/>
  <c r="K33" i="6"/>
  <c r="K78" i="6" s="1"/>
  <c r="K169" i="6" s="1"/>
  <c r="K214" i="6" s="1"/>
  <c r="K255" i="6" s="1"/>
  <c r="J148" i="19" s="1"/>
  <c r="J15" i="19" s="1"/>
  <c r="L29" i="6"/>
  <c r="L74" i="6" s="1"/>
  <c r="L165" i="6" s="1"/>
  <c r="L210" i="6" s="1"/>
  <c r="L251" i="6" s="1"/>
  <c r="K144" i="19" s="1"/>
  <c r="K11" i="19" s="1"/>
  <c r="K48" i="6"/>
  <c r="K93" i="6" s="1"/>
  <c r="K184" i="6" s="1"/>
  <c r="K229" i="6" s="1"/>
  <c r="K270" i="6" s="1"/>
  <c r="J163" i="19" s="1"/>
  <c r="J30" i="19" s="1"/>
  <c r="L34" i="6"/>
  <c r="L79" i="6" s="1"/>
  <c r="L170" i="6" s="1"/>
  <c r="L215" i="6" s="1"/>
  <c r="L256" i="6" s="1"/>
  <c r="K149" i="19" s="1"/>
  <c r="K16" i="19" s="1"/>
  <c r="L7" i="26"/>
  <c r="L177" i="6" l="1"/>
  <c r="L222" i="6" s="1"/>
  <c r="L263" i="6" s="1"/>
  <c r="K156" i="19" s="1"/>
  <c r="K23" i="19" s="1"/>
  <c r="K36" i="6"/>
  <c r="K81" i="6" s="1"/>
  <c r="K172" i="6" s="1"/>
  <c r="K217" i="6" s="1"/>
  <c r="K258" i="6" s="1"/>
  <c r="J151" i="19" s="1"/>
  <c r="J18" i="19" s="1"/>
  <c r="L28" i="6"/>
  <c r="L73" i="6" s="1"/>
  <c r="L43" i="6"/>
  <c r="L88" i="6" s="1"/>
  <c r="L179" i="6" s="1"/>
  <c r="L224" i="6" s="1"/>
  <c r="L265" i="6" s="1"/>
  <c r="K158" i="19" s="1"/>
  <c r="K25" i="19" s="1"/>
  <c r="K50" i="6"/>
  <c r="K95" i="6" s="1"/>
  <c r="K186" i="6" s="1"/>
  <c r="K231" i="6" s="1"/>
  <c r="K272" i="6" s="1"/>
  <c r="J165" i="19" s="1"/>
  <c r="J32" i="19" s="1"/>
  <c r="L55" i="6"/>
  <c r="L100" i="6" s="1"/>
  <c r="K43" i="6"/>
  <c r="K88" i="6" s="1"/>
  <c r="K179" i="6" s="1"/>
  <c r="K224" i="6" s="1"/>
  <c r="K265" i="6" s="1"/>
  <c r="J158" i="19" s="1"/>
  <c r="J25" i="19" s="1"/>
  <c r="K38" i="6"/>
  <c r="K83" i="6" s="1"/>
  <c r="K174" i="6" s="1"/>
  <c r="K219" i="6" s="1"/>
  <c r="K260" i="6" s="1"/>
  <c r="J153" i="19" s="1"/>
  <c r="J20" i="19" s="1"/>
  <c r="L26" i="6"/>
  <c r="L71" i="6" s="1"/>
  <c r="K41" i="6"/>
  <c r="K86" i="6" s="1"/>
  <c r="K177" i="6" s="1"/>
  <c r="K222" i="6" s="1"/>
  <c r="K263" i="6" s="1"/>
  <c r="J156" i="19" s="1"/>
  <c r="J23" i="19" s="1"/>
  <c r="K34" i="6"/>
  <c r="K79" i="6" s="1"/>
  <c r="K170" i="6" s="1"/>
  <c r="K215" i="6" s="1"/>
  <c r="K256" i="6" s="1"/>
  <c r="J149" i="19" s="1"/>
  <c r="J16" i="19" s="1"/>
  <c r="L37" i="6"/>
  <c r="L82" i="6" s="1"/>
  <c r="L44" i="6"/>
  <c r="L89" i="6" s="1"/>
  <c r="K39" i="6"/>
  <c r="K84" i="6" s="1"/>
  <c r="K175" i="6" s="1"/>
  <c r="K220" i="6" s="1"/>
  <c r="K261" i="6" s="1"/>
  <c r="J154" i="19" s="1"/>
  <c r="J21" i="19" s="1"/>
  <c r="K35" i="6"/>
  <c r="K80" i="6" s="1"/>
  <c r="K171" i="6" s="1"/>
  <c r="K216" i="6" s="1"/>
  <c r="K257" i="6" s="1"/>
  <c r="J150" i="19" s="1"/>
  <c r="J17" i="19" s="1"/>
  <c r="L35" i="6"/>
  <c r="L80" i="6" s="1"/>
  <c r="L171" i="6" s="1"/>
  <c r="L216" i="6" s="1"/>
  <c r="L257" i="6" s="1"/>
  <c r="K150" i="19" s="1"/>
  <c r="K17" i="19" s="1"/>
  <c r="K31" i="6"/>
  <c r="K76" i="6" s="1"/>
  <c r="K167" i="6" s="1"/>
  <c r="K212" i="6" s="1"/>
  <c r="K253" i="6" s="1"/>
  <c r="J146" i="19" s="1"/>
  <c r="J13" i="19" s="1"/>
  <c r="L56" i="6"/>
  <c r="L101" i="6" s="1"/>
  <c r="L192" i="6" s="1"/>
  <c r="L237" i="6" s="1"/>
  <c r="L278" i="6" s="1"/>
  <c r="K171" i="19" s="1"/>
  <c r="K38" i="19" s="1"/>
  <c r="L33" i="6"/>
  <c r="L78" i="6" s="1"/>
  <c r="L169" i="6" s="1"/>
  <c r="L214" i="6" s="1"/>
  <c r="L255" i="6" s="1"/>
  <c r="K148" i="19" s="1"/>
  <c r="K15" i="19" s="1"/>
  <c r="L46" i="6"/>
  <c r="L91" i="6" s="1"/>
  <c r="L48" i="6"/>
  <c r="L93" i="6" s="1"/>
  <c r="L184" i="6" s="1"/>
  <c r="L229" i="6" s="1"/>
  <c r="L270" i="6" s="1"/>
  <c r="K163" i="19" s="1"/>
  <c r="K30" i="19" s="1"/>
  <c r="K29" i="6"/>
  <c r="K74" i="6" s="1"/>
  <c r="K165" i="6" s="1"/>
  <c r="K210" i="6" s="1"/>
  <c r="K251" i="6" s="1"/>
  <c r="J144" i="19" s="1"/>
  <c r="J11" i="19" s="1"/>
  <c r="L57" i="6"/>
  <c r="L102" i="6" s="1"/>
  <c r="L193" i="6" s="1"/>
  <c r="L238" i="6" s="1"/>
  <c r="L279" i="6" s="1"/>
  <c r="K172" i="19" s="1"/>
  <c r="K39" i="19" s="1"/>
  <c r="L24" i="6"/>
  <c r="L69" i="6" s="1"/>
  <c r="L160" i="6" s="1"/>
  <c r="L205" i="6" s="1"/>
  <c r="L246" i="6" s="1"/>
  <c r="K139" i="19" s="1"/>
  <c r="K6" i="19" s="1"/>
  <c r="L39" i="6"/>
  <c r="L84" i="6" s="1"/>
  <c r="L175" i="6" s="1"/>
  <c r="L220" i="6" s="1"/>
  <c r="L261" i="6" s="1"/>
  <c r="K154" i="19" s="1"/>
  <c r="K21" i="19" s="1"/>
  <c r="L53" i="6"/>
  <c r="L98" i="6" s="1"/>
  <c r="L189" i="6" s="1"/>
  <c r="L234" i="6" s="1"/>
  <c r="L275" i="6" s="1"/>
  <c r="K168" i="19" s="1"/>
  <c r="K35" i="19" s="1"/>
  <c r="K53" i="6"/>
  <c r="K98" i="6" s="1"/>
  <c r="K189" i="6" s="1"/>
  <c r="K234" i="6" s="1"/>
  <c r="K275" i="6" s="1"/>
  <c r="J168" i="19" s="1"/>
  <c r="J35" i="19" s="1"/>
  <c r="L99" i="6"/>
  <c r="L190" i="6" s="1"/>
  <c r="L235" i="6" s="1"/>
  <c r="L276" i="6" s="1"/>
  <c r="K169" i="19" s="1"/>
  <c r="K36" i="19" s="1"/>
  <c r="K45" i="6"/>
  <c r="K90" i="6" s="1"/>
  <c r="K181" i="6" s="1"/>
  <c r="K226" i="6" s="1"/>
  <c r="K267" i="6" s="1"/>
  <c r="J160" i="19" s="1"/>
  <c r="J27" i="19" s="1"/>
  <c r="L50" i="6"/>
  <c r="L95" i="6" s="1"/>
  <c r="L186" i="6" s="1"/>
  <c r="L231" i="6" s="1"/>
  <c r="L272" i="6" s="1"/>
  <c r="K165" i="19" s="1"/>
  <c r="K32" i="19" s="1"/>
  <c r="L45" i="6"/>
  <c r="L90" i="6" s="1"/>
  <c r="L42" i="6"/>
  <c r="L87" i="6" s="1"/>
  <c r="L178" i="6" s="1"/>
  <c r="L223" i="6" s="1"/>
  <c r="L264" i="6" s="1"/>
  <c r="K157" i="19" s="1"/>
  <c r="K24" i="19" s="1"/>
  <c r="L23" i="6"/>
  <c r="K23" i="6"/>
  <c r="L51" i="6"/>
  <c r="L96" i="6" s="1"/>
  <c r="L187" i="6" s="1"/>
  <c r="L232" i="6" s="1"/>
  <c r="L273" i="6" s="1"/>
  <c r="K166" i="19" s="1"/>
  <c r="K33" i="19" s="1"/>
  <c r="K51" i="6"/>
  <c r="K96" i="6" s="1"/>
  <c r="K187" i="6" s="1"/>
  <c r="K232" i="6" s="1"/>
  <c r="K273" i="6" s="1"/>
  <c r="J166" i="19" s="1"/>
  <c r="J33" i="19" s="1"/>
  <c r="K24" i="6"/>
  <c r="K69" i="6" s="1"/>
  <c r="K160" i="6" s="1"/>
  <c r="K205" i="6" s="1"/>
  <c r="K246" i="6" s="1"/>
  <c r="J139" i="19" s="1"/>
  <c r="J6" i="19" s="1"/>
  <c r="L27" i="6"/>
  <c r="L72" i="6" s="1"/>
  <c r="L163" i="6" s="1"/>
  <c r="L208" i="6" s="1"/>
  <c r="L249" i="6" s="1"/>
  <c r="K142" i="19" s="1"/>
  <c r="K9" i="19" s="1"/>
  <c r="K27" i="6"/>
  <c r="K72" i="6" s="1"/>
  <c r="K163" i="6" s="1"/>
  <c r="K208" i="6" s="1"/>
  <c r="K249" i="6" s="1"/>
  <c r="J142" i="19" s="1"/>
  <c r="J9" i="19" s="1"/>
  <c r="L52" i="6"/>
  <c r="L97" i="6" s="1"/>
  <c r="K42" i="6"/>
  <c r="K87" i="6" s="1"/>
  <c r="K178" i="6" s="1"/>
  <c r="K223" i="6" s="1"/>
  <c r="K264" i="6" s="1"/>
  <c r="J157" i="19" s="1"/>
  <c r="J24" i="19" s="1"/>
  <c r="L32" i="6"/>
  <c r="L77" i="6" s="1"/>
  <c r="K32" i="6"/>
  <c r="K77" i="6" s="1"/>
  <c r="K168" i="6" s="1"/>
  <c r="K213" i="6" s="1"/>
  <c r="K254" i="6" s="1"/>
  <c r="J147" i="19" s="1"/>
  <c r="J14" i="19" s="1"/>
  <c r="L30" i="6"/>
  <c r="L75" i="6" s="1"/>
  <c r="K30" i="6"/>
  <c r="K75" i="6" s="1"/>
  <c r="K166" i="6" s="1"/>
  <c r="K211" i="6" s="1"/>
  <c r="K252" i="6" s="1"/>
  <c r="J145" i="19" s="1"/>
  <c r="J12" i="19" s="1"/>
  <c r="L47" i="6"/>
  <c r="L92" i="6" s="1"/>
  <c r="L38" i="6"/>
  <c r="L83" i="6" s="1"/>
  <c r="L36" i="6"/>
  <c r="L81" i="6" s="1"/>
  <c r="L31" i="6"/>
  <c r="L76" i="6" s="1"/>
  <c r="K49" i="6"/>
  <c r="K94" i="6" s="1"/>
  <c r="K185" i="6" s="1"/>
  <c r="K230" i="6" s="1"/>
  <c r="K271" i="6" s="1"/>
  <c r="J164" i="19" s="1"/>
  <c r="J31" i="19" s="1"/>
  <c r="L25" i="6"/>
  <c r="L70" i="6" s="1"/>
  <c r="L40" i="6"/>
  <c r="L85" i="6" s="1"/>
  <c r="L181" i="6" l="1"/>
  <c r="L226" i="6" s="1"/>
  <c r="L267" i="6" s="1"/>
  <c r="K160" i="19" s="1"/>
  <c r="K27" i="19" s="1"/>
  <c r="L168" i="6"/>
  <c r="L213" i="6" s="1"/>
  <c r="L254" i="6" s="1"/>
  <c r="K147" i="19" s="1"/>
  <c r="K14" i="19" s="1"/>
  <c r="L191" i="6"/>
  <c r="L236" i="6" s="1"/>
  <c r="L277" i="6" s="1"/>
  <c r="K170" i="19" s="1"/>
  <c r="K37" i="19" s="1"/>
  <c r="L161" i="6"/>
  <c r="L206" i="6" s="1"/>
  <c r="L247" i="6" s="1"/>
  <c r="K140" i="19" s="1"/>
  <c r="K7" i="19" s="1"/>
  <c r="L164" i="6"/>
  <c r="L209" i="6" s="1"/>
  <c r="L250" i="6" s="1"/>
  <c r="K143" i="19" s="1"/>
  <c r="K10" i="19" s="1"/>
  <c r="L183" i="6"/>
  <c r="L228" i="6" s="1"/>
  <c r="L269" i="6" s="1"/>
  <c r="K162" i="19" s="1"/>
  <c r="K29" i="19" s="1"/>
  <c r="L167" i="6"/>
  <c r="L212" i="6" s="1"/>
  <c r="L253" i="6" s="1"/>
  <c r="K146" i="19" s="1"/>
  <c r="K13" i="19" s="1"/>
  <c r="L180" i="6"/>
  <c r="L225" i="6" s="1"/>
  <c r="L266" i="6" s="1"/>
  <c r="K159" i="19" s="1"/>
  <c r="K26" i="19" s="1"/>
  <c r="L162" i="6"/>
  <c r="L207" i="6" s="1"/>
  <c r="L248" i="6" s="1"/>
  <c r="K141" i="19" s="1"/>
  <c r="K8" i="19" s="1"/>
  <c r="L174" i="6"/>
  <c r="L219" i="6" s="1"/>
  <c r="L260" i="6" s="1"/>
  <c r="K153" i="19" s="1"/>
  <c r="K20" i="19" s="1"/>
  <c r="L176" i="6"/>
  <c r="L221" i="6" s="1"/>
  <c r="L262" i="6" s="1"/>
  <c r="K155" i="19" s="1"/>
  <c r="K22" i="19" s="1"/>
  <c r="L172" i="6"/>
  <c r="L217" i="6" s="1"/>
  <c r="L258" i="6" s="1"/>
  <c r="K151" i="19" s="1"/>
  <c r="K18" i="19" s="1"/>
  <c r="L166" i="6"/>
  <c r="L211" i="6" s="1"/>
  <c r="L252" i="6" s="1"/>
  <c r="K145" i="19" s="1"/>
  <c r="K12" i="19" s="1"/>
  <c r="L188" i="6"/>
  <c r="L233" i="6" s="1"/>
  <c r="L274" i="6" s="1"/>
  <c r="K167" i="19" s="1"/>
  <c r="K34" i="19" s="1"/>
  <c r="L182" i="6"/>
  <c r="L227" i="6" s="1"/>
  <c r="L268" i="6" s="1"/>
  <c r="K161" i="19" s="1"/>
  <c r="K28" i="19" s="1"/>
  <c r="L173" i="6"/>
  <c r="L218" i="6" s="1"/>
  <c r="L259" i="6" s="1"/>
  <c r="K152" i="19" s="1"/>
  <c r="K19" i="19" s="1"/>
  <c r="L59" i="6"/>
  <c r="L68" i="6"/>
  <c r="L159" i="6" s="1"/>
  <c r="K68" i="6"/>
  <c r="K59" i="6"/>
  <c r="L104" i="6" l="1"/>
  <c r="K104" i="6"/>
  <c r="K159" i="6"/>
  <c r="L195" i="6" l="1"/>
  <c r="L204" i="6"/>
  <c r="K195" i="6"/>
  <c r="K204" i="6"/>
  <c r="K240" i="6" l="1"/>
  <c r="K245" i="6"/>
  <c r="L240" i="6"/>
  <c r="L245" i="6"/>
  <c r="L281" i="6" l="1"/>
  <c r="K138" i="19"/>
  <c r="K5" i="19" s="1"/>
  <c r="K281" i="6"/>
  <c r="J138" i="19"/>
  <c r="J5" i="19" s="1"/>
  <c r="J41" i="19" l="1"/>
  <c r="K41" i="19"/>
  <c r="J137" i="19"/>
  <c r="J470" i="19" s="1"/>
  <c r="K137" i="19"/>
  <c r="K470" i="19" s="1"/>
  <c r="K48" i="19" l="1"/>
  <c r="K57" i="19" s="1"/>
  <c r="J48" i="19"/>
  <c r="J57" i="19" s="1"/>
</calcChain>
</file>

<file path=xl/sharedStrings.xml><?xml version="1.0" encoding="utf-8"?>
<sst xmlns="http://schemas.openxmlformats.org/spreadsheetml/2006/main" count="6686" uniqueCount="903">
  <si>
    <t>kg CH4/kg BOD</t>
  </si>
  <si>
    <t>Beer</t>
  </si>
  <si>
    <t>Sugar</t>
  </si>
  <si>
    <t>Kg COD/m3</t>
  </si>
  <si>
    <t>Iron &amp; Steel</t>
  </si>
  <si>
    <t>Fertilizers</t>
  </si>
  <si>
    <t>Coffee</t>
  </si>
  <si>
    <t>Dairy</t>
  </si>
  <si>
    <t>Pulp &amp; Paper</t>
  </si>
  <si>
    <t>Rubber</t>
  </si>
  <si>
    <t>Tannery</t>
  </si>
  <si>
    <t>India</t>
  </si>
  <si>
    <t>Meat</t>
  </si>
  <si>
    <t>kg CH4/kg COD</t>
  </si>
  <si>
    <t>Kg COD/Year</t>
  </si>
  <si>
    <t xml:space="preserve"> tonnes</t>
  </si>
  <si>
    <t>Pig Iron</t>
  </si>
  <si>
    <t>Sponge Iron</t>
  </si>
  <si>
    <t>Finished Steel (Alloy/Non-Alloy)</t>
  </si>
  <si>
    <t>kg COD/Year</t>
  </si>
  <si>
    <t>Nitrogenous Fertilizer (N)</t>
  </si>
  <si>
    <t>Phosphatic Fertilizer (P2O5)</t>
  </si>
  <si>
    <t>Sugar - India</t>
  </si>
  <si>
    <t>Fertilizers - India</t>
  </si>
  <si>
    <t>Iron &amp; Steel - India</t>
  </si>
  <si>
    <t>Coffee - India</t>
  </si>
  <si>
    <t>Petroleum, oil and Lubricants - India</t>
  </si>
  <si>
    <t>Meat - India</t>
  </si>
  <si>
    <t>Paper - India</t>
  </si>
  <si>
    <t>Paper  - India</t>
  </si>
  <si>
    <t>Rubber - India</t>
  </si>
  <si>
    <t>Tannery - India</t>
  </si>
  <si>
    <t>Sheep skins and Lamb skins</t>
  </si>
  <si>
    <t>Bo (max. capacity of methane production)</t>
  </si>
  <si>
    <t>Total Methane production</t>
  </si>
  <si>
    <t>Methane Recovery</t>
  </si>
  <si>
    <t>Parameter</t>
  </si>
  <si>
    <t>Computed/Userinput/Default</t>
  </si>
  <si>
    <t>CH4 Emissions in Kg Ch4/year</t>
  </si>
  <si>
    <t xml:space="preserve">Computed </t>
  </si>
  <si>
    <t>i - industrial Sector</t>
  </si>
  <si>
    <t>User input</t>
  </si>
  <si>
    <t>Si - Organic Component removed as Sludge in inventory year, kg COD/year</t>
  </si>
  <si>
    <t>Default</t>
  </si>
  <si>
    <t>EFi - Emission factor for industry i, Kg CH4/Kg COD for treatment /discharge pathway or system used in inventory year</t>
  </si>
  <si>
    <t>TOWi - Total organically degradable material in wastewater for industry I, Kg COD/year</t>
  </si>
  <si>
    <t>Computed</t>
  </si>
  <si>
    <t>i - industrial sector</t>
  </si>
  <si>
    <t>Default/user input</t>
  </si>
  <si>
    <t>j - each treatment/discharge pathway or system</t>
  </si>
  <si>
    <t>Petroleum</t>
  </si>
  <si>
    <t>Sources</t>
  </si>
  <si>
    <t xml:space="preserve">Methane recovery   </t>
  </si>
  <si>
    <t>Fraction</t>
  </si>
  <si>
    <t xml:space="preserve">Methane recovery  </t>
  </si>
  <si>
    <t>Industry Type</t>
  </si>
  <si>
    <t xml:space="preserve">Soft drink </t>
  </si>
  <si>
    <t>Soft drink</t>
  </si>
  <si>
    <t>MCF</t>
  </si>
  <si>
    <t>Sea, river and lake discharge</t>
  </si>
  <si>
    <t>Aerobic treatment plant (well managed)</t>
  </si>
  <si>
    <t>Aerobic treatment plant (not well managed; overloaded)</t>
  </si>
  <si>
    <t>Anaerobic digester for sludge</t>
  </si>
  <si>
    <t>Anaerobic reactor (e.g., UASB, Fixed Film Reactor)</t>
  </si>
  <si>
    <t>Anaerobic shallow lagoon (Depth less than 2 metres)</t>
  </si>
  <si>
    <t>Anaerobic deep lagoon (Depth more than 2 metres)</t>
  </si>
  <si>
    <t>MCFx = Methane correction factor of the "x" system  treating the effluent</t>
  </si>
  <si>
    <t>Methane Correction Factor based on Type of treatment/discharge system or pathway</t>
  </si>
  <si>
    <r>
      <t>COD</t>
    </r>
    <r>
      <rPr>
        <i/>
        <vertAlign val="subscript"/>
        <sz val="12"/>
        <color theme="1"/>
        <rFont val="Times New Roman"/>
        <family val="1"/>
      </rPr>
      <t>i</t>
    </r>
    <r>
      <rPr>
        <b/>
        <sz val="12"/>
        <color theme="1"/>
        <rFont val="Times New Roman"/>
        <family val="1"/>
      </rPr>
      <t xml:space="preserve"> = Industrial degradable organic component in wastewater</t>
    </r>
  </si>
  <si>
    <r>
      <t>Industrial Production (P</t>
    </r>
    <r>
      <rPr>
        <i/>
        <vertAlign val="subscript"/>
        <sz val="12"/>
        <color theme="1"/>
        <rFont val="Times New Roman"/>
        <family val="1"/>
      </rPr>
      <t>i</t>
    </r>
    <r>
      <rPr>
        <b/>
        <sz val="12"/>
        <color theme="1"/>
        <rFont val="Times New Roman"/>
        <family val="1"/>
      </rPr>
      <t>)</t>
    </r>
  </si>
  <si>
    <r>
      <t>Wastewater generated per tonne of Product (W</t>
    </r>
    <r>
      <rPr>
        <i/>
        <vertAlign val="subscript"/>
        <sz val="12"/>
        <color theme="1"/>
        <rFont val="Times New Roman"/>
        <family val="1"/>
      </rPr>
      <t>i</t>
    </r>
    <r>
      <rPr>
        <b/>
        <sz val="12"/>
        <color theme="1"/>
        <rFont val="Times New Roman"/>
        <family val="1"/>
      </rPr>
      <t>)</t>
    </r>
  </si>
  <si>
    <r>
      <t>m</t>
    </r>
    <r>
      <rPr>
        <b/>
        <vertAlign val="superscript"/>
        <sz val="12"/>
        <color theme="1"/>
        <rFont val="Times New Roman"/>
        <family val="1"/>
      </rPr>
      <t>3</t>
    </r>
  </si>
  <si>
    <r>
      <t>Total organically degradable material in wastewater for industry (TOW</t>
    </r>
    <r>
      <rPr>
        <i/>
        <vertAlign val="subscript"/>
        <sz val="12"/>
        <color theme="1"/>
        <rFont val="Times New Roman"/>
        <family val="1"/>
      </rPr>
      <t>i</t>
    </r>
    <r>
      <rPr>
        <b/>
        <sz val="12"/>
        <color theme="1"/>
        <rFont val="Times New Roman"/>
        <family val="1"/>
      </rPr>
      <t>)</t>
    </r>
  </si>
  <si>
    <r>
      <t>Emission Factor (EF</t>
    </r>
    <r>
      <rPr>
        <i/>
        <vertAlign val="subscript"/>
        <sz val="12"/>
        <color theme="1"/>
        <rFont val="Times New Roman"/>
        <family val="1"/>
      </rPr>
      <t>i</t>
    </r>
    <r>
      <rPr>
        <b/>
        <sz val="12"/>
        <color theme="1"/>
        <rFont val="Times New Roman"/>
        <family val="1"/>
      </rPr>
      <t>)</t>
    </r>
  </si>
  <si>
    <r>
      <t>R</t>
    </r>
    <r>
      <rPr>
        <vertAlign val="subscript"/>
        <sz val="12"/>
        <color theme="1"/>
        <rFont val="Times New Roman"/>
        <family val="1"/>
      </rPr>
      <t>i</t>
    </r>
    <r>
      <rPr>
        <sz val="12"/>
        <color theme="1"/>
        <rFont val="Times New Roman"/>
        <family val="1"/>
      </rPr>
      <t xml:space="preserve"> = amount of Ch4 recovered in inventory year, Kg CH4/year</t>
    </r>
  </si>
  <si>
    <r>
      <t>W</t>
    </r>
    <r>
      <rPr>
        <vertAlign val="subscript"/>
        <sz val="12"/>
        <color theme="1"/>
        <rFont val="Times New Roman"/>
        <family val="1"/>
      </rPr>
      <t xml:space="preserve">i </t>
    </r>
    <r>
      <rPr>
        <sz val="12"/>
        <color theme="1"/>
        <rFont val="Times New Roman"/>
        <family val="1"/>
      </rPr>
      <t>- Waste water generated from i, m</t>
    </r>
    <r>
      <rPr>
        <vertAlign val="superscript"/>
        <sz val="12"/>
        <color theme="1"/>
        <rFont val="Times New Roman"/>
        <family val="1"/>
      </rPr>
      <t>3</t>
    </r>
    <r>
      <rPr>
        <sz val="12"/>
        <color theme="1"/>
        <rFont val="Times New Roman"/>
        <family val="1"/>
      </rPr>
      <t>/tonne</t>
    </r>
    <r>
      <rPr>
        <vertAlign val="subscript"/>
        <sz val="12"/>
        <color theme="1"/>
        <rFont val="Times New Roman"/>
        <family val="1"/>
      </rPr>
      <t>product</t>
    </r>
  </si>
  <si>
    <r>
      <t>COD</t>
    </r>
    <r>
      <rPr>
        <vertAlign val="subscript"/>
        <sz val="12"/>
        <color theme="1"/>
        <rFont val="Times New Roman"/>
        <family val="1"/>
      </rPr>
      <t>i</t>
    </r>
    <r>
      <rPr>
        <sz val="12"/>
        <color theme="1"/>
        <rFont val="Times New Roman"/>
        <family val="1"/>
      </rPr>
      <t xml:space="preserve"> - Chemical Oxygen Demand (Industrial degradable organic component in wastewater, Kg COD/m</t>
    </r>
    <r>
      <rPr>
        <vertAlign val="superscript"/>
        <sz val="12"/>
        <color theme="1"/>
        <rFont val="Times New Roman"/>
        <family val="1"/>
      </rPr>
      <t>3</t>
    </r>
  </si>
  <si>
    <r>
      <t>EF</t>
    </r>
    <r>
      <rPr>
        <vertAlign val="subscript"/>
        <sz val="12"/>
        <color theme="1"/>
        <rFont val="Times New Roman"/>
        <family val="1"/>
      </rPr>
      <t>i</t>
    </r>
    <r>
      <rPr>
        <sz val="12"/>
        <color theme="1"/>
        <rFont val="Times New Roman"/>
        <family val="1"/>
      </rPr>
      <t xml:space="preserve"> - Emission Factor for each treatment/discharge pathway or system, kg CH4/kg COD</t>
    </r>
  </si>
  <si>
    <r>
      <t>B</t>
    </r>
    <r>
      <rPr>
        <vertAlign val="subscript"/>
        <sz val="12"/>
        <color theme="1"/>
        <rFont val="Times New Roman"/>
        <family val="1"/>
      </rPr>
      <t>o</t>
    </r>
    <r>
      <rPr>
        <sz val="12"/>
        <color theme="1"/>
        <rFont val="Times New Roman"/>
        <family val="1"/>
      </rPr>
      <t xml:space="preserve"> - maximum CH4 producing capacity, kg CH4/kg COD</t>
    </r>
  </si>
  <si>
    <r>
      <t>MCF</t>
    </r>
    <r>
      <rPr>
        <vertAlign val="subscript"/>
        <sz val="12"/>
        <color theme="1"/>
        <rFont val="Times New Roman"/>
        <family val="1"/>
      </rPr>
      <t xml:space="preserve">j </t>
    </r>
    <r>
      <rPr>
        <sz val="12"/>
        <color theme="1"/>
        <rFont val="Times New Roman"/>
        <family val="1"/>
      </rPr>
      <t>- methane correction factor (fraction)</t>
    </r>
  </si>
  <si>
    <r>
      <t>Waste water generated per tonne of Product (m</t>
    </r>
    <r>
      <rPr>
        <vertAlign val="superscript"/>
        <sz val="12"/>
        <color theme="1"/>
        <rFont val="Times New Roman"/>
        <family val="1"/>
      </rPr>
      <t>3</t>
    </r>
    <r>
      <rPr>
        <sz val="12"/>
        <color theme="1"/>
        <rFont val="Times New Roman"/>
        <family val="1"/>
      </rPr>
      <t>)</t>
    </r>
  </si>
  <si>
    <t>Units</t>
  </si>
  <si>
    <t>2006-07</t>
  </si>
  <si>
    <t>2007-08</t>
  </si>
  <si>
    <t>2008-09</t>
  </si>
  <si>
    <t>2009-10</t>
  </si>
  <si>
    <t>2010-11</t>
  </si>
  <si>
    <t>2011-12</t>
  </si>
  <si>
    <t>2012-13</t>
  </si>
  <si>
    <t>Thousand Tonnes</t>
  </si>
  <si>
    <t>Tonnes</t>
  </si>
  <si>
    <t>2004-05</t>
  </si>
  <si>
    <t>2005-06</t>
  </si>
  <si>
    <t>2013-14</t>
  </si>
  <si>
    <t>Total Methane Emission             (Tonnes CH4)</t>
  </si>
  <si>
    <t>Industrial Production (Pi)</t>
  </si>
  <si>
    <t>Dairy - India</t>
  </si>
  <si>
    <t>Bovine Hides and Skins</t>
  </si>
  <si>
    <t>Goat skins and Kid skins</t>
  </si>
  <si>
    <t>Total emission (without methane recovery)  [tonnes CH4]</t>
  </si>
  <si>
    <t>Total emission after Methane recovery   [Tonnes CH4]</t>
  </si>
  <si>
    <t xml:space="preserve">Total emission for Iron &amp; Steel sector [Tonnes CO2e] (GWP) </t>
  </si>
  <si>
    <t>Total emission (without methane recovery)  [Tonnes CH4]</t>
  </si>
  <si>
    <t xml:space="preserve">Total emission for Fertilizer sector [Tonnes CO2e] (GWP) </t>
  </si>
  <si>
    <t xml:space="preserve">Total emission for Sugar sector [Tonnes CO2e] (GWP) </t>
  </si>
  <si>
    <t xml:space="preserve">Total emission for Coffee sector [Tonnes CO2e] (GWP) </t>
  </si>
  <si>
    <t xml:space="preserve">Total emission for Petroleum sector [Tonnes CO2e] (GWP) </t>
  </si>
  <si>
    <t xml:space="preserve">Total emission for Dairy sector [Tonnes CO2e] (GWP) </t>
  </si>
  <si>
    <t xml:space="preserve">Total emission for Meat sector [Tonnes CO2e] (GWP) </t>
  </si>
  <si>
    <t xml:space="preserve">Total emission for Paper sector [Tonnes CO2e] (GWP) </t>
  </si>
  <si>
    <t xml:space="preserve">Total emission for Rubber sector [Tonnes CO2e] (GWP) </t>
  </si>
  <si>
    <t xml:space="preserve">Total emission for Tannery sector [Tonnes CO2e] (GWP) </t>
  </si>
  <si>
    <t>Sector</t>
  </si>
  <si>
    <t xml:space="preserve">Waste </t>
  </si>
  <si>
    <t>Version</t>
  </si>
  <si>
    <t>Time Series</t>
  </si>
  <si>
    <t>Level of Disaggregation</t>
  </si>
  <si>
    <t>Sub-sector Disaggregation</t>
  </si>
  <si>
    <t>Sector Description</t>
  </si>
  <si>
    <t>About GHG Platform</t>
  </si>
  <si>
    <t>Lead Institution</t>
  </si>
  <si>
    <t>Contact Details</t>
  </si>
  <si>
    <t>Usage Policy</t>
  </si>
  <si>
    <t xml:space="preserve">Any re-production or re-distribution of the material(s) and information displayed and published on this Website/GHG Platform India/Portal shall be accompanied by a due acknowledgment and credit to the GHG Platform India for such material(s) and information.
You must give appropriate credit, provide a link, and indicate if changes were made. You may do so in any reasonable manner, but not in any way that suggests the GHG Platform India endorses you or your use. Data sheets may be revised or updated from time to time. The latest version of each data sheet will be posted on the website. To keep abreast of these changes, please email us at info@ghgplatform-india.org so that we may inform you when data sheets have been updated. </t>
  </si>
  <si>
    <t>Citation</t>
  </si>
  <si>
    <t>Disclaimer</t>
  </si>
  <si>
    <t>The data used for arriving at the results of this study is from published, secondary sources, or wholly or in part from official sources that have been duly acknowledged. The veracity of the data has been corroborated to the maximum extent possible.  However, the GHG Platform India shall not be held liable and responsible to establish the veracity of or corroborate such content or data and shall not be responsible or liable for any consequences that arise from and / or any harm or loss caused by way of placing reliance on the material(s) and information displayed and published on the website or by further use and analysis of the results of this study</t>
  </si>
  <si>
    <t>Contents</t>
  </si>
  <si>
    <t>Tabs</t>
  </si>
  <si>
    <t>Description</t>
  </si>
  <si>
    <t xml:space="preserve">Final Results </t>
  </si>
  <si>
    <t>Iron&amp;Steel</t>
  </si>
  <si>
    <t xml:space="preserve">Petroleum </t>
  </si>
  <si>
    <t>Flowsheet</t>
  </si>
  <si>
    <t>Methodology</t>
  </si>
  <si>
    <t>ICLEI South Asia</t>
  </si>
  <si>
    <t>Andaman &amp; Nicobar</t>
  </si>
  <si>
    <t>Andhra Pradesh</t>
  </si>
  <si>
    <t>Arunachal Pradesh</t>
  </si>
  <si>
    <t>Assam</t>
  </si>
  <si>
    <t>Bihar</t>
  </si>
  <si>
    <t>Chandigarh</t>
  </si>
  <si>
    <t>Chhattisgarh</t>
  </si>
  <si>
    <t>Dadra &amp; Nagar Haveli</t>
  </si>
  <si>
    <t>Daman &amp; Diu</t>
  </si>
  <si>
    <t>Delhi</t>
  </si>
  <si>
    <t>Goa</t>
  </si>
  <si>
    <t>Gujarat</t>
  </si>
  <si>
    <t>Haryana</t>
  </si>
  <si>
    <t>Himachal Pradesh</t>
  </si>
  <si>
    <t>Jammu &amp; Kashmir</t>
  </si>
  <si>
    <t>Jharkhand</t>
  </si>
  <si>
    <t>Karnataka</t>
  </si>
  <si>
    <t>Kerala</t>
  </si>
  <si>
    <t>Lakshadweep</t>
  </si>
  <si>
    <t>Madhya Pradesh</t>
  </si>
  <si>
    <t>Maharashtra</t>
  </si>
  <si>
    <t>Manipur</t>
  </si>
  <si>
    <t>Meghalaya</t>
  </si>
  <si>
    <t>Mizoram</t>
  </si>
  <si>
    <t>Nagaland</t>
  </si>
  <si>
    <t>Odisha</t>
  </si>
  <si>
    <t>Puducherry</t>
  </si>
  <si>
    <t>Punjab</t>
  </si>
  <si>
    <t>Rajasthan</t>
  </si>
  <si>
    <t>Sikkim</t>
  </si>
  <si>
    <t>Tamil Nadu</t>
  </si>
  <si>
    <t>Tripura</t>
  </si>
  <si>
    <t>Uttar Pradesh</t>
  </si>
  <si>
    <t>Uttrakhand</t>
  </si>
  <si>
    <t>West Bengal</t>
  </si>
  <si>
    <t>State-total</t>
  </si>
  <si>
    <t>Rubber - India -State total</t>
  </si>
  <si>
    <t>Tannery - State total</t>
  </si>
  <si>
    <t>Paper-India- State total</t>
  </si>
  <si>
    <t>Meat-India- State total</t>
  </si>
  <si>
    <t>Dairy-India- State total</t>
  </si>
  <si>
    <t>Petroleum-India- State total</t>
  </si>
  <si>
    <t>Petroleum-India</t>
  </si>
  <si>
    <t>Coffee-India- State total</t>
  </si>
  <si>
    <t>Sugar-India- State total</t>
  </si>
  <si>
    <t>Total Industrial Wastewater Treatment and Discharge by State</t>
  </si>
  <si>
    <t xml:space="preserve">Total CO2e emissions (tonnes) </t>
  </si>
  <si>
    <t xml:space="preserve">State-wise Total GHG Emissions from Industrial Wastewater Treatment and Discharge (Tonnes of CO2e) </t>
  </si>
  <si>
    <t xml:space="preserve">Daman &amp; Diu </t>
  </si>
  <si>
    <t>Natural and Synthetic Rubber</t>
  </si>
  <si>
    <t>Telangana</t>
  </si>
  <si>
    <t>State</t>
  </si>
  <si>
    <t>All-India</t>
  </si>
  <si>
    <t>Remarks:</t>
  </si>
  <si>
    <t>Daman Diu</t>
  </si>
  <si>
    <t>Dadra and Nagar Haveli</t>
  </si>
  <si>
    <t>Total</t>
  </si>
  <si>
    <t>Total (All-India)</t>
  </si>
  <si>
    <r>
      <rPr>
        <b/>
        <sz val="12"/>
        <color theme="1"/>
        <rFont val="Times New Roman"/>
        <family val="1"/>
      </rPr>
      <t>Source</t>
    </r>
    <r>
      <rPr>
        <sz val="12"/>
        <color theme="1"/>
        <rFont val="Times New Roman"/>
        <family val="1"/>
      </rPr>
      <t>: Petroleum Planning &amp; Analysis Cell (PPAC), Ministry of Petroleum &amp; Natural Gas – Production of Petroleum Products</t>
    </r>
  </si>
  <si>
    <r>
      <rPr>
        <b/>
        <sz val="12"/>
        <color theme="1"/>
        <rFont val="Times New Roman"/>
        <family val="1"/>
      </rPr>
      <t xml:space="preserve">Weblink: </t>
    </r>
    <r>
      <rPr>
        <sz val="12"/>
        <color theme="1"/>
        <rFont val="Times New Roman"/>
        <family val="1"/>
      </rPr>
      <t>http://www.ppac.org.in/WriteReadData/userfiles/file/PT_production_source_H.xls</t>
    </r>
  </si>
  <si>
    <r>
      <rPr>
        <b/>
        <sz val="12"/>
        <color theme="1"/>
        <rFont val="Times New Roman"/>
        <family val="1"/>
      </rPr>
      <t xml:space="preserve">Weblink: </t>
    </r>
    <r>
      <rPr>
        <sz val="12"/>
        <color theme="1"/>
        <rFont val="Times New Roman"/>
        <family val="1"/>
      </rPr>
      <t>http://www.ppac.org.in/WriteReadData/userfiles/file/PT_crude_H.xls</t>
    </r>
  </si>
  <si>
    <t>State-wise data on production of Petroleum products is not available. National-level data available on production of Petroleum products has been apportioned to each of the states based on corresponding proportions of 'Total volume of Crude Oil processed' by refineries located in different states</t>
  </si>
  <si>
    <t>Total Volume of Crude Oil processed by State</t>
  </si>
  <si>
    <t>State-wise Sugar Production considered in the emission estimates</t>
  </si>
  <si>
    <t>State-wise production of Petroleum, Oil and Lubricants considered in the emission estimates</t>
  </si>
  <si>
    <t>State-wise Milk Production considered in the emission estimates</t>
  </si>
  <si>
    <t>All- India</t>
  </si>
  <si>
    <t>State/Union-Territory</t>
  </si>
  <si>
    <t>No. of Dairies</t>
  </si>
  <si>
    <t>Installed Capacity (Thousand litre per day)</t>
  </si>
  <si>
    <r>
      <t xml:space="preserve">Weblink: </t>
    </r>
    <r>
      <rPr>
        <sz val="12"/>
        <color theme="1"/>
        <rFont val="Times New Roman"/>
        <family val="1"/>
      </rPr>
      <t>http://dahd.nic.in/sites/default/files/11.%20Part%20VIII%20Dairying%20%20Statistics%20BAHS%202012.pdf</t>
    </r>
  </si>
  <si>
    <t>As on 31st March, 2011</t>
  </si>
  <si>
    <t>State-wise Meat Production considered in the emission estimates</t>
  </si>
  <si>
    <t>2) http://dahd.nic.in/sites/default/files/wool.pdf</t>
  </si>
  <si>
    <t>State-wise Rubber Production considered in the emission estimates</t>
  </si>
  <si>
    <t>Natural and Synthetic Rubber - All India</t>
  </si>
  <si>
    <t>Nos.</t>
  </si>
  <si>
    <t>Meghalaya (2004-05 basis)</t>
  </si>
  <si>
    <t>Nagaland (2004-05 basis)</t>
  </si>
  <si>
    <t>Others</t>
  </si>
  <si>
    <t>Others- includes  Jammu and Kashmir, Meghalaya, Nagaland, Puducherry and Tripura</t>
  </si>
  <si>
    <t>Punjab- includes Chandigarh</t>
  </si>
  <si>
    <t>Goa- includes Daman and Diu and Dadra and Nagar Haveli</t>
  </si>
  <si>
    <t>Daman and Diu</t>
  </si>
  <si>
    <t xml:space="preserve">Rubber Cultivation in Meghalaya and Nagaland (2004-05) </t>
  </si>
  <si>
    <t>Share (%)</t>
  </si>
  <si>
    <t>Considered No. of Rubber Manufacturers by State</t>
  </si>
  <si>
    <r>
      <t>Weblink</t>
    </r>
    <r>
      <rPr>
        <b/>
        <sz val="12"/>
        <color theme="1"/>
        <rFont val="Times New Roman"/>
        <family val="1"/>
      </rPr>
      <t>:</t>
    </r>
    <r>
      <rPr>
        <sz val="12"/>
        <color theme="1"/>
        <rFont val="Times New Roman"/>
        <family val="1"/>
      </rPr>
      <t xml:space="preserve"> http://rubberboard.org.in/ManageScheme.asp?Id=59</t>
    </r>
  </si>
  <si>
    <t>State-wise Tannery Production considered in the emission estimates</t>
  </si>
  <si>
    <t>No. of Factories</t>
  </si>
  <si>
    <t>Gross Value Added (Rs. Lakh)</t>
  </si>
  <si>
    <t>Share of the Total Gross Value added (%)</t>
  </si>
  <si>
    <r>
      <t xml:space="preserve">Weblink: </t>
    </r>
    <r>
      <rPr>
        <sz val="12"/>
        <color theme="1"/>
        <rFont val="Times New Roman"/>
        <family val="1"/>
      </rPr>
      <t>http://eaindustry.nic.in/industrial_handbook_200809.pdf</t>
    </r>
  </si>
  <si>
    <t xml:space="preserve">State-wise data on Natural and Synthetic Rubber processed by states is not available. National-level data on cumulative production of Natural and Synthetic Rubber has been apportioned to each of the states based on the available data on no. of licensed rubber manufacturers across the emission reporting period. Information of installed production capacity for these manufacturers is not available for the period between 2004-05 to 2013-14 and thus apportionment has been done solely on the basis of the number of  licensed manufacturers. </t>
  </si>
  <si>
    <r>
      <t xml:space="preserve">Weblink: </t>
    </r>
    <r>
      <rPr>
        <sz val="12"/>
        <color theme="1"/>
        <rFont val="Times New Roman"/>
        <family val="1"/>
      </rPr>
      <t>http://www.fao.org/3/a-i5599e.pdf</t>
    </r>
  </si>
  <si>
    <t>Share of Total Installed Capacity (%)</t>
  </si>
  <si>
    <t>Total CO2e emissions (tonnes)</t>
  </si>
  <si>
    <t>State_Production_Iron &amp; Steel</t>
  </si>
  <si>
    <t>State_Production_Fertilizers</t>
  </si>
  <si>
    <t>State_Production_Sugar</t>
  </si>
  <si>
    <t>State_Production_Coffee</t>
  </si>
  <si>
    <t>State_Production_Petroleum</t>
  </si>
  <si>
    <t>State_Production_Dairy</t>
  </si>
  <si>
    <t>State_Production_Meat</t>
  </si>
  <si>
    <t>State_Production_Pulp &amp; Paper</t>
  </si>
  <si>
    <t>State_Production_Rubber</t>
  </si>
  <si>
    <t>State_Production_Tannery</t>
  </si>
  <si>
    <t>Andhra Pradesh &amp; Orissa</t>
  </si>
  <si>
    <t>North Eastern Region</t>
  </si>
  <si>
    <t xml:space="preserve">Total </t>
  </si>
  <si>
    <t>2003-04</t>
  </si>
  <si>
    <t>Kerela</t>
  </si>
  <si>
    <t>Plant</t>
  </si>
  <si>
    <t>CFL:Vizag</t>
  </si>
  <si>
    <t>GFCL:Kakinada/ CIL Kakinada</t>
  </si>
  <si>
    <t>NFCL:Kakinada-I</t>
  </si>
  <si>
    <t>NFCL:Kakinada-II</t>
  </si>
  <si>
    <t>BVFCL:Namrup-II</t>
  </si>
  <si>
    <t>BVFCL:Namrup-III</t>
  </si>
  <si>
    <t>ZIL:Goa</t>
  </si>
  <si>
    <t>IFFCO:Kandla</t>
  </si>
  <si>
    <t>IFFCO:Kalol</t>
  </si>
  <si>
    <t>KRIBHCO:Hazira</t>
  </si>
  <si>
    <t>GSFC:Vadodara</t>
  </si>
  <si>
    <t>GNFC:Bharuch</t>
  </si>
  <si>
    <t>GSFC:Sikka-I</t>
  </si>
  <si>
    <t>GSFC:Sikka-II</t>
  </si>
  <si>
    <t>Hin.Ind.Ltd.:Dahej</t>
  </si>
  <si>
    <t>NFL:Panipat</t>
  </si>
  <si>
    <t>MCF:Mangalore</t>
  </si>
  <si>
    <t>FACT:Udyogamandal</t>
  </si>
  <si>
    <t>FACT:Cochin-II</t>
  </si>
  <si>
    <t>RCF:Trombay</t>
  </si>
  <si>
    <t>RCF:Trombay-IV</t>
  </si>
  <si>
    <t>RCF:Trombay-V</t>
  </si>
  <si>
    <t>RCF:Thal</t>
  </si>
  <si>
    <t>DFPCL:Taloja</t>
  </si>
  <si>
    <t>NFL:Vijaipur</t>
  </si>
  <si>
    <t>NFL:Vijaipur Expn.</t>
  </si>
  <si>
    <t>SAIL:Roulkela</t>
  </si>
  <si>
    <t>OCF:Paradeep</t>
  </si>
  <si>
    <t>PPL:Paradeep</t>
  </si>
  <si>
    <t>Public Sector
NFL:Nangal-I</t>
  </si>
  <si>
    <t>NFL:Nangal-II</t>
  </si>
  <si>
    <t>NFL:Bhatinda</t>
  </si>
  <si>
    <t>PNF:Nangal</t>
  </si>
  <si>
    <t>SFC:Kota</t>
  </si>
  <si>
    <t>CFCL:Gadepan-I</t>
  </si>
  <si>
    <t>CFCL:Gadepan-II</t>
  </si>
  <si>
    <t>MFL:Chennai</t>
  </si>
  <si>
    <t>SPIC:Tuticorin</t>
  </si>
  <si>
    <t>CFL:Ennore</t>
  </si>
  <si>
    <t>TAC:Tuticorin</t>
  </si>
  <si>
    <t>IFFCO:Phulpur-I</t>
  </si>
  <si>
    <t>IFFCO:Phulpur-II</t>
  </si>
  <si>
    <t>IFFCO:Aonla-I</t>
  </si>
  <si>
    <t>IFFCO:Aonla-II</t>
  </si>
  <si>
    <t>DIL:Kanpur/ KFCL</t>
  </si>
  <si>
    <t>TCL:Babrala</t>
  </si>
  <si>
    <t>TCL:Haldia</t>
  </si>
  <si>
    <t>Hin.ind.Ltd.:Dahej</t>
  </si>
  <si>
    <t>Public Sector:
FACT:Udyogamandal</t>
  </si>
  <si>
    <t>HCL:Khetri</t>
  </si>
  <si>
    <t>States</t>
  </si>
  <si>
    <t>Orissa</t>
  </si>
  <si>
    <t>Uttarakhand</t>
  </si>
  <si>
    <t xml:space="preserve">Andhra Pradesh </t>
  </si>
  <si>
    <t xml:space="preserve">State-wise Coffee Production considered for emission estimates </t>
  </si>
  <si>
    <t>All - India</t>
  </si>
  <si>
    <r>
      <rPr>
        <b/>
        <sz val="12"/>
        <color indexed="63"/>
        <rFont val="Times New Roman"/>
        <family val="1"/>
      </rPr>
      <t>2006-07</t>
    </r>
  </si>
  <si>
    <t xml:space="preserve">Units </t>
  </si>
  <si>
    <t xml:space="preserve">2008-09 </t>
  </si>
  <si>
    <t xml:space="preserve">2012-13 </t>
  </si>
  <si>
    <t>State-wise Nitrogen Fertilizer Production considered in the emission estimates</t>
  </si>
  <si>
    <t>State-wise Phosphate Fertilizer Production considered in the emission estimates</t>
  </si>
  <si>
    <t>Plants</t>
  </si>
  <si>
    <t>2004-2005</t>
  </si>
  <si>
    <t>State-wise Paper Production considered in the emission estimates</t>
  </si>
  <si>
    <t>Industrial Production (Pi) and States Percentage Share (%)</t>
  </si>
  <si>
    <t>Daman Diu &amp; Dadra</t>
  </si>
  <si>
    <t>Chhatishgarh</t>
  </si>
  <si>
    <t>Location</t>
  </si>
  <si>
    <t>Raipur, Chhattisgarh</t>
  </si>
  <si>
    <t>Gas Based</t>
  </si>
  <si>
    <t>Essar Steel Ltd</t>
  </si>
  <si>
    <t>Hazira, Gujarat</t>
  </si>
  <si>
    <t>Welspun Maxsteel Ltd 
(formerly Vikarm Ispat)</t>
  </si>
  <si>
    <t>Satav, Raigad, Maharashtra</t>
  </si>
  <si>
    <t>JSW Steel
Formerly Ispat Industries Ltd.)</t>
  </si>
  <si>
    <t>Geetapuram, Dolvi, Raigad, Maharashtra</t>
  </si>
  <si>
    <t>Coal -based</t>
  </si>
  <si>
    <t>Chattisgarh</t>
  </si>
  <si>
    <t>Action Ispat &amp; Power Pvt. Ltd</t>
  </si>
  <si>
    <t>Marakuta &amp; Pandaripathar, Jharsuguda, Odisha</t>
  </si>
  <si>
    <t>Adhunik Metaliks Ltd</t>
  </si>
  <si>
    <t>Chandrihariharpur, Sundergarh, Odisha</t>
  </si>
  <si>
    <t>Alliance Integrated Metallics Ltd.</t>
  </si>
  <si>
    <t>Bemta, Raipur, Chattisgarh</t>
  </si>
  <si>
    <t>Ujalpur, Raigarh, Chhattisgarh</t>
  </si>
  <si>
    <t>API Ispat Powertech Pvt. Ltd</t>
  </si>
  <si>
    <t>IGC Siltara, Raipur, Chhattisgarh</t>
  </si>
  <si>
    <t>Beekay Steel &amp; Power Ltd.</t>
  </si>
  <si>
    <t>Utiburu, Barbil, Odisha</t>
  </si>
  <si>
    <t>Bhushan Steel &amp; Strips Ltd</t>
  </si>
  <si>
    <t>Meramandati, Dhenkanat, Odisha</t>
  </si>
  <si>
    <t>Bihar Sponge Iron Ltd</t>
  </si>
  <si>
    <t>Chandil, Singhbhum, Jharkhand</t>
  </si>
  <si>
    <t>Crest Steel &amp; Power Pvt. Ltd</t>
  </si>
  <si>
    <t>IGC Borai, Durg, Chhattisgarh</t>
  </si>
  <si>
    <t>Deepak Steel &amp; Power Ltd</t>
  </si>
  <si>
    <t>Topadihi, Keonjhar, Odisha</t>
  </si>
  <si>
    <t>Gattant Metal Ltd</t>
  </si>
  <si>
    <t>Samakhilai, Kachchh, Gujarat</t>
  </si>
  <si>
    <t>Gandhidham, Gujarat</t>
  </si>
  <si>
    <t>Goa Sponge Iron &amp; Power Ltd</t>
  </si>
  <si>
    <t>Santona, Sanguem, Goa</t>
  </si>
  <si>
    <t>Godawari Power &amp; Ispat Ltd</t>
  </si>
  <si>
    <t>Goldstar Steel &amp; Alloys Ltd</t>
  </si>
  <si>
    <t>Srirampuram, Vizianagaram, Andhra Pradesh</t>
  </si>
  <si>
    <t>Ind Synergy Ltd</t>
  </si>
  <si>
    <t>Kotmar, Raigarh, Chhattisgarh</t>
  </si>
  <si>
    <t>Jai Balaji Sponge Ltd</t>
  </si>
  <si>
    <t>Baktarnagar, Raniganj, West Bengal</t>
  </si>
  <si>
    <t>Jai Shri Balaji Steel Pvt. Ltd. (HEG Ltd)</t>
  </si>
  <si>
    <t>Borai, Durg, Chhattisgarh</t>
  </si>
  <si>
    <t>Janki corporation Ltd</t>
  </si>
  <si>
    <t>Sidiginamola, Bellary, Karnataka</t>
  </si>
  <si>
    <t>SAIL</t>
  </si>
  <si>
    <t>Chattishgarh</t>
  </si>
  <si>
    <t>Chhatisgarh</t>
  </si>
  <si>
    <t>Jindal Steel &amp; Power Ltd</t>
  </si>
  <si>
    <t>Kharsia Road, Raigarh, Chhattisgarh</t>
  </si>
  <si>
    <t>Lloyds Metals &amp; Engineering Ltd</t>
  </si>
  <si>
    <t>Chuggus, Chandrapur, Maharashtra</t>
  </si>
  <si>
    <t>Mastek Steel Pvt. Ltd</t>
  </si>
  <si>
    <t>Hotakundi, Bellary, Karnataka</t>
  </si>
  <si>
    <t>MGM Steels Ltd</t>
  </si>
  <si>
    <t>Chintapokhri, Dhenkanal, Odisha</t>
  </si>
  <si>
    <t>Monnet Ispat Energy Ltd</t>
  </si>
  <si>
    <t>Chandkhuri Marg, Hasaud, Raipur, Chhattisgarh</t>
  </si>
  <si>
    <t>Monnet Ispat &amp; Energy Ltd</t>
  </si>
  <si>
    <t>Naharpalli, Raigarh, Chhhattisgarh</t>
  </si>
  <si>
    <t>MSP Steel &amp; Power Ltd</t>
  </si>
  <si>
    <t>Jamgaon, Raigarh, Chhattisgarh</t>
  </si>
  <si>
    <t>Nalwa Steel &amp; Power Ltd</t>
  </si>
  <si>
    <t>Taraimal, Raipur, Chhattisgarh</t>
  </si>
  <si>
    <t>Nova Iron &amp; Steel Ltd</t>
  </si>
  <si>
    <t>Dagori, Bilaspur, Chhattisgarh</t>
  </si>
  <si>
    <t>OCL Iron &amp; Steel Ltd</t>
  </si>
  <si>
    <t>Lamloi, Sundergarh, Odisha</t>
  </si>
  <si>
    <t>Orissa  Sponge Iron Ltd</t>
  </si>
  <si>
    <t>Pataspanga&lt; Keonjhar, Odisha</t>
  </si>
  <si>
    <t>Prakash Industries Ltd</t>
  </si>
  <si>
    <t>Champa, Jangir Champa, Chhattisgarh</t>
  </si>
  <si>
    <t>Rungta Mines Ltd</t>
  </si>
  <si>
    <t>Karakota and Kamando, Sundergarh, Odisha</t>
  </si>
  <si>
    <t>Sarda Energy &amp; Minerals Ltd</t>
  </si>
  <si>
    <t>Scaw Industries Pvt. Ltd</t>
  </si>
  <si>
    <t>Gubdichapara, Dhenkanal, Odisha</t>
  </si>
  <si>
    <t>Shivashakti Steel Ltd</t>
  </si>
  <si>
    <t>Chakradharpur, Raipur, Chhattisgarh</t>
  </si>
  <si>
    <t>Shri Bajrang Power &amp; Ispat Ltd</t>
  </si>
  <si>
    <t>Urla, Raipur, Chhattisgarh</t>
  </si>
  <si>
    <t>Shraddha Ispat Pvt. Ltd</t>
  </si>
  <si>
    <t>Shyam Set Ltd</t>
  </si>
  <si>
    <t>Dewabdighi, Burdwan, West Bengal</t>
  </si>
  <si>
    <t>Singhal Enterprises Pvt. Ltd</t>
  </si>
  <si>
    <t>Sree Metaliks Ltd</t>
  </si>
  <si>
    <t>Loidapada, Keonjhar, Odisha</t>
  </si>
  <si>
    <t>S.K.S. Ispat &amp; Power Ltd</t>
  </si>
  <si>
    <t>Sunflag Iron &amp; Steel Co. Ltd</t>
  </si>
  <si>
    <t>Bhandara, Maharashtra</t>
  </si>
  <si>
    <t>Sunil Ispat &amp; Power Ltd</t>
  </si>
  <si>
    <t>Sunil Sponge Iron Ltd</t>
  </si>
  <si>
    <t>Chiraipani, Raipur, Chhattisgarh</t>
  </si>
  <si>
    <t>Tata Sponge Iron (Ipitata Sponge)</t>
  </si>
  <si>
    <t>Joda, Keonjhar, Odisha</t>
  </si>
  <si>
    <t>Topworth Steel Pvt. Ltd</t>
  </si>
  <si>
    <t>Vandana Global Ltd</t>
  </si>
  <si>
    <t>Vallabh Steels Ltd.</t>
  </si>
  <si>
    <t>Sahnewal, Ludhiana, Punjab</t>
  </si>
  <si>
    <t>Visa Steel Ltd</t>
  </si>
  <si>
    <t>KIC, Jajpur Raod, Odisha</t>
  </si>
  <si>
    <t>Zoom Vallabh Steel Ltd</t>
  </si>
  <si>
    <t>Dughda, Saraikela-Kharswan, Jharkhand</t>
  </si>
  <si>
    <t>State-wise Pig Iron Production considered in the emission estimates</t>
  </si>
  <si>
    <t>State-wise Sponge Iron Production considered in the emission estimates</t>
  </si>
  <si>
    <t xml:space="preserve">Chittoor, Andhra Pradesh </t>
  </si>
  <si>
    <t>Sathavahana Ispat Ltd</t>
  </si>
  <si>
    <t>Anantapur, Andhra Pradesh</t>
  </si>
  <si>
    <t>Jayaswal NECO Industries Ltd</t>
  </si>
  <si>
    <t>Bicholim, Goa</t>
  </si>
  <si>
    <t>Usha Martin Industries</t>
  </si>
  <si>
    <t xml:space="preserve">Jamshedpur, Jharkhand </t>
  </si>
  <si>
    <t>JSW Steel Ltd</t>
  </si>
  <si>
    <t>Bellary, Karnataka</t>
  </si>
  <si>
    <t>Kalyani Ferrous Industries Ltd</t>
  </si>
  <si>
    <t>Koppal, Karnataka</t>
  </si>
  <si>
    <t>Kirloskar Ferrous Industries Ltd</t>
  </si>
  <si>
    <t>KIOCL Ltd</t>
  </si>
  <si>
    <t>Mangalore, Karnataka</t>
  </si>
  <si>
    <t>Redi, Maharashtra</t>
  </si>
  <si>
    <t>JSW Ispat Steel Ltd</t>
  </si>
  <si>
    <t>Dolvi, Raigad, Maharashtra</t>
  </si>
  <si>
    <t>Kajaria Iron Castings Ltd</t>
  </si>
  <si>
    <t>Durgapur, West Bengal</t>
  </si>
  <si>
    <t>Electrosteel Castings Ltd</t>
  </si>
  <si>
    <t>Khardah, West Bengal</t>
  </si>
  <si>
    <t>Tata Metaliks Ltd</t>
  </si>
  <si>
    <t>Kharagpur, West Bengal</t>
  </si>
  <si>
    <t>Sona Alloys Pvt. Ltd.</t>
  </si>
  <si>
    <t>Satara, Maharashtra</t>
  </si>
  <si>
    <t>Aparant Iron &amp; Steel Pvt. Ltd</t>
  </si>
  <si>
    <t>Samguem, Goa</t>
  </si>
  <si>
    <r>
      <rPr>
        <b/>
        <sz val="12"/>
        <color indexed="63"/>
        <rFont val="Times New Roman"/>
        <family val="1"/>
      </rPr>
      <t>2004-05</t>
    </r>
  </si>
  <si>
    <r>
      <rPr>
        <b/>
        <sz val="12"/>
        <color indexed="63"/>
        <rFont val="Times New Roman"/>
        <family val="1"/>
      </rPr>
      <t>2005-06</t>
    </r>
  </si>
  <si>
    <r>
      <rPr>
        <b/>
        <sz val="12"/>
        <color indexed="63"/>
        <rFont val="Times New Roman"/>
        <family val="1"/>
      </rPr>
      <t>2007-08</t>
    </r>
  </si>
  <si>
    <r>
      <rPr>
        <b/>
        <sz val="12"/>
        <color indexed="63"/>
        <rFont val="Times New Roman"/>
        <family val="1"/>
      </rPr>
      <t>2008-09</t>
    </r>
  </si>
  <si>
    <t>Capacity (tonnes)</t>
  </si>
  <si>
    <t>Public Sector Plants</t>
  </si>
  <si>
    <t>1.PIG IRON</t>
  </si>
  <si>
    <t>2. SPONGE IRON</t>
  </si>
  <si>
    <t>3. STEEL</t>
  </si>
  <si>
    <t>State-wise Share (%)</t>
  </si>
  <si>
    <t>Average State-wise Share between 2010-11 to 2013-14 (%)</t>
  </si>
  <si>
    <r>
      <rPr>
        <b/>
        <sz val="12"/>
        <color theme="1"/>
        <rFont val="Times New Roman"/>
        <family val="1"/>
      </rPr>
      <t>Remarks</t>
    </r>
    <r>
      <rPr>
        <sz val="12"/>
        <color theme="1"/>
        <rFont val="Times New Roman"/>
        <family val="1"/>
      </rPr>
      <t>: Estimated based on the reported locations of plants</t>
    </r>
  </si>
  <si>
    <t>Reported Volume of Crude Oil processed by refineries located in different states</t>
  </si>
  <si>
    <t>Reported Number of Registered Dairy Plants and Installed Capacity by State</t>
  </si>
  <si>
    <t>Reported Statistics for Leather and related products from Manufacturing Sector Profile by State, 2005-06</t>
  </si>
  <si>
    <t>Reported Plant wise Nitrogen Fertilizer Production</t>
  </si>
  <si>
    <t>Total  Installed Capacity for Steel Production by State</t>
  </si>
  <si>
    <t xml:space="preserve">Total Installed Capacity </t>
  </si>
  <si>
    <t>Reported State-wise Existing and Projected Installed Capacity of Steel Production (2010-11 to 2013-14)</t>
  </si>
  <si>
    <t>Total  Installed Capacity for Steel Production (Million tonnes)</t>
  </si>
  <si>
    <t>2011-12 (est.)</t>
  </si>
  <si>
    <t>2012-13 (est.)</t>
  </si>
  <si>
    <t>2013-14 (est.)</t>
  </si>
  <si>
    <t>Located at West Bengal, Tamil Nadu and Karnataka</t>
  </si>
  <si>
    <t>Vizag Steel Plant (RINL)</t>
  </si>
  <si>
    <t xml:space="preserve">Multi Location (includes Maharashtra, West Bengal, Andhra Pradesh, Chattisgarh, Karnataka) </t>
  </si>
  <si>
    <t>Total Installed Capacity (Firm projects)</t>
  </si>
  <si>
    <r>
      <rPr>
        <b/>
        <sz val="12"/>
        <color theme="1"/>
        <rFont val="Times New Roman"/>
        <family val="1"/>
      </rPr>
      <t>Weblink:</t>
    </r>
    <r>
      <rPr>
        <sz val="12"/>
        <color theme="1"/>
        <rFont val="Times New Roman"/>
        <family val="1"/>
      </rPr>
      <t xml:space="preserve"> http://planningcommission.gov.in/aboutus/committee/wrkgrp12/wg_steel2212.pdf</t>
    </r>
  </si>
  <si>
    <t>No. of Manufacturers</t>
  </si>
  <si>
    <t>Reported State-wise production of paper and its estimated percentage share to the total production (2010-11 to 2013-14)</t>
  </si>
  <si>
    <t xml:space="preserve">Reported Plant -wise Phosphate Fertilizer Production </t>
  </si>
  <si>
    <t>Remarks</t>
  </si>
  <si>
    <t>Coffee production in Andhra Pradesh and Orrisa is clubbed together in the reference document of the Coffee Board and is not reported separately. Similarly, coffee production in North Eastern Region is not reported separately for each of the constituent states. 
Therefore, for these states the following assumptions have been considered as per communication by Dy. Director (Market Research), Coffee Board -
(1) In the Andhra Pradesh &amp; Orissa cluster, Andhra Pradesh and Orissa  has a respective share of 95% and 5% approximately in the Coffee Production 
(2) In the North Eastern Region, the states of Assam and Meghalaya have an approximate share of 20% each and the rest of the five states have a share of approximately 12% each in the North Eastern region's total Coffee Production</t>
  </si>
  <si>
    <t xml:space="preserve">(1)  Production data for Odisha and West Bengal for 2004-05 is not reported and is estimated based on the growth rate from 2003-04 to 2005-06 </t>
  </si>
  <si>
    <r>
      <rPr>
        <b/>
        <sz val="12"/>
        <color theme="1"/>
        <rFont val="Times New Roman"/>
        <family val="1"/>
      </rPr>
      <t>Remarks:</t>
    </r>
    <r>
      <rPr>
        <sz val="12"/>
        <color theme="1"/>
        <rFont val="Times New Roman"/>
        <family val="1"/>
      </rPr>
      <t xml:space="preserve"> </t>
    </r>
  </si>
  <si>
    <t>(1) Production data for Andhra Pradesh, Goa, Karnataka, Odisha, Rajasthan, Tamil Nadu and West Bengal for 2004-05 is not reported and is estimated based on the growth rate from 2003-04 to 2005-06</t>
  </si>
  <si>
    <r>
      <rPr>
        <b/>
        <sz val="12"/>
        <color theme="1"/>
        <rFont val="Times New Roman"/>
        <family val="1"/>
      </rPr>
      <t>Remarks</t>
    </r>
    <r>
      <rPr>
        <sz val="12"/>
        <color theme="1"/>
        <rFont val="Times New Roman"/>
        <family val="1"/>
      </rPr>
      <t>: Estimated based on reported Plant capacities and location</t>
    </r>
  </si>
  <si>
    <t>Considered State-wise Production of Pig Iron by Public Sector Plants</t>
  </si>
  <si>
    <t>Considered State-wise Production of Pig Iron by Private Sector Plants</t>
  </si>
  <si>
    <t>Bhilai Steel Plant, Chhattisgarh</t>
  </si>
  <si>
    <t>Durgapur Steel Plant, West Bengal</t>
  </si>
  <si>
    <t>IISCO Steel Plant, West Bengal</t>
  </si>
  <si>
    <t>Bokaro Steel Plant, Jharkhand</t>
  </si>
  <si>
    <t>Reported Pig Iron Production Capacity of Private Sector Plants (2011-12)</t>
  </si>
  <si>
    <t>Rourkela Steel Plant, Odisha</t>
  </si>
  <si>
    <t>Visvesvarayai I &amp; S Plant, Karnataka</t>
  </si>
  <si>
    <t>Rashtriya Ispat Nigam Ltd. , Andhra Pradesh</t>
  </si>
  <si>
    <r>
      <t xml:space="preserve">Weblink: </t>
    </r>
    <r>
      <rPr>
        <sz val="12"/>
        <color theme="1"/>
        <rFont val="Times New Roman"/>
        <family val="1"/>
      </rPr>
      <t>http://steel.gov.in/annual-reports</t>
    </r>
  </si>
  <si>
    <t>Production data has been consolidated state-wise based on reported data and location of Public sector plants</t>
  </si>
  <si>
    <t>(1) The Indian Minerals Year book reports only installed capacities of private sector plants for 2011-12 and data on production of Pig-Iron for these plants is not reported. The Annual Reports of Ministry of Steel report the total All-India level production of Pig Iron by Private sector plants from 2004-05 to 2013-14 and state-wise production is not reported. Therefore, the state-wise production for the reporting period has been estimated based on the corresponding share of installed capacity of the private sector plants</t>
  </si>
  <si>
    <t xml:space="preserve">State wise total Pig Iron production from public and private sector plants, as provided below, has been consolidated to obtain overall production. </t>
  </si>
  <si>
    <t>3) Ministry of Steel, Government of India- Annual Report 2008-09, Annexure VII</t>
  </si>
  <si>
    <t>State-wise data on production of Sponge Iron is not available. National-level data available on production of Sponge Iron has been apportioned to each of the states based on corresponding proportions of 'installed capacity' reported for Sponge Iron plants by location</t>
  </si>
  <si>
    <t>NMDC Nagarnar</t>
  </si>
  <si>
    <t>Tata Steel, Jamshedpur</t>
  </si>
  <si>
    <t>Tata Steel, Kalinganagar</t>
  </si>
  <si>
    <t>JSW Vijayanagar</t>
  </si>
  <si>
    <t>ESSAR Steel</t>
  </si>
  <si>
    <t>JSPL Raigarh</t>
  </si>
  <si>
    <t>JSPL Angul</t>
  </si>
  <si>
    <t>ElectroSteel Steel Limited, Siyaljori Bokaro</t>
  </si>
  <si>
    <t>Bhushan Steel Limited Angul-Dhenkanal</t>
  </si>
  <si>
    <t>Jindal Stainless</t>
  </si>
  <si>
    <t>JSW SALEM</t>
  </si>
  <si>
    <t>JSW ISPAT</t>
  </si>
  <si>
    <t>JSPL Pattratu</t>
  </si>
  <si>
    <t>Bhushan Power &amp; Steel, Sambalpur</t>
  </si>
  <si>
    <t>Monnet Isapat, Raigarh</t>
  </si>
  <si>
    <t>Visa Steel, Kalinganagar</t>
  </si>
  <si>
    <t>1) Aggregated data reported for SAIL's steel plants in the Table below has apportioned among 3 states based on location and their respective capacities of SAIL plants producing finished steel. The three SAIL steel plants include- (a) Alloy Steels Plant, Durgapur, West Bengal with 184,000 tonnes per annum production capacity in 2015 (b) Salem Steel Plant (SSP), Tamil Nadu with 339,000 tonnes per annum production capacity in 2015 (c) Visvesvaraya Iron and Steel Limited (VISL), at Bhadravathi, Karnataka with 216,000 tonnes per annum production capacity 
(2) The plants reported as 'Multi location' include the following five states: Maharashtra, West Bengal, Andhra Pradesh, Chattishgarh, Karnataka. The installed capacity reported under 'multi location' has been split equally in these 5 states, given the lack of information</t>
  </si>
  <si>
    <t xml:space="preserve">GHG Emissions from Industrial Wastewater Treatment and Discharge by State and Industry Type (Tonnes of CO2e) </t>
  </si>
  <si>
    <t xml:space="preserve">Total GHG Emissions from Industrial Wastewater Treatment and Discharge by Industry Type (Tonnes of CO2e) </t>
  </si>
  <si>
    <t>Sheet with state-level production related information reported in data sources and data considered in the emission estimates for Iron &amp; Steel industry</t>
  </si>
  <si>
    <t>Sheet with state-level production related information reported in data sources and data considered in the emission estimates for Fertilizer industry</t>
  </si>
  <si>
    <t>Sheet with state-level production related information reported in data sources and data considered in the emission estimates for Sugar industry</t>
  </si>
  <si>
    <t>Sheet with state-level production related information reported in data sources and data considered in the emission estimates for Coffee industry</t>
  </si>
  <si>
    <t>Sheet with state-level production related information reported in data sources and data considered in the emission estimates for Petroleum industry</t>
  </si>
  <si>
    <t>Sheet with state-level production related information reported in data sources and data considered in the emission estimates for Dairy industry</t>
  </si>
  <si>
    <t>Sheet with state-level production related information reported in data sources and data considered in the emission estimates for Meat industry</t>
  </si>
  <si>
    <t xml:space="preserve">State-level Wastewater treatment and discharge related GHG emission calculation sheet for Iron &amp; Steel industry </t>
  </si>
  <si>
    <t xml:space="preserve">State-level Wastewater treatment and discharge related GHG emission calculation sheet for Fertilizer industry </t>
  </si>
  <si>
    <t xml:space="preserve">State-level Wastewater treatment and discharge related GHG emission calculation sheet for Sugar industry </t>
  </si>
  <si>
    <t xml:space="preserve">State-level Wastewater treatment and discharge related GHG emission calculation sheet for Coffee industry </t>
  </si>
  <si>
    <t xml:space="preserve">State-level Wastewater treatment and discharge related GHG emission calculation sheet for Petroleum industry </t>
  </si>
  <si>
    <t xml:space="preserve">State-level Wastewater treatment and discharge related GHG emission calculation sheet for Dairy industry </t>
  </si>
  <si>
    <t xml:space="preserve">State-level Wastewater treatment and discharge related GHG emission calculation sheet forMeat industry </t>
  </si>
  <si>
    <t xml:space="preserve">State-level Wastewater treatment and discharge related GHG emission calculation sheet for Pulp &amp; Paper industry </t>
  </si>
  <si>
    <t>Sheet with state-level production related information reported in data sources and data considered in the emission estimates for Pulp &amp; Paper industry</t>
  </si>
  <si>
    <t xml:space="preserve">State-level Wastewater treatment and discharge related GHG emission calculation sheet for Rubber industry </t>
  </si>
  <si>
    <t>Sheet with state-level production related information reported in data sources and data considered in the emission estimates for Rubber industry</t>
  </si>
  <si>
    <t xml:space="preserve">State-level Wastewater treatment and discharge related GHG emission calculation sheet for Tannery industry </t>
  </si>
  <si>
    <t>Sheet with state-level production related information reported in data sources and data considered in the emission estimates for Tannery industry</t>
  </si>
  <si>
    <t>Pig Iron-India-State-total</t>
  </si>
  <si>
    <t>Sponge Iron-India-State total</t>
  </si>
  <si>
    <t>Steel - India- State-total</t>
  </si>
  <si>
    <t>Pig Iron-India-State total</t>
  </si>
  <si>
    <t>Sponge Iron - India- State total</t>
  </si>
  <si>
    <t>Finished Steel-India-State total</t>
  </si>
  <si>
    <t>Nitrogenous Fertilizer - India- State total</t>
  </si>
  <si>
    <t>Phosphate Fertilizer - India- State total</t>
  </si>
  <si>
    <t>Chemical Oxygen Demand (COD)</t>
  </si>
  <si>
    <t>State-level Industrial Production (t)</t>
  </si>
  <si>
    <t>Introduction</t>
  </si>
  <si>
    <t>Background information on the GHG emission estimates from the Waste Sector</t>
  </si>
  <si>
    <r>
      <t>Flowchart for estimating Industrial Wastewater  Treatment and Discharge related CH</t>
    </r>
    <r>
      <rPr>
        <vertAlign val="subscript"/>
        <sz val="12"/>
        <color theme="1"/>
        <rFont val="Times New Roman"/>
        <family val="1"/>
      </rPr>
      <t>4</t>
    </r>
    <r>
      <rPr>
        <sz val="12"/>
        <color theme="1"/>
        <rFont val="Times New Roman"/>
        <family val="1"/>
      </rPr>
      <t xml:space="preserve"> Emissions</t>
    </r>
  </si>
  <si>
    <t>State-level Industrial wastewater emission estimates- Fertilizers</t>
  </si>
  <si>
    <t>State-level Industrial wastewater emission estimates- Iron &amp; Steel</t>
  </si>
  <si>
    <t>State-level Industrial wastewater emission estimates- Sugar</t>
  </si>
  <si>
    <t>State-level Industrial wastewater emission estimates- Coffee</t>
  </si>
  <si>
    <t>State-level Industrial wastewater emission estimates- Petroleum</t>
  </si>
  <si>
    <t>State-level Industrial wastewater emission estimates- Dairy</t>
  </si>
  <si>
    <t>State-level Industrial wastewater emission estimates- Meat</t>
  </si>
  <si>
    <t>State-level Industrial wastewater emission estimates- Pulp &amp; Paper</t>
  </si>
  <si>
    <t>State-level Industrial wastewater emission estimates- Rubber</t>
  </si>
  <si>
    <t>State-level Industrial wastewater emission estimates- Tannery</t>
  </si>
  <si>
    <t>Flowchart for Industrial Wastewater - CH4 Emission Estimation</t>
  </si>
  <si>
    <t>IPCC METHODOLODY FOR ESTIMATION OF METHANE EMISSION FROM INDUSTRIAL WASTEWATER TREATMENT AND DISCHARGE</t>
  </si>
  <si>
    <t>Considered Steel Production Capacity by State (2010-11 to 2013-14)</t>
  </si>
  <si>
    <r>
      <rPr>
        <b/>
        <sz val="12"/>
        <color theme="1"/>
        <rFont val="Times New Roman"/>
        <family val="1"/>
      </rPr>
      <t>Source:</t>
    </r>
    <r>
      <rPr>
        <sz val="12"/>
        <color theme="1"/>
        <rFont val="Times New Roman"/>
        <family val="1"/>
      </rPr>
      <t xml:space="preserve"> Website of Rubber Board, Manufacturer License List</t>
    </r>
  </si>
  <si>
    <r>
      <rPr>
        <b/>
        <sz val="12"/>
        <color theme="1"/>
        <rFont val="Times New Roman"/>
        <family val="1"/>
      </rPr>
      <t>Source:</t>
    </r>
    <r>
      <rPr>
        <sz val="12"/>
        <color theme="1"/>
        <rFont val="Times New Roman"/>
        <family val="1"/>
      </rPr>
      <t xml:space="preserve"> Website of Rubber Board, Development Activities- Scheme in Operation- North Eastern States</t>
    </r>
  </si>
  <si>
    <t>Default Methane correction factor (MCF) by type of treatment/discharge pathway or system (Source: 2006 IPCC Guidelines, Vol. 5, Chapter 6: Wastewater Treatment and Discharge, Table 6.8)</t>
  </si>
  <si>
    <t>Bo = Maximum methane production capacity for industrial effluents               (2006 IPCC Guidelines, Vol. 5,Chapter 6: Wastewater
Treatment and Discharge, Equation Number 6.5)</t>
  </si>
  <si>
    <r>
      <t>S</t>
    </r>
    <r>
      <rPr>
        <i/>
        <vertAlign val="subscript"/>
        <sz val="12"/>
        <color theme="1"/>
        <rFont val="Times New Roman"/>
        <family val="1"/>
      </rPr>
      <t>i</t>
    </r>
    <r>
      <rPr>
        <b/>
        <sz val="12"/>
        <color theme="1"/>
        <rFont val="Times New Roman"/>
        <family val="1"/>
      </rPr>
      <t xml:space="preserve"> = Organic Component removed as Sludge in inventory year (2006 IPCC Guidelines, Vol. 5, Chapter 6: Wastewater Treatment and Discharge, Equation Number 6.4)</t>
    </r>
  </si>
  <si>
    <t>Bo = Maximum methane production capacity for industrial effluents (2006 IPCC Guidelines, Vol. 5, Chapter 6: Wastewater Treatment and Discharge, Equation Number 6.5)</t>
  </si>
  <si>
    <r>
      <rPr>
        <b/>
        <sz val="12"/>
        <color theme="1"/>
        <rFont val="Times New Roman"/>
        <family val="1"/>
      </rPr>
      <t>Source:</t>
    </r>
    <r>
      <rPr>
        <sz val="12"/>
        <color theme="1"/>
        <rFont val="Times New Roman"/>
        <family val="1"/>
      </rPr>
      <t xml:space="preserve"> Report of the Working Group on Steel Industry for 12th FYP (2012-2017), Ministry of Steel 2011, Table 3.7</t>
    </r>
  </si>
  <si>
    <t>State-wise Finished Steel Production considered in the emission estimates</t>
  </si>
  <si>
    <t>Department of Fertilizers, Ministry of Chemicals and Fertilizers, Government of India, Annual Report 2008-09, Annexure IV</t>
  </si>
  <si>
    <t>Department of Fertilizers, Ministry of Chemicals and Fertilizers, Government of India, Annual Report 2010-11, Annexure IV</t>
  </si>
  <si>
    <t>http://fert.nic.in/sites/default/files/Annual_Report_English_2011_0.pdf</t>
  </si>
  <si>
    <t>http://fert.nic.in/sites/default/files/Annual-Report-2008-2009-english.pdf</t>
  </si>
  <si>
    <t>http://fert.nic.in/sites/default/files/Annual-Report-2006-2007-english.pdf</t>
  </si>
  <si>
    <t>http://fert.nic.in/sites/default/files/Annual-Report-2004-2005-english.pdf</t>
  </si>
  <si>
    <t>Department of Fertilizers, Ministry of Chemicals and Fertilizers, Government of India, Annual Report 2006-07, Annexure IV</t>
  </si>
  <si>
    <t>Department of Fertilizers, Ministry of Chemicals and Fertilizers, Government of India, Annual Report 2004-05, Annexure IV</t>
  </si>
  <si>
    <r>
      <rPr>
        <b/>
        <sz val="12"/>
        <color theme="1"/>
        <rFont val="Times New Roman"/>
        <family val="1"/>
      </rPr>
      <t>Source:</t>
    </r>
    <r>
      <rPr>
        <sz val="12"/>
        <color theme="1"/>
        <rFont val="Times New Roman"/>
        <family val="1"/>
      </rPr>
      <t xml:space="preserve"> Basic Animal Husbandry Statistics 2012 - PART VIII- Dairying Statistics, Table 74, Department of Animal Husbandry, Dairying &amp; Fisheries, Ministry of Agriculture </t>
    </r>
  </si>
  <si>
    <t>2) Basic Animal Husbandry and Fisheries Statistics, 2012, Part III: Meat and Wool, Table 22, Department of Animal Husbandry, Dairying &amp; Fisheries, Ministry of Agriculture</t>
  </si>
  <si>
    <t>3) http://www.nadrs.gov.in/SitePages/~/_layouts/images//BAHS_2010.pdf</t>
  </si>
  <si>
    <t>3) Basic Animal Husbandry Statistics, 2010, Table 21, Department of Animal Husbandry, Dairying &amp; Fisheries, Ministry of Agriculture</t>
  </si>
  <si>
    <r>
      <t>Weblink:</t>
    </r>
    <r>
      <rPr>
        <sz val="12"/>
        <color theme="1"/>
        <rFont val="Times New Roman"/>
        <family val="1"/>
      </rPr>
      <t xml:space="preserve"> http://www.rubberboard.org.in/RSN/RSN_June06.pdf</t>
    </r>
  </si>
  <si>
    <t>http://rubberboard.org.in/IRS_Vol33.pdf</t>
  </si>
  <si>
    <t xml:space="preserve">http://www.rubberboard.org.in/RSN/RSN_July2011.pdf </t>
  </si>
  <si>
    <t>http://www.rubberboard.org.in/RSN/RS_News_May2013(annual).pdf</t>
  </si>
  <si>
    <r>
      <rPr>
        <b/>
        <sz val="12"/>
        <color theme="1"/>
        <rFont val="Times New Roman"/>
        <family val="1"/>
      </rPr>
      <t>Source:</t>
    </r>
    <r>
      <rPr>
        <sz val="12"/>
        <color theme="1"/>
        <rFont val="Times New Roman"/>
        <family val="1"/>
      </rPr>
      <t xml:space="preserve"> Handbook of Industrial Policy and Statistics 2008-09, Table 14.2-Table 14.36, Department of Industrial Policy and Promotion, Ministry of Commerce &amp; Industry</t>
    </r>
  </si>
  <si>
    <t>State-wise data on leather processed by states not available. National-level data available on cumulative production of  Bovine, Sheep, lamb, Goat and kid skins and hides has been apportioned to each of the states based on the available data for year 2005-06 on corresponding 'Gross Value Added' by Tannery sector. Data on no. of tannery factories is available however data on corresponding 'production or installed capacities' is not known for these tanneries. Hence, 'Gross Value Added' is gauged to be a more appropriate metric to represent the manufacturing activity in tannery sector for each state and has been used as a basis for apportionment. Data on 'Gross Value Added' is available only for 2005-06  and has been used across the reporting period for apportionment of national production data.</t>
  </si>
  <si>
    <t>2006 IPCC Guidelines, Vol. 5, Chapter 6: Wastewater Treatment and Discharge, Equation Number 6.4</t>
  </si>
  <si>
    <r>
      <t>P</t>
    </r>
    <r>
      <rPr>
        <vertAlign val="subscript"/>
        <sz val="12"/>
        <color theme="1"/>
        <rFont val="Times New Roman"/>
        <family val="1"/>
      </rPr>
      <t xml:space="preserve">i </t>
    </r>
    <r>
      <rPr>
        <sz val="12"/>
        <color theme="1"/>
        <rFont val="Times New Roman"/>
        <family val="1"/>
      </rPr>
      <t>- Total industrial product for industrial sector i, tonnes/year</t>
    </r>
  </si>
  <si>
    <t>• 2006 IPCC Guidelines, Vol. 5,Chapter 6: Wastewater Treatment and Discharge, section 6.2.3.2</t>
  </si>
  <si>
    <t xml:space="preserve">• 2006 IPCC Guidelines, Vol. 5,Chapter 6: Wastewater Treatment and Discharge, Table 6.8
</t>
  </si>
  <si>
    <t xml:space="preserve">• MoEF - India Second National Communication to the UNFCCC
</t>
  </si>
  <si>
    <t>Data obtained from different sources including Ministries, Government Nodal Departments, Statistical Publications, Industry Associations etc. as indicated in the worksheets indicating sector-wise production data in this file</t>
  </si>
  <si>
    <t>2014-15</t>
  </si>
  <si>
    <t>2015-16</t>
  </si>
  <si>
    <r>
      <t xml:space="preserve">Source: </t>
    </r>
    <r>
      <rPr>
        <sz val="12"/>
        <color theme="1"/>
        <rFont val="Times New Roman"/>
        <family val="1"/>
      </rPr>
      <t>1) Ministry of Steel, Government of India- Annual Report 2017-18, Annexure VII</t>
    </r>
  </si>
  <si>
    <t>3) Ministry of Steel, Government of India- Annual Report 2012-13, Annexure VII</t>
  </si>
  <si>
    <t>4) Ministry of Steel, Government of India- Annual Report 2008-09, Annexure VII</t>
  </si>
  <si>
    <t>Srikalahasthi  Pipes  Ltd (formerly Lanco Industries Ltd)</t>
  </si>
  <si>
    <t>Kalyani  Steels  Ltd</t>
  </si>
  <si>
    <t>H o s p e t ,  K a r n a t a k a</t>
  </si>
  <si>
    <t>Kirloskar  Ferrous  Industries</t>
  </si>
  <si>
    <t>IDCOL  Kalinga  Iron  Works  Ltd</t>
  </si>
  <si>
    <t>Durgapur,  West  Bengal</t>
  </si>
  <si>
    <t>Kharagpur,  West  Bengal</t>
  </si>
  <si>
    <t>Steel Authority  of  India  Ltd</t>
  </si>
  <si>
    <t>Rashtriya  Ispat  Nigam  Ltd</t>
  </si>
  <si>
    <t>Visakhapatnam,  Andhra  Pradesh</t>
  </si>
  <si>
    <t>Monnet  Ispat  Ltd</t>
  </si>
  <si>
    <t>Raigarh,  Chhattisgarh</t>
  </si>
  <si>
    <t>MESCO  Steel  Ltd</t>
  </si>
  <si>
    <t>Kalinganagar,  Odisha</t>
  </si>
  <si>
    <t>Jai  Balaji  Industries  Ltd</t>
  </si>
  <si>
    <t>KIC  Metalliks  Ltd</t>
  </si>
  <si>
    <t>JSPL</t>
  </si>
  <si>
    <t>VSL Steels Ltd</t>
  </si>
  <si>
    <t>Hiriyur,  Karnataka</t>
  </si>
  <si>
    <t>Jindal  Saw  Pipes  Ltd</t>
  </si>
  <si>
    <t>Mundra,  Gujarat</t>
  </si>
  <si>
    <t>Ramsarup  Loha  Udyog</t>
  </si>
  <si>
    <t>Adhunik  Metaliks  Ltd</t>
  </si>
  <si>
    <t>Sundargarh,  Odisha</t>
  </si>
  <si>
    <t>SLR  Steels  Ltd</t>
  </si>
  <si>
    <t>VISA  Industries  Ltd</t>
  </si>
  <si>
    <t>Rashmai  Metaliks  Ltd</t>
  </si>
  <si>
    <t>New  Metaliks  Ltd</t>
  </si>
  <si>
    <t>Neelachal  Ispat  Nigam  Ltd</t>
  </si>
  <si>
    <t>Vedanta  Ltd (formerly Sesa Goa Ltd.)</t>
  </si>
  <si>
    <t>Tata  Metaliks  Ltd (formerly Usha Ispat Ltd)</t>
  </si>
  <si>
    <t>Salem, Tamil Nadu</t>
  </si>
  <si>
    <t>Vijayanagar, Karnataka</t>
  </si>
  <si>
    <t>2011-12 to 2013-14</t>
  </si>
  <si>
    <t>Bhilai, Chhattisgarh</t>
  </si>
  <si>
    <t>Bokaro, Jharkhand</t>
  </si>
  <si>
    <t>Rourkela, Odisha</t>
  </si>
  <si>
    <t>Burnpur, West Bengal</t>
  </si>
  <si>
    <t>Bhadravati, Karnataka</t>
  </si>
  <si>
    <t>Hospet,  Karnataka</t>
  </si>
  <si>
    <t>Share by state (%)</t>
  </si>
  <si>
    <t>Barbil, Keonjhar, Odisha</t>
  </si>
  <si>
    <t>Source: 1) Indian Bureau of Mines- The Indian Minerals Yearbook 2016 (Part- II: Metals &amp; Alloys – Iron &amp; Steel and Scrap), Table 8</t>
  </si>
  <si>
    <t>3) Indian Bureau of Mines- The Indian Minerals Yearbook 2014 (Vol-II: Reviews on Metals and Alloys, Part- II : Metals &amp; Alloys – Iron &amp; Steel and Scrap), Table 8</t>
  </si>
  <si>
    <t>2) Indian Bureau of Mines- The Indian Minerals Yearbook 2015 (Part- II: Metals &amp; Alloys – Iron &amp; Steel and Scrap), Table 8</t>
  </si>
  <si>
    <t>4) Indian Bureau of Mines- The Indian Minerals Yearbook 2013 (Vol-II: Reviews on Metals and Alloys, Part- II : Metals &amp; Alloys – Iron &amp; Steel and Scrap), Table 8</t>
  </si>
  <si>
    <t>5) JSW Steel website, JSW Steel - An Overview</t>
  </si>
  <si>
    <t>6) Indian Bureau of Mines- The Indian Minerals Yearbook 2016 (Part- II: Metals &amp; Alloys – Iron &amp; Steel and Scrap), Table 8 and Table for SAIL – Hot Metal, Page 9-14</t>
  </si>
  <si>
    <t>4) http://ibm.nic.in/writereaddata/files/05282015123104Iron%20&amp;%20Steel%20and%20Scrap_2013.pdf</t>
  </si>
  <si>
    <t>5) https://www.jsw.in/jsw-steel-2017/mda.html</t>
  </si>
  <si>
    <t>6) https://ibm.gov.in/writereaddata/files/05222018175300Ironandsteelandscrap2016.pdf</t>
  </si>
  <si>
    <t>1) Breakup of installed capacity of JSW Ispat Steel Ltd plants at Bellary, Vijayanagar and Salem has been obtained from JSW website</t>
  </si>
  <si>
    <t xml:space="preserve">2) Ministry of Steel, Government of India -Annual Report 2014-15, Annexure VII
</t>
  </si>
  <si>
    <t xml:space="preserve"> </t>
  </si>
  <si>
    <t>Anjani Steel Ltd</t>
  </si>
  <si>
    <r>
      <t xml:space="preserve"> </t>
    </r>
    <r>
      <rPr>
        <sz val="12"/>
        <color indexed="63"/>
        <rFont val="Times New Roman"/>
        <family val="1"/>
      </rPr>
      <t xml:space="preserve">Anindita Steels Ltd </t>
    </r>
    <r>
      <rPr>
        <sz val="12"/>
        <rFont val="Times New Roman"/>
        <family val="1"/>
      </rPr>
      <t xml:space="preserve"> </t>
    </r>
  </si>
  <si>
    <r>
      <t xml:space="preserve"> </t>
    </r>
    <r>
      <rPr>
        <sz val="12"/>
        <color indexed="63"/>
        <rFont val="Times New Roman"/>
        <family val="1"/>
      </rPr>
      <t xml:space="preserve">Rabodh, Jharkhand </t>
    </r>
    <r>
      <rPr>
        <sz val="12"/>
        <rFont val="Times New Roman"/>
        <family val="1"/>
      </rPr>
      <t xml:space="preserve"> </t>
    </r>
  </si>
  <si>
    <r>
      <t xml:space="preserve"> </t>
    </r>
    <r>
      <rPr>
        <sz val="12"/>
        <color indexed="63"/>
        <rFont val="Times New Roman"/>
        <family val="1"/>
      </rPr>
      <t xml:space="preserve">Sahjanwa, Gorakhpur, UP </t>
    </r>
    <r>
      <rPr>
        <sz val="12"/>
        <rFont val="Times New Roman"/>
        <family val="1"/>
      </rPr>
      <t xml:space="preserve"> </t>
    </r>
  </si>
  <si>
    <r>
      <t xml:space="preserve"> </t>
    </r>
    <r>
      <rPr>
        <sz val="12"/>
        <color indexed="63"/>
        <rFont val="Times New Roman"/>
        <family val="1"/>
      </rPr>
      <t xml:space="preserve">Global Hi-tech Industries Ltd </t>
    </r>
    <r>
      <rPr>
        <sz val="12"/>
        <rFont val="Times New Roman"/>
        <family val="1"/>
      </rPr>
      <t xml:space="preserve"> </t>
    </r>
  </si>
  <si>
    <r>
      <t xml:space="preserve"> </t>
    </r>
    <r>
      <rPr>
        <sz val="12"/>
        <color indexed="63"/>
        <rFont val="Times New Roman"/>
        <family val="1"/>
      </rPr>
      <t xml:space="preserve">Gopani Iron &amp; Power Pvt. Ltd </t>
    </r>
    <r>
      <rPr>
        <sz val="12"/>
        <rFont val="Times New Roman"/>
        <family val="1"/>
      </rPr>
      <t xml:space="preserve"> </t>
    </r>
  </si>
  <si>
    <r>
      <t xml:space="preserve"> </t>
    </r>
    <r>
      <rPr>
        <sz val="12"/>
        <color indexed="63"/>
        <rFont val="Times New Roman"/>
        <family val="1"/>
      </rPr>
      <t xml:space="preserve">Tadali, Chandram, Maharashtra </t>
    </r>
    <r>
      <rPr>
        <sz val="12"/>
        <rFont val="Times New Roman"/>
        <family val="1"/>
      </rPr>
      <t xml:space="preserve"> </t>
    </r>
  </si>
  <si>
    <r>
      <t xml:space="preserve"> </t>
    </r>
    <r>
      <rPr>
        <sz val="12"/>
        <color indexed="63"/>
        <rFont val="Times New Roman"/>
        <family val="1"/>
      </rPr>
      <t xml:space="preserve">Grewal Associates Pvt. Ltd </t>
    </r>
    <r>
      <rPr>
        <sz val="12"/>
        <rFont val="Times New Roman"/>
        <family val="1"/>
      </rPr>
      <t xml:space="preserve"> </t>
    </r>
  </si>
  <si>
    <r>
      <t xml:space="preserve"> </t>
    </r>
    <r>
      <rPr>
        <sz val="12"/>
        <color indexed="63"/>
        <rFont val="Times New Roman"/>
        <family val="1"/>
      </rPr>
      <t xml:space="preserve">Matkambed, Keonjhar, Odisha </t>
    </r>
    <r>
      <rPr>
        <sz val="12"/>
        <rFont val="Times New Roman"/>
        <family val="1"/>
      </rPr>
      <t xml:space="preserve"> </t>
    </r>
  </si>
  <si>
    <r>
      <t xml:space="preserve"> </t>
    </r>
    <r>
      <rPr>
        <sz val="12"/>
        <color indexed="63"/>
        <rFont val="Times New Roman"/>
        <family val="1"/>
      </rPr>
      <t xml:space="preserve">Haldia Steels Pvt. Ltd </t>
    </r>
    <r>
      <rPr>
        <sz val="12"/>
        <rFont val="Times New Roman"/>
        <family val="1"/>
      </rPr>
      <t xml:space="preserve"> </t>
    </r>
  </si>
  <si>
    <r>
      <t xml:space="preserve"> </t>
    </r>
    <r>
      <rPr>
        <sz val="12"/>
        <color indexed="63"/>
        <rFont val="Times New Roman"/>
        <family val="1"/>
      </rPr>
      <t xml:space="preserve">Durgapur, West Bengal </t>
    </r>
    <r>
      <rPr>
        <sz val="12"/>
        <rFont val="Times New Roman"/>
        <family val="1"/>
      </rPr>
      <t xml:space="preserve"> </t>
    </r>
  </si>
  <si>
    <r>
      <t xml:space="preserve"> </t>
    </r>
    <r>
      <rPr>
        <sz val="12"/>
        <color indexed="63"/>
        <rFont val="Times New Roman"/>
        <family val="1"/>
      </rPr>
      <t xml:space="preserve">Jai Balaji Jyoti Steels Ltd </t>
    </r>
    <r>
      <rPr>
        <sz val="12"/>
        <rFont val="Times New Roman"/>
        <family val="1"/>
      </rPr>
      <t xml:space="preserve"> </t>
    </r>
  </si>
  <si>
    <r>
      <t xml:space="preserve"> </t>
    </r>
    <r>
      <rPr>
        <sz val="12"/>
        <color indexed="63"/>
        <rFont val="Times New Roman"/>
        <family val="1"/>
      </rPr>
      <t xml:space="preserve">Sundargarh, Odisha </t>
    </r>
    <r>
      <rPr>
        <sz val="12"/>
        <rFont val="Times New Roman"/>
        <family val="1"/>
      </rPr>
      <t xml:space="preserve"> </t>
    </r>
  </si>
  <si>
    <r>
      <t xml:space="preserve"> </t>
    </r>
    <r>
      <rPr>
        <sz val="12"/>
        <color indexed="63"/>
        <rFont val="Times New Roman"/>
        <family val="1"/>
      </rPr>
      <t xml:space="preserve">Jaiswal Neco Ltd </t>
    </r>
    <r>
      <rPr>
        <sz val="12"/>
        <rFont val="Times New Roman"/>
        <family val="1"/>
      </rPr>
      <t xml:space="preserve"> </t>
    </r>
  </si>
  <si>
    <r>
      <t xml:space="preserve"> </t>
    </r>
    <r>
      <rPr>
        <sz val="12"/>
        <color indexed="63"/>
        <rFont val="Times New Roman"/>
        <family val="1"/>
      </rPr>
      <t xml:space="preserve">Rashmi Cement Ltd </t>
    </r>
    <r>
      <rPr>
        <sz val="12"/>
        <rFont val="Times New Roman"/>
        <family val="1"/>
      </rPr>
      <t xml:space="preserve"> </t>
    </r>
  </si>
  <si>
    <r>
      <t xml:space="preserve"> </t>
    </r>
    <r>
      <rPr>
        <sz val="12"/>
        <color indexed="63"/>
        <rFont val="Times New Roman"/>
        <family val="1"/>
      </rPr>
      <t xml:space="preserve">Barbil, Keonjhar, Odisha </t>
    </r>
    <r>
      <rPr>
        <sz val="12"/>
        <rFont val="Times New Roman"/>
        <family val="1"/>
      </rPr>
      <t xml:space="preserve"> </t>
    </r>
  </si>
  <si>
    <r>
      <t xml:space="preserve"> </t>
    </r>
    <r>
      <rPr>
        <sz val="12"/>
        <color indexed="63"/>
        <rFont val="Times New Roman"/>
        <family val="1"/>
      </rPr>
      <t xml:space="preserve">Sri Venkatesh Iron &amp; Alloys Ltd </t>
    </r>
    <r>
      <rPr>
        <sz val="12"/>
        <rFont val="Times New Roman"/>
        <family val="1"/>
      </rPr>
      <t xml:space="preserve"> </t>
    </r>
  </si>
  <si>
    <r>
      <t xml:space="preserve"> </t>
    </r>
    <r>
      <rPr>
        <sz val="12"/>
        <color indexed="63"/>
        <rFont val="Times New Roman"/>
        <family val="1"/>
      </rPr>
      <t xml:space="preserve">Ramgarh, Jharkhand </t>
    </r>
    <r>
      <rPr>
        <sz val="12"/>
        <rFont val="Times New Roman"/>
        <family val="1"/>
      </rPr>
      <t xml:space="preserve"> </t>
    </r>
  </si>
  <si>
    <r>
      <rPr>
        <sz val="12"/>
        <color indexed="63"/>
        <rFont val="Times New Roman"/>
        <family val="1"/>
      </rPr>
      <t xml:space="preserve">Gallant Ispat Ltd </t>
    </r>
    <r>
      <rPr>
        <sz val="12"/>
        <rFont val="Times New Roman"/>
        <family val="1"/>
      </rPr>
      <t xml:space="preserve"> </t>
    </r>
  </si>
  <si>
    <t>2) Indian Bureau of Mines- The Indian Minerals Yearbook 2012 (Vol-II: Reviews on Metals and Alloys, Part- II : Metals &amp; Alloys – Iron &amp; Steel and Scrap), Table 2</t>
  </si>
  <si>
    <t>3) http://ibm.nic.in/index.php?c=pages&amp;m=index&amp;id=481</t>
  </si>
  <si>
    <r>
      <t xml:space="preserve">Weblink:  </t>
    </r>
    <r>
      <rPr>
        <sz val="12"/>
        <color theme="1"/>
        <rFont val="Times New Roman"/>
        <family val="1"/>
      </rPr>
      <t>1) http://ibm.nic.in/index.php?c=pages&amp;m=index&amp;id=883</t>
    </r>
  </si>
  <si>
    <t>2) http://ibm.nic.in/index.php?c=pages&amp;m=index&amp;id=551</t>
  </si>
  <si>
    <r>
      <rPr>
        <b/>
        <sz val="12"/>
        <color theme="1"/>
        <rFont val="Times New Roman"/>
        <family val="1"/>
      </rPr>
      <t>Source:</t>
    </r>
    <r>
      <rPr>
        <sz val="12"/>
        <color theme="1"/>
        <rFont val="Times New Roman"/>
        <family val="1"/>
      </rPr>
      <t xml:space="preserve"> 1) Indian Minerals Yearbook 2016, Part- II : Metals &amp; Alloys, IRON &amp; STEEL AND SCRAP, Indian Bureau of Mines, Table 9</t>
    </r>
  </si>
  <si>
    <t>2) Indian Minerals Yearbook 2015, Part- II : Metals &amp; Alloys, IRON &amp; STEEL AND SCRAP, Indian Bureau of Mines, Table 9</t>
  </si>
  <si>
    <t>3) Indian Minerals Yearbook 2014, Part- II : Metals &amp; Alloys, IRON &amp; STEEL AND SCRAP, Indian Bureau of Mines, Table 9</t>
  </si>
  <si>
    <t xml:space="preserve">1) State-wise data on production of Finished Steel is not available. National-level data available on production of Finished Steel has been apportioned to each of the states based on corresponding proportions of 'installed capacity' reported for Steel processing plants by location. </t>
  </si>
  <si>
    <t>2) For 2014-15 and 2015-16, information on installed capacity by state is not available. Thus for these years, state-wise production is estimated by applying corresponding average proportion of 'installed capacity'  between 2010-11 and 2013-14</t>
  </si>
  <si>
    <t>3) http://steel.gov.in/annual-reports</t>
  </si>
  <si>
    <t>2) http://ibm.nic.in/index.php?c=pages&amp;m=index&amp;id=176</t>
  </si>
  <si>
    <r>
      <t xml:space="preserve">Source: </t>
    </r>
    <r>
      <rPr>
        <sz val="12"/>
        <color theme="1"/>
        <rFont val="Times New Roman"/>
        <family val="1"/>
      </rPr>
      <t>1)</t>
    </r>
    <r>
      <rPr>
        <b/>
        <sz val="12"/>
        <color theme="1"/>
        <rFont val="Times New Roman"/>
        <family val="1"/>
      </rPr>
      <t xml:space="preserve"> </t>
    </r>
    <r>
      <rPr>
        <sz val="12"/>
        <color theme="1"/>
        <rFont val="Times New Roman"/>
        <family val="1"/>
      </rPr>
      <t>Indian Bureau of Mines- The Indian Minerals Yearbook 2016 (Vol-II: Reviews on Metals and Alloys, Part- II : Metals &amp; Alloys – Iron &amp; Steel and Scrap), Table 2</t>
    </r>
  </si>
  <si>
    <t>2) Annexure XXIX, Status Paper on Sugarcane, Directorate of Sugarcane Development, Ministry of Agriculture</t>
  </si>
  <si>
    <t>2) http://www.nfsm.gov.in/Publicity/2014-15/Books/Status%20Paper%20of%20Sugarcane_Final_New.pdf</t>
  </si>
  <si>
    <r>
      <rPr>
        <b/>
        <sz val="12"/>
        <color theme="1"/>
        <rFont val="Times New Roman"/>
        <family val="1"/>
      </rPr>
      <t>Weblink</t>
    </r>
    <r>
      <rPr>
        <sz val="12"/>
        <color theme="1"/>
        <rFont val="Times New Roman"/>
        <family val="1"/>
      </rPr>
      <t>: 1) https://nfsm.gov.in/ReadyReckoner/CU4/CUIV_Statistics.pdf</t>
    </r>
  </si>
  <si>
    <r>
      <rPr>
        <b/>
        <sz val="12"/>
        <color theme="1"/>
        <rFont val="Times New Roman"/>
        <family val="1"/>
      </rPr>
      <t>Source:</t>
    </r>
    <r>
      <rPr>
        <sz val="12"/>
        <color theme="1"/>
        <rFont val="Times New Roman"/>
        <family val="1"/>
      </rPr>
      <t xml:space="preserve"> 1) National Food Security Mission, Ready Reckoner, Crop Unit-IV, Statistics Statistics on Cotton, Jute &amp; Sugar, Page 69 </t>
    </r>
  </si>
  <si>
    <r>
      <rPr>
        <b/>
        <sz val="12"/>
        <color theme="1"/>
        <rFont val="Times New Roman"/>
        <family val="1"/>
      </rPr>
      <t xml:space="preserve">Source: </t>
    </r>
    <r>
      <rPr>
        <sz val="12"/>
        <color theme="1"/>
        <rFont val="Times New Roman"/>
        <family val="1"/>
      </rPr>
      <t>(1) Data from the year 2008-09 to 2015-16 has been sourced from Database on Coffee - Part I, Coffee Board, Ministry of Commerce and Industry, Government of India (2) Data from the year 2004-05 to 2007-08 has been recieved over telephone from Dy. Director (Market Research), Coffee Board</t>
    </r>
  </si>
  <si>
    <r>
      <rPr>
        <b/>
        <sz val="12"/>
        <color theme="1"/>
        <rFont val="Times New Roman"/>
        <family val="1"/>
      </rPr>
      <t>Web link:</t>
    </r>
    <r>
      <rPr>
        <sz val="12"/>
        <color theme="1"/>
        <rFont val="Times New Roman"/>
        <family val="1"/>
      </rPr>
      <t xml:space="preserve"> (1) https://www.indiacoffee.org/Database/DATABASE_July16_I.pdf</t>
    </r>
  </si>
  <si>
    <t>3) http://www.indiacoffee.org/database-coffee.html</t>
  </si>
  <si>
    <t>2) https://www.indiacoffee.org/Database/DATABASE_Feb16_I.pdf</t>
  </si>
  <si>
    <r>
      <rPr>
        <b/>
        <sz val="12"/>
        <color theme="1"/>
        <rFont val="Times New Roman"/>
        <family val="1"/>
      </rPr>
      <t>Source:</t>
    </r>
    <r>
      <rPr>
        <sz val="12"/>
        <color theme="1"/>
        <rFont val="Times New Roman"/>
        <family val="1"/>
      </rPr>
      <t xml:space="preserve"> Basic Animal Husbandry &amp; Fisheries Statistics- 2017, Table 1, Department of Animal Husbandry, Dairying &amp; Fisheries, Ministry of Agriculture</t>
    </r>
  </si>
  <si>
    <r>
      <t xml:space="preserve">Weblink: </t>
    </r>
    <r>
      <rPr>
        <sz val="12"/>
        <color theme="1"/>
        <rFont val="Times New Roman"/>
        <family val="1"/>
      </rPr>
      <t>Available at http://dadf.gov.in/sites/default/filess/Basic%20Animal%20Husbandry%20and%20Fisheries%20Statistics%202017%20%28English%20version%29_5.pdf</t>
    </r>
  </si>
  <si>
    <r>
      <t xml:space="preserve">Remarks: </t>
    </r>
    <r>
      <rPr>
        <sz val="12"/>
        <color theme="1"/>
        <rFont val="Times New Roman"/>
        <family val="1"/>
      </rPr>
      <t>Installed capacites of Dairies registered by Central Authority and State Authority as reported for each state have been added</t>
    </r>
  </si>
  <si>
    <r>
      <rPr>
        <b/>
        <sz val="12"/>
        <color theme="1"/>
        <rFont val="Times New Roman"/>
        <family val="1"/>
      </rPr>
      <t>Source:</t>
    </r>
    <r>
      <rPr>
        <sz val="12"/>
        <color theme="1"/>
        <rFont val="Times New Roman"/>
        <family val="1"/>
      </rPr>
      <t xml:space="preserve"> 1) Basic Animal Husbandry &amp; Fisheries Statistics- 2017, Table 29, Department of Animal Husbandry, Dairying &amp; Fisheries, Ministry of Agriculture</t>
    </r>
  </si>
  <si>
    <r>
      <t xml:space="preserve">Weblink: </t>
    </r>
    <r>
      <rPr>
        <sz val="12"/>
        <color theme="1"/>
        <rFont val="Times New Roman"/>
        <family val="1"/>
      </rPr>
      <t>1)</t>
    </r>
    <r>
      <rPr>
        <b/>
        <sz val="12"/>
        <color theme="1"/>
        <rFont val="Times New Roman"/>
        <family val="1"/>
      </rPr>
      <t xml:space="preserve"> </t>
    </r>
    <r>
      <rPr>
        <sz val="12"/>
        <color theme="1"/>
        <rFont val="Times New Roman"/>
        <family val="1"/>
      </rPr>
      <t>http://dadf.gov.in/sites/default/filess/Basic%20Animal%20Husbandry%20and%20Fisheries%20Statistics%202017%20%28English%20version%29_5.pdf</t>
    </r>
  </si>
  <si>
    <t>Andhra Pradesh - includes Telangana</t>
  </si>
  <si>
    <t>Notes:</t>
  </si>
  <si>
    <t>Reported No. of Manufacturers by State (2004-05 to 2015-16)</t>
  </si>
  <si>
    <t>Reported No. of Manufacturers for Other States and Union Territories (2018)</t>
  </si>
  <si>
    <r>
      <t>Weblink</t>
    </r>
    <r>
      <rPr>
        <b/>
        <sz val="12"/>
        <color theme="1"/>
        <rFont val="Times New Roman"/>
        <family val="1"/>
      </rPr>
      <t>: http://rbegp.in/RUBI/LicensingReportsInIndex.do?licensetypepk=1&amp;statepk=0&amp;districtpk=0</t>
    </r>
  </si>
  <si>
    <t>2) Data on no. of rubber manufacturers for the states of Jammu and Kashmir, Meghalaya, Nagaland, Puducherry and Tripura is not reported separately and clubbed under 'Others' for the emission reporting period. Reported data on no. of manufacturers by state for year 2018 has been used for Puducherry, Tripura, and Jammu &amp; Kashmir. Segregated data on no. of manufacturers in Meghalaya and Nagaland is not available and has been estimated based on information on corresponding rubber cultivation in these two states, available for year 2004-05 only.</t>
  </si>
  <si>
    <r>
      <rPr>
        <b/>
        <sz val="12"/>
        <color theme="1"/>
        <rFont val="Times New Roman"/>
        <family val="1"/>
      </rPr>
      <t>Remarks:</t>
    </r>
    <r>
      <rPr>
        <sz val="12"/>
        <color theme="1"/>
        <rFont val="Times New Roman"/>
        <family val="1"/>
      </rPr>
      <t xml:space="preserve"> 1) Data on no. of rubber manufacturers for the union territories of Chandigarh, Dadra &amp; Nagar Haveli, and Daman &amp; Diu is not reported separately in the considered emission reporting period. Reported data on no. of manufacturers by state for year 2018 has been used for these 3 union territories.
</t>
    </r>
  </si>
  <si>
    <t>3) Data on no. of rubber manufacturers for Telangana and Andhra Pradesh is reported collectively under Andhra Pradesh. Reported data on no. of manufacturers by state for year 2018 has been used for Telangana for years 2014-15 and 2015-16, post the formation of the state in 2014. This figure has been deducted from cumulative total reported for Andhra Pradesh and Telangana to arrive at no. of manufacturers for Andhra Pradesh (only) for 2014-15 and 2015-16</t>
  </si>
  <si>
    <t>Chandigarh (2018 basis)</t>
  </si>
  <si>
    <t>Dadra &amp; Nagar Haveli (2018 basis)</t>
  </si>
  <si>
    <t>Daman &amp; Diu (2018 basis)</t>
  </si>
  <si>
    <t>Telangana (2018 basis)</t>
  </si>
  <si>
    <t>Tripura (2018 basis)</t>
  </si>
  <si>
    <t>Puducherry (2018 basis)</t>
  </si>
  <si>
    <r>
      <rPr>
        <b/>
        <sz val="12"/>
        <color theme="1"/>
        <rFont val="Times New Roman"/>
        <family val="1"/>
      </rPr>
      <t>Source:</t>
    </r>
    <r>
      <rPr>
        <sz val="12"/>
        <color theme="1"/>
        <rFont val="Times New Roman"/>
        <family val="1"/>
      </rPr>
      <t xml:space="preserve"> 1) Statistics &amp; Planning Department, Rubber Board- Rubber Statistical Monthly News -June 2006, Page 2 – Production and Consumption of NR &amp; SR</t>
    </r>
  </si>
  <si>
    <t>2) Statistics &amp; Planning Department, Rubber Board – Indian Rubber Statistics, Table 6 and Table 18</t>
  </si>
  <si>
    <t xml:space="preserve">3) Statistics &amp; Planning Department, Rubber Board- Rubber Statistical Monthly News –July 2011, Page 2 – Production and Consumption of NR &amp; SR </t>
  </si>
  <si>
    <t xml:space="preserve">4) Statistics &amp; Planning Department, Rubber Board- Rubber Statistical Monthly News –May 2013, Page 2 – Production and Consumption of NR &amp; SR </t>
  </si>
  <si>
    <t>http://www.rubberboard.org.in/rbfilereader?fileid=189</t>
  </si>
  <si>
    <r>
      <rPr>
        <b/>
        <sz val="12"/>
        <color theme="1"/>
        <rFont val="Times New Roman"/>
        <family val="1"/>
      </rPr>
      <t>Source:</t>
    </r>
    <r>
      <rPr>
        <sz val="12"/>
        <color theme="1"/>
        <rFont val="Times New Roman"/>
        <family val="1"/>
      </rPr>
      <t xml:space="preserve"> 1) Food and Agriculture Organization (FAO)- World Statistical Compendium for raw hides and skins, leather and leather footwear 1999-2015, Table 5, Table 7, Table 9</t>
    </r>
  </si>
  <si>
    <r>
      <t xml:space="preserve"> </t>
    </r>
    <r>
      <rPr>
        <sz val="14"/>
        <color indexed="63"/>
        <rFont val="Times New Roman"/>
        <family val="1"/>
      </rPr>
      <t xml:space="preserve">Urea </t>
    </r>
    <r>
      <rPr>
        <sz val="14"/>
        <rFont val="Times New Roman"/>
        <family val="1"/>
      </rPr>
      <t xml:space="preserve"> </t>
    </r>
  </si>
  <si>
    <r>
      <t xml:space="preserve"> </t>
    </r>
    <r>
      <rPr>
        <sz val="14"/>
        <color indexed="63"/>
        <rFont val="Times New Roman"/>
        <family val="1"/>
      </rPr>
      <t xml:space="preserve">FACT:Udyogamandal </t>
    </r>
    <r>
      <rPr>
        <sz val="14"/>
        <rFont val="Times New Roman"/>
        <family val="1"/>
      </rPr>
      <t xml:space="preserve"> </t>
    </r>
  </si>
  <si>
    <r>
      <t xml:space="preserve"> </t>
    </r>
    <r>
      <rPr>
        <sz val="14"/>
        <color indexed="63"/>
        <rFont val="Times New Roman"/>
        <family val="1"/>
      </rPr>
      <t xml:space="preserve">FACT:Cochin-II </t>
    </r>
    <r>
      <rPr>
        <sz val="14"/>
        <rFont val="Times New Roman"/>
        <family val="1"/>
      </rPr>
      <t xml:space="preserve"> </t>
    </r>
  </si>
  <si>
    <r>
      <t xml:space="preserve"> </t>
    </r>
    <r>
      <rPr>
        <sz val="14"/>
        <color indexed="63"/>
        <rFont val="Times New Roman"/>
        <family val="1"/>
      </rPr>
      <t xml:space="preserve">20:20 </t>
    </r>
    <r>
      <rPr>
        <sz val="14"/>
        <rFont val="Times New Roman"/>
        <family val="1"/>
      </rPr>
      <t xml:space="preserve"> </t>
    </r>
  </si>
  <si>
    <r>
      <t xml:space="preserve"> </t>
    </r>
    <r>
      <rPr>
        <sz val="14"/>
        <color indexed="63"/>
        <rFont val="Times New Roman"/>
        <family val="1"/>
      </rPr>
      <t xml:space="preserve">97.00 </t>
    </r>
    <r>
      <rPr>
        <sz val="14"/>
        <rFont val="Times New Roman"/>
        <family val="1"/>
      </rPr>
      <t xml:space="preserve"> </t>
    </r>
  </si>
  <si>
    <r>
      <t xml:space="preserve"> </t>
    </r>
    <r>
      <rPr>
        <sz val="14"/>
        <color indexed="63"/>
        <rFont val="Times New Roman"/>
        <family val="1"/>
      </rPr>
      <t xml:space="preserve">98.80 </t>
    </r>
    <r>
      <rPr>
        <sz val="14"/>
        <rFont val="Times New Roman"/>
        <family val="1"/>
      </rPr>
      <t xml:space="preserve"> </t>
    </r>
  </si>
  <si>
    <r>
      <t xml:space="preserve"> </t>
    </r>
    <r>
      <rPr>
        <sz val="14"/>
        <color indexed="63"/>
        <rFont val="Times New Roman"/>
        <family val="1"/>
      </rPr>
      <t xml:space="preserve">RCF:Trombay </t>
    </r>
    <r>
      <rPr>
        <sz val="14"/>
        <rFont val="Times New Roman"/>
        <family val="1"/>
      </rPr>
      <t xml:space="preserve"> </t>
    </r>
  </si>
  <si>
    <r>
      <t xml:space="preserve"> </t>
    </r>
    <r>
      <rPr>
        <sz val="14"/>
        <color indexed="63"/>
        <rFont val="Times New Roman"/>
        <family val="1"/>
      </rPr>
      <t xml:space="preserve">15:15:15 </t>
    </r>
    <r>
      <rPr>
        <sz val="14"/>
        <rFont val="Times New Roman"/>
        <family val="1"/>
      </rPr>
      <t xml:space="preserve"> </t>
    </r>
  </si>
  <si>
    <r>
      <t xml:space="preserve"> </t>
    </r>
    <r>
      <rPr>
        <sz val="14"/>
        <color indexed="63"/>
        <rFont val="Times New Roman"/>
        <family val="1"/>
      </rPr>
      <t xml:space="preserve">63.00 </t>
    </r>
    <r>
      <rPr>
        <sz val="14"/>
        <rFont val="Times New Roman"/>
        <family val="1"/>
      </rPr>
      <t xml:space="preserve"> </t>
    </r>
  </si>
  <si>
    <r>
      <t xml:space="preserve"> </t>
    </r>
    <r>
      <rPr>
        <sz val="14"/>
        <color indexed="63"/>
        <rFont val="Times New Roman"/>
        <family val="1"/>
      </rPr>
      <t xml:space="preserve">58.00 </t>
    </r>
    <r>
      <rPr>
        <sz val="14"/>
        <rFont val="Times New Roman"/>
        <family val="1"/>
      </rPr>
      <t xml:space="preserve"> </t>
    </r>
  </si>
  <si>
    <r>
      <t xml:space="preserve"> </t>
    </r>
    <r>
      <rPr>
        <sz val="14"/>
        <color indexed="63"/>
        <rFont val="Times New Roman"/>
        <family val="1"/>
      </rPr>
      <t xml:space="preserve">RCF:Trombay-IV </t>
    </r>
    <r>
      <rPr>
        <sz val="14"/>
        <rFont val="Times New Roman"/>
        <family val="1"/>
      </rPr>
      <t xml:space="preserve"> </t>
    </r>
  </si>
  <si>
    <r>
      <t xml:space="preserve"> </t>
    </r>
    <r>
      <rPr>
        <sz val="14"/>
        <color indexed="63"/>
        <rFont val="Times New Roman"/>
        <family val="1"/>
      </rPr>
      <t xml:space="preserve">54.00 </t>
    </r>
    <r>
      <rPr>
        <sz val="14"/>
        <rFont val="Times New Roman"/>
        <family val="1"/>
      </rPr>
      <t xml:space="preserve"> </t>
    </r>
  </si>
  <si>
    <r>
      <t xml:space="preserve"> </t>
    </r>
    <r>
      <rPr>
        <sz val="14"/>
        <color indexed="63"/>
        <rFont val="Times New Roman"/>
        <family val="1"/>
      </rPr>
      <t xml:space="preserve">49.60 </t>
    </r>
    <r>
      <rPr>
        <sz val="14"/>
        <rFont val="Times New Roman"/>
        <family val="1"/>
      </rPr>
      <t xml:space="preserve"> </t>
    </r>
  </si>
  <si>
    <r>
      <t xml:space="preserve"> </t>
    </r>
    <r>
      <rPr>
        <sz val="14"/>
        <color indexed="63"/>
        <rFont val="Times New Roman"/>
        <family val="1"/>
      </rPr>
      <t xml:space="preserve">MFL:Chennai </t>
    </r>
    <r>
      <rPr>
        <sz val="14"/>
        <rFont val="Times New Roman"/>
        <family val="1"/>
      </rPr>
      <t xml:space="preserve"> </t>
    </r>
  </si>
  <si>
    <r>
      <t xml:space="preserve"> </t>
    </r>
    <r>
      <rPr>
        <sz val="14"/>
        <color indexed="63"/>
        <rFont val="Times New Roman"/>
        <family val="1"/>
      </rPr>
      <t xml:space="preserve">By Product </t>
    </r>
    <r>
      <rPr>
        <sz val="14"/>
        <rFont val="Times New Roman"/>
        <family val="1"/>
      </rPr>
      <t xml:space="preserve"> </t>
    </r>
  </si>
  <si>
    <r>
      <t xml:space="preserve"> </t>
    </r>
    <r>
      <rPr>
        <sz val="14"/>
        <color indexed="63"/>
        <rFont val="Times New Roman"/>
        <family val="1"/>
      </rPr>
      <t xml:space="preserve">A/S </t>
    </r>
    <r>
      <rPr>
        <sz val="14"/>
        <rFont val="Times New Roman"/>
        <family val="1"/>
      </rPr>
      <t xml:space="preserve"> </t>
    </r>
  </si>
  <si>
    <r>
      <t xml:space="preserve"> </t>
    </r>
    <r>
      <rPr>
        <b/>
        <sz val="14"/>
        <color indexed="63"/>
        <rFont val="Times New Roman"/>
        <family val="1"/>
      </rPr>
      <t xml:space="preserve">Cooperative Sector </t>
    </r>
    <r>
      <rPr>
        <sz val="14"/>
        <rFont val="Times New Roman"/>
        <family val="1"/>
      </rPr>
      <t xml:space="preserve"> </t>
    </r>
  </si>
  <si>
    <r>
      <t xml:space="preserve"> </t>
    </r>
    <r>
      <rPr>
        <sz val="14"/>
        <color indexed="63"/>
        <rFont val="Times New Roman"/>
        <family val="1"/>
      </rPr>
      <t xml:space="preserve">IFFCO:Kandla </t>
    </r>
    <r>
      <rPr>
        <sz val="14"/>
        <rFont val="Times New Roman"/>
        <family val="1"/>
      </rPr>
      <t xml:space="preserve"> </t>
    </r>
  </si>
  <si>
    <r>
      <t xml:space="preserve"> </t>
    </r>
    <r>
      <rPr>
        <sz val="14"/>
        <color indexed="63"/>
        <rFont val="Times New Roman"/>
        <family val="1"/>
      </rPr>
      <t xml:space="preserve">IFFCO:Paradeep </t>
    </r>
    <r>
      <rPr>
        <sz val="14"/>
        <rFont val="Times New Roman"/>
        <family val="1"/>
      </rPr>
      <t xml:space="preserve"> </t>
    </r>
  </si>
  <si>
    <r>
      <t xml:space="preserve"> </t>
    </r>
    <r>
      <rPr>
        <sz val="14"/>
        <color indexed="63"/>
        <rFont val="Times New Roman"/>
        <family val="1"/>
      </rPr>
      <t xml:space="preserve">DAP / 10:26:26 / 20:20 / 12:32:16 </t>
    </r>
    <r>
      <rPr>
        <sz val="14"/>
        <rFont val="Times New Roman"/>
        <family val="1"/>
      </rPr>
      <t xml:space="preserve"> </t>
    </r>
  </si>
  <si>
    <r>
      <t xml:space="preserve"> </t>
    </r>
    <r>
      <rPr>
        <sz val="14"/>
        <color indexed="63"/>
        <rFont val="Times New Roman"/>
        <family val="1"/>
      </rPr>
      <t xml:space="preserve">GSFC:Vadodara </t>
    </r>
    <r>
      <rPr>
        <sz val="14"/>
        <rFont val="Times New Roman"/>
        <family val="1"/>
      </rPr>
      <t xml:space="preserve"> </t>
    </r>
  </si>
  <si>
    <r>
      <t xml:space="preserve"> </t>
    </r>
    <r>
      <rPr>
        <sz val="14"/>
        <color indexed="63"/>
        <rFont val="Times New Roman"/>
        <family val="1"/>
      </rPr>
      <t xml:space="preserve">GSFC:Sikka-I </t>
    </r>
    <r>
      <rPr>
        <sz val="14"/>
        <rFont val="Times New Roman"/>
        <family val="1"/>
      </rPr>
      <t xml:space="preserve"> </t>
    </r>
  </si>
  <si>
    <r>
      <t xml:space="preserve"> </t>
    </r>
    <r>
      <rPr>
        <sz val="14"/>
        <color indexed="63"/>
        <rFont val="Times New Roman"/>
        <family val="1"/>
      </rPr>
      <t xml:space="preserve">GSFC:Sikka-II </t>
    </r>
    <r>
      <rPr>
        <sz val="14"/>
        <rFont val="Times New Roman"/>
        <family val="1"/>
      </rPr>
      <t xml:space="preserve"> </t>
    </r>
  </si>
  <si>
    <r>
      <t xml:space="preserve"> </t>
    </r>
    <r>
      <rPr>
        <sz val="14"/>
        <color indexed="63"/>
        <rFont val="Times New Roman"/>
        <family val="1"/>
      </rPr>
      <t xml:space="preserve">71.30 </t>
    </r>
    <r>
      <rPr>
        <sz val="14"/>
        <rFont val="Times New Roman"/>
        <family val="1"/>
      </rPr>
      <t xml:space="preserve"> </t>
    </r>
  </si>
  <si>
    <r>
      <t xml:space="preserve"> </t>
    </r>
    <r>
      <rPr>
        <sz val="14"/>
        <color indexed="63"/>
        <rFont val="Times New Roman"/>
        <family val="1"/>
      </rPr>
      <t xml:space="preserve">GNFC:Bharuch </t>
    </r>
    <r>
      <rPr>
        <sz val="14"/>
        <rFont val="Times New Roman"/>
        <family val="1"/>
      </rPr>
      <t xml:space="preserve"> </t>
    </r>
  </si>
  <si>
    <r>
      <t xml:space="preserve"> </t>
    </r>
    <r>
      <rPr>
        <sz val="14"/>
        <color indexed="63"/>
        <rFont val="Times New Roman"/>
        <family val="1"/>
      </rPr>
      <t xml:space="preserve">397.70 </t>
    </r>
    <r>
      <rPr>
        <sz val="14"/>
        <rFont val="Times New Roman"/>
        <family val="1"/>
      </rPr>
      <t xml:space="preserve"> </t>
    </r>
  </si>
  <si>
    <r>
      <t xml:space="preserve"> </t>
    </r>
    <r>
      <rPr>
        <sz val="14"/>
        <color indexed="63"/>
        <rFont val="Times New Roman"/>
        <family val="1"/>
      </rPr>
      <t xml:space="preserve">200.00 </t>
    </r>
    <r>
      <rPr>
        <sz val="14"/>
        <rFont val="Times New Roman"/>
        <family val="1"/>
      </rPr>
      <t xml:space="preserve"> </t>
    </r>
  </si>
  <si>
    <r>
      <t xml:space="preserve"> </t>
    </r>
    <r>
      <rPr>
        <sz val="14"/>
        <color indexed="63"/>
        <rFont val="Times New Roman"/>
        <family val="1"/>
      </rPr>
      <t xml:space="preserve">16:20 / 20:20 </t>
    </r>
    <r>
      <rPr>
        <sz val="14"/>
        <rFont val="Times New Roman"/>
        <family val="1"/>
      </rPr>
      <t xml:space="preserve"> </t>
    </r>
  </si>
  <si>
    <r>
      <t xml:space="preserve"> </t>
    </r>
    <r>
      <rPr>
        <sz val="14"/>
        <color indexed="63"/>
        <rFont val="Times New Roman"/>
        <family val="1"/>
      </rPr>
      <t xml:space="preserve">CIL:Kakinada </t>
    </r>
    <r>
      <rPr>
        <sz val="14"/>
        <rFont val="Times New Roman"/>
        <family val="1"/>
      </rPr>
      <t xml:space="preserve"> </t>
    </r>
  </si>
  <si>
    <r>
      <t xml:space="preserve"> </t>
    </r>
    <r>
      <rPr>
        <sz val="14"/>
        <color indexed="63"/>
        <rFont val="Times New Roman"/>
        <family val="1"/>
      </rPr>
      <t xml:space="preserve">ZIL:Goa </t>
    </r>
    <r>
      <rPr>
        <sz val="14"/>
        <rFont val="Times New Roman"/>
        <family val="1"/>
      </rPr>
      <t xml:space="preserve"> </t>
    </r>
  </si>
  <si>
    <r>
      <t xml:space="preserve"> </t>
    </r>
    <r>
      <rPr>
        <sz val="14"/>
        <color indexed="63"/>
        <rFont val="Times New Roman"/>
        <family val="1"/>
      </rPr>
      <t xml:space="preserve">SPIC:Tuticorin </t>
    </r>
    <r>
      <rPr>
        <sz val="14"/>
        <rFont val="Times New Roman"/>
        <family val="1"/>
      </rPr>
      <t xml:space="preserve"> </t>
    </r>
  </si>
  <si>
    <r>
      <t xml:space="preserve"> </t>
    </r>
    <r>
      <rPr>
        <sz val="14"/>
        <color indexed="63"/>
        <rFont val="Times New Roman"/>
        <family val="1"/>
      </rPr>
      <t xml:space="preserve">MCF:Mangalore </t>
    </r>
    <r>
      <rPr>
        <sz val="14"/>
        <rFont val="Times New Roman"/>
        <family val="1"/>
      </rPr>
      <t xml:space="preserve"> </t>
    </r>
  </si>
  <si>
    <r>
      <t xml:space="preserve"> </t>
    </r>
    <r>
      <rPr>
        <sz val="14"/>
        <color indexed="63"/>
        <rFont val="Times New Roman"/>
        <family val="1"/>
      </rPr>
      <t xml:space="preserve">TCL:Haldia </t>
    </r>
    <r>
      <rPr>
        <sz val="14"/>
        <rFont val="Times New Roman"/>
        <family val="1"/>
      </rPr>
      <t xml:space="preserve"> </t>
    </r>
  </si>
  <si>
    <r>
      <t xml:space="preserve"> </t>
    </r>
    <r>
      <rPr>
        <sz val="14"/>
        <color indexed="63"/>
        <rFont val="Times New Roman"/>
        <family val="1"/>
      </rPr>
      <t xml:space="preserve">DAP / 10:26:26 / 12:32:16 </t>
    </r>
    <r>
      <rPr>
        <sz val="14"/>
        <rFont val="Times New Roman"/>
        <family val="1"/>
      </rPr>
      <t xml:space="preserve"> </t>
    </r>
  </si>
  <si>
    <r>
      <t xml:space="preserve"> </t>
    </r>
    <r>
      <rPr>
        <sz val="14"/>
        <color indexed="63"/>
        <rFont val="Times New Roman"/>
        <family val="1"/>
      </rPr>
      <t xml:space="preserve">DFPCL:Taloja </t>
    </r>
    <r>
      <rPr>
        <sz val="14"/>
        <rFont val="Times New Roman"/>
        <family val="1"/>
      </rPr>
      <t xml:space="preserve"> </t>
    </r>
  </si>
  <si>
    <r>
      <t xml:space="preserve"> </t>
    </r>
    <r>
      <rPr>
        <sz val="14"/>
        <color indexed="63"/>
        <rFont val="Times New Roman"/>
        <family val="1"/>
      </rPr>
      <t xml:space="preserve">55.20 </t>
    </r>
    <r>
      <rPr>
        <sz val="14"/>
        <rFont val="Times New Roman"/>
        <family val="1"/>
      </rPr>
      <t xml:space="preserve"> </t>
    </r>
  </si>
  <si>
    <r>
      <t xml:space="preserve"> </t>
    </r>
    <r>
      <rPr>
        <sz val="14"/>
        <color indexed="63"/>
        <rFont val="Times New Roman"/>
        <family val="1"/>
      </rPr>
      <t xml:space="preserve">CFCL:Gadepan-II </t>
    </r>
    <r>
      <rPr>
        <sz val="14"/>
        <rFont val="Times New Roman"/>
        <family val="1"/>
      </rPr>
      <t xml:space="preserve"> </t>
    </r>
  </si>
  <si>
    <r>
      <t xml:space="preserve"> </t>
    </r>
    <r>
      <rPr>
        <sz val="14"/>
        <color indexed="63"/>
        <rFont val="Times New Roman"/>
        <family val="1"/>
      </rPr>
      <t xml:space="preserve">471.80 </t>
    </r>
    <r>
      <rPr>
        <sz val="14"/>
        <rFont val="Times New Roman"/>
        <family val="1"/>
      </rPr>
      <t xml:space="preserve"> </t>
    </r>
  </si>
  <si>
    <r>
      <t xml:space="preserve"> </t>
    </r>
    <r>
      <rPr>
        <sz val="14"/>
        <color indexed="63"/>
        <rFont val="Times New Roman"/>
        <family val="1"/>
      </rPr>
      <t xml:space="preserve">Total (CFCL) </t>
    </r>
    <r>
      <rPr>
        <sz val="14"/>
        <rFont val="Times New Roman"/>
        <family val="1"/>
      </rPr>
      <t xml:space="preserve"> </t>
    </r>
  </si>
  <si>
    <r>
      <t xml:space="preserve"> </t>
    </r>
    <r>
      <rPr>
        <sz val="14"/>
        <color indexed="63"/>
        <rFont val="Times New Roman"/>
        <family val="1"/>
      </rPr>
      <t xml:space="preserve">795.40 </t>
    </r>
    <r>
      <rPr>
        <sz val="14"/>
        <rFont val="Times New Roman"/>
        <family val="1"/>
      </rPr>
      <t xml:space="preserve"> </t>
    </r>
  </si>
  <si>
    <r>
      <t xml:space="preserve"> </t>
    </r>
    <r>
      <rPr>
        <sz val="14"/>
        <color indexed="63"/>
        <rFont val="Times New Roman"/>
        <family val="1"/>
      </rPr>
      <t xml:space="preserve">941.00 </t>
    </r>
    <r>
      <rPr>
        <sz val="14"/>
        <rFont val="Times New Roman"/>
        <family val="1"/>
      </rPr>
      <t xml:space="preserve"> </t>
    </r>
  </si>
  <si>
    <r>
      <t xml:space="preserve"> </t>
    </r>
    <r>
      <rPr>
        <sz val="14"/>
        <color indexed="63"/>
        <rFont val="Times New Roman"/>
        <family val="1"/>
      </rPr>
      <t xml:space="preserve">118.31 </t>
    </r>
    <r>
      <rPr>
        <sz val="14"/>
        <rFont val="Times New Roman"/>
        <family val="1"/>
      </rPr>
      <t xml:space="preserve"> </t>
    </r>
  </si>
  <si>
    <r>
      <t xml:space="preserve"> </t>
    </r>
    <r>
      <rPr>
        <sz val="14"/>
        <color indexed="63"/>
        <rFont val="Times New Roman"/>
        <family val="1"/>
      </rPr>
      <t xml:space="preserve">TCL:Babrala </t>
    </r>
    <r>
      <rPr>
        <sz val="14"/>
        <rFont val="Times New Roman"/>
        <family val="1"/>
      </rPr>
      <t xml:space="preserve"> </t>
    </r>
  </si>
  <si>
    <r>
      <t xml:space="preserve"> </t>
    </r>
    <r>
      <rPr>
        <sz val="14"/>
        <color indexed="63"/>
        <rFont val="Times New Roman"/>
        <family val="1"/>
      </rPr>
      <t xml:space="preserve">572.00 </t>
    </r>
    <r>
      <rPr>
        <sz val="14"/>
        <rFont val="Times New Roman"/>
        <family val="1"/>
      </rPr>
      <t xml:space="preserve"> </t>
    </r>
  </si>
  <si>
    <r>
      <t xml:space="preserve"> </t>
    </r>
    <r>
      <rPr>
        <sz val="14"/>
        <color indexed="63"/>
        <rFont val="Times New Roman"/>
        <family val="1"/>
      </rPr>
      <t xml:space="preserve">PPL:Paradeep </t>
    </r>
    <r>
      <rPr>
        <sz val="14"/>
        <rFont val="Times New Roman"/>
        <family val="1"/>
      </rPr>
      <t xml:space="preserve"> </t>
    </r>
  </si>
  <si>
    <r>
      <t xml:space="preserve"> </t>
    </r>
    <r>
      <rPr>
        <sz val="14"/>
        <color indexed="63"/>
        <rFont val="Times New Roman"/>
        <family val="1"/>
      </rPr>
      <t xml:space="preserve">DAP / 14:35:14 / 20:20 / 12:32:16 / 10:26:26 / 28:28 </t>
    </r>
    <r>
      <rPr>
        <sz val="14"/>
        <rFont val="Times New Roman"/>
        <family val="1"/>
      </rPr>
      <t xml:space="preserve"> </t>
    </r>
  </si>
  <si>
    <r>
      <t xml:space="preserve"> </t>
    </r>
    <r>
      <rPr>
        <sz val="14"/>
        <color indexed="63"/>
        <rFont val="Times New Roman"/>
        <family val="1"/>
      </rPr>
      <t xml:space="preserve">129.60 </t>
    </r>
    <r>
      <rPr>
        <sz val="14"/>
        <rFont val="Times New Roman"/>
        <family val="1"/>
      </rPr>
      <t xml:space="preserve"> </t>
    </r>
  </si>
  <si>
    <r>
      <t xml:space="preserve"> </t>
    </r>
    <r>
      <rPr>
        <sz val="14"/>
        <color indexed="63"/>
        <rFont val="Times New Roman"/>
        <family val="1"/>
      </rPr>
      <t xml:space="preserve">195.30 </t>
    </r>
    <r>
      <rPr>
        <sz val="14"/>
        <rFont val="Times New Roman"/>
        <family val="1"/>
      </rPr>
      <t xml:space="preserve"> </t>
    </r>
  </si>
  <si>
    <r>
      <t xml:space="preserve"> </t>
    </r>
    <r>
      <rPr>
        <sz val="14"/>
        <color indexed="63"/>
        <rFont val="Times New Roman"/>
        <family val="1"/>
      </rPr>
      <t xml:space="preserve">7.50 </t>
    </r>
    <r>
      <rPr>
        <sz val="14"/>
        <rFont val="Times New Roman"/>
        <family val="1"/>
      </rPr>
      <t xml:space="preserve"> </t>
    </r>
  </si>
  <si>
    <r>
      <t xml:space="preserve"> </t>
    </r>
    <r>
      <rPr>
        <sz val="14"/>
        <color indexed="63"/>
        <rFont val="Times New Roman"/>
        <family val="1"/>
      </rPr>
      <t xml:space="preserve">1.90 </t>
    </r>
    <r>
      <rPr>
        <sz val="14"/>
        <rFont val="Times New Roman"/>
        <family val="1"/>
      </rPr>
      <t xml:space="preserve"> </t>
    </r>
  </si>
  <si>
    <r>
      <t xml:space="preserve"> </t>
    </r>
    <r>
      <rPr>
        <b/>
        <sz val="14"/>
        <color indexed="63"/>
        <rFont val="Times New Roman"/>
        <family val="1"/>
      </rPr>
      <t xml:space="preserve">Total (Private Sector) </t>
    </r>
    <r>
      <rPr>
        <sz val="14"/>
        <rFont val="Times New Roman"/>
        <family val="1"/>
      </rPr>
      <t xml:space="preserve"> </t>
    </r>
  </si>
  <si>
    <r>
      <t xml:space="preserve"> </t>
    </r>
    <r>
      <rPr>
        <b/>
        <sz val="14"/>
        <color indexed="63"/>
        <rFont val="Times New Roman"/>
        <family val="1"/>
      </rPr>
      <t xml:space="preserve">5856.20 </t>
    </r>
    <r>
      <rPr>
        <sz val="14"/>
        <rFont val="Times New Roman"/>
        <family val="1"/>
      </rPr>
      <t xml:space="preserve"> </t>
    </r>
  </si>
  <si>
    <r>
      <t xml:space="preserve"> </t>
    </r>
    <r>
      <rPr>
        <b/>
        <sz val="14"/>
        <color indexed="63"/>
        <rFont val="Times New Roman"/>
        <family val="1"/>
      </rPr>
      <t xml:space="preserve">5690.60 </t>
    </r>
    <r>
      <rPr>
        <sz val="14"/>
        <rFont val="Times New Roman"/>
        <family val="1"/>
      </rPr>
      <t xml:space="preserve"> </t>
    </r>
  </si>
  <si>
    <r>
      <t xml:space="preserve"> </t>
    </r>
    <r>
      <rPr>
        <b/>
        <sz val="14"/>
        <color indexed="63"/>
        <rFont val="Times New Roman"/>
        <family val="1"/>
      </rPr>
      <t xml:space="preserve">97.17 </t>
    </r>
    <r>
      <rPr>
        <sz val="14"/>
        <rFont val="Times New Roman"/>
        <family val="1"/>
      </rPr>
      <t xml:space="preserve"> </t>
    </r>
  </si>
  <si>
    <r>
      <t xml:space="preserve"> </t>
    </r>
    <r>
      <rPr>
        <b/>
        <sz val="14"/>
        <color indexed="63"/>
        <rFont val="Times New Roman"/>
        <family val="1"/>
      </rPr>
      <t xml:space="preserve">Total (Pub.+Co-op.+Pvt.) </t>
    </r>
    <r>
      <rPr>
        <sz val="14"/>
        <rFont val="Times New Roman"/>
        <family val="1"/>
      </rPr>
      <t xml:space="preserve"> </t>
    </r>
  </si>
  <si>
    <r>
      <t xml:space="preserve"> </t>
    </r>
    <r>
      <rPr>
        <b/>
        <sz val="14"/>
        <color indexed="63"/>
        <rFont val="Times New Roman"/>
        <family val="1"/>
      </rPr>
      <t xml:space="preserve">13257.70 </t>
    </r>
    <r>
      <rPr>
        <sz val="14"/>
        <rFont val="Times New Roman"/>
        <family val="1"/>
      </rPr>
      <t xml:space="preserve"> </t>
    </r>
  </si>
  <si>
    <r>
      <t xml:space="preserve"> </t>
    </r>
    <r>
      <rPr>
        <b/>
        <sz val="14"/>
        <color indexed="63"/>
        <rFont val="Times New Roman"/>
        <family val="1"/>
      </rPr>
      <t xml:space="preserve">12682.80 </t>
    </r>
    <r>
      <rPr>
        <sz val="14"/>
        <rFont val="Times New Roman"/>
        <family val="1"/>
      </rPr>
      <t xml:space="preserve"> </t>
    </r>
  </si>
  <si>
    <r>
      <t xml:space="preserve"> </t>
    </r>
    <r>
      <rPr>
        <b/>
        <sz val="14"/>
        <color indexed="63"/>
        <rFont val="Times New Roman"/>
        <family val="1"/>
      </rPr>
      <t xml:space="preserve">95.66 </t>
    </r>
    <r>
      <rPr>
        <sz val="14"/>
        <rFont val="Times New Roman"/>
        <family val="1"/>
      </rPr>
      <t xml:space="preserve"> </t>
    </r>
  </si>
  <si>
    <t>CFL/CIL:Vizag</t>
  </si>
  <si>
    <t>KSFL/OCF:Shahjahanpur</t>
  </si>
  <si>
    <t>CFL/CIL:Ennore</t>
  </si>
  <si>
    <t>IGCL/IGL:Jagdishpur</t>
  </si>
  <si>
    <r>
      <t xml:space="preserve"> </t>
    </r>
    <r>
      <rPr>
        <sz val="14"/>
        <color indexed="63"/>
        <rFont val="Times New Roman"/>
        <family val="1"/>
      </rPr>
      <t xml:space="preserve">29.70 </t>
    </r>
    <r>
      <rPr>
        <sz val="14"/>
        <rFont val="Times New Roman"/>
        <family val="1"/>
      </rPr>
      <t xml:space="preserve"> </t>
    </r>
  </si>
  <si>
    <r>
      <t xml:space="preserve"> </t>
    </r>
    <r>
      <rPr>
        <sz val="14"/>
        <color indexed="63"/>
        <rFont val="Times New Roman"/>
        <family val="1"/>
      </rPr>
      <t xml:space="preserve">30.00 </t>
    </r>
    <r>
      <rPr>
        <sz val="14"/>
        <rFont val="Times New Roman"/>
        <family val="1"/>
      </rPr>
      <t xml:space="preserve"> </t>
    </r>
  </si>
  <si>
    <r>
      <t xml:space="preserve"> </t>
    </r>
    <r>
      <rPr>
        <sz val="14"/>
        <color indexed="63"/>
        <rFont val="Times New Roman"/>
        <family val="1"/>
      </rPr>
      <t xml:space="preserve">Total(FACT) </t>
    </r>
    <r>
      <rPr>
        <sz val="14"/>
        <rFont val="Times New Roman"/>
        <family val="1"/>
      </rPr>
      <t xml:space="preserve"> </t>
    </r>
  </si>
  <si>
    <r>
      <t xml:space="preserve"> </t>
    </r>
    <r>
      <rPr>
        <sz val="14"/>
        <color indexed="63"/>
        <rFont val="Times New Roman"/>
        <family val="1"/>
      </rPr>
      <t xml:space="preserve">126.70 </t>
    </r>
    <r>
      <rPr>
        <sz val="14"/>
        <rFont val="Times New Roman"/>
        <family val="1"/>
      </rPr>
      <t xml:space="preserve"> </t>
    </r>
  </si>
  <si>
    <r>
      <t xml:space="preserve"> </t>
    </r>
    <r>
      <rPr>
        <sz val="14"/>
        <color indexed="63"/>
        <rFont val="Times New Roman"/>
        <family val="1"/>
      </rPr>
      <t xml:space="preserve">128.80 </t>
    </r>
    <r>
      <rPr>
        <sz val="14"/>
        <rFont val="Times New Roman"/>
        <family val="1"/>
      </rPr>
      <t xml:space="preserve"> </t>
    </r>
  </si>
  <si>
    <r>
      <t xml:space="preserve"> </t>
    </r>
    <r>
      <rPr>
        <sz val="14"/>
        <color indexed="63"/>
        <rFont val="Times New Roman"/>
        <family val="1"/>
      </rPr>
      <t xml:space="preserve">20.8:20.8/ 20:20 </t>
    </r>
    <r>
      <rPr>
        <sz val="14"/>
        <rFont val="Times New Roman"/>
        <family val="1"/>
      </rPr>
      <t xml:space="preserve"> </t>
    </r>
  </si>
  <si>
    <r>
      <t xml:space="preserve"> </t>
    </r>
    <r>
      <rPr>
        <sz val="14"/>
        <color indexed="63"/>
        <rFont val="Times New Roman"/>
        <family val="1"/>
      </rPr>
      <t xml:space="preserve">Total(RCF) </t>
    </r>
    <r>
      <rPr>
        <sz val="14"/>
        <rFont val="Times New Roman"/>
        <family val="1"/>
      </rPr>
      <t xml:space="preserve"> </t>
    </r>
  </si>
  <si>
    <r>
      <t xml:space="preserve"> </t>
    </r>
    <r>
      <rPr>
        <sz val="14"/>
        <color indexed="63"/>
        <rFont val="Times New Roman"/>
        <family val="1"/>
      </rPr>
      <t xml:space="preserve">117.00 </t>
    </r>
    <r>
      <rPr>
        <sz val="14"/>
        <rFont val="Times New Roman"/>
        <family val="1"/>
      </rPr>
      <t xml:space="preserve"> </t>
    </r>
  </si>
  <si>
    <r>
      <t xml:space="preserve"> </t>
    </r>
    <r>
      <rPr>
        <sz val="14"/>
        <color indexed="63"/>
        <rFont val="Times New Roman"/>
        <family val="1"/>
      </rPr>
      <t xml:space="preserve">107.60 </t>
    </r>
    <r>
      <rPr>
        <sz val="14"/>
        <rFont val="Times New Roman"/>
        <family val="1"/>
      </rPr>
      <t xml:space="preserve"> </t>
    </r>
  </si>
  <si>
    <r>
      <t xml:space="preserve"> </t>
    </r>
    <r>
      <rPr>
        <sz val="14"/>
        <color indexed="63"/>
        <rFont val="Times New Roman"/>
        <family val="1"/>
      </rPr>
      <t xml:space="preserve">20:20 / 19:19:19 / 17:17:17 </t>
    </r>
    <r>
      <rPr>
        <sz val="14"/>
        <rFont val="Times New Roman"/>
        <family val="1"/>
      </rPr>
      <t xml:space="preserve"> </t>
    </r>
  </si>
  <si>
    <r>
      <t xml:space="preserve"> </t>
    </r>
    <r>
      <rPr>
        <sz val="14"/>
        <color indexed="63"/>
        <rFont val="Times New Roman"/>
        <family val="1"/>
      </rPr>
      <t xml:space="preserve">142.80 </t>
    </r>
    <r>
      <rPr>
        <sz val="14"/>
        <rFont val="Times New Roman"/>
        <family val="1"/>
      </rPr>
      <t xml:space="preserve"> </t>
    </r>
  </si>
  <si>
    <r>
      <t xml:space="preserve"> </t>
    </r>
    <r>
      <rPr>
        <sz val="14"/>
        <color indexed="63"/>
        <rFont val="Times New Roman"/>
        <family val="1"/>
      </rPr>
      <t xml:space="preserve">10.30 </t>
    </r>
    <r>
      <rPr>
        <sz val="14"/>
        <rFont val="Times New Roman"/>
        <family val="1"/>
      </rPr>
      <t xml:space="preserve"> </t>
    </r>
  </si>
  <si>
    <r>
      <t xml:space="preserve"> </t>
    </r>
    <r>
      <rPr>
        <b/>
        <sz val="14"/>
        <color indexed="63"/>
        <rFont val="Times New Roman"/>
        <family val="1"/>
      </rPr>
      <t xml:space="preserve">Total(Public) </t>
    </r>
    <r>
      <rPr>
        <sz val="14"/>
        <rFont val="Times New Roman"/>
        <family val="1"/>
      </rPr>
      <t xml:space="preserve"> </t>
    </r>
  </si>
  <si>
    <r>
      <t xml:space="preserve"> </t>
    </r>
    <r>
      <rPr>
        <b/>
        <sz val="14"/>
        <color indexed="63"/>
        <rFont val="Times New Roman"/>
        <family val="1"/>
      </rPr>
      <t xml:space="preserve">386.50 </t>
    </r>
    <r>
      <rPr>
        <sz val="14"/>
        <rFont val="Times New Roman"/>
        <family val="1"/>
      </rPr>
      <t xml:space="preserve"> </t>
    </r>
  </si>
  <si>
    <r>
      <t xml:space="preserve"> </t>
    </r>
    <r>
      <rPr>
        <b/>
        <sz val="14"/>
        <color indexed="63"/>
        <rFont val="Times New Roman"/>
        <family val="1"/>
      </rPr>
      <t xml:space="preserve">246.70 </t>
    </r>
    <r>
      <rPr>
        <sz val="14"/>
        <rFont val="Times New Roman"/>
        <family val="1"/>
      </rPr>
      <t xml:space="preserve"> </t>
    </r>
  </si>
  <si>
    <r>
      <t xml:space="preserve"> </t>
    </r>
    <r>
      <rPr>
        <sz val="14"/>
        <color indexed="63"/>
        <rFont val="Times New Roman"/>
        <family val="1"/>
      </rPr>
      <t xml:space="preserve">910.00 </t>
    </r>
    <r>
      <rPr>
        <sz val="14"/>
        <rFont val="Times New Roman"/>
        <family val="1"/>
      </rPr>
      <t xml:space="preserve"> </t>
    </r>
  </si>
  <si>
    <r>
      <t xml:space="preserve"> </t>
    </r>
    <r>
      <rPr>
        <sz val="14"/>
        <color indexed="63"/>
        <rFont val="Times New Roman"/>
        <family val="1"/>
      </rPr>
      <t xml:space="preserve">567.00 </t>
    </r>
    <r>
      <rPr>
        <sz val="14"/>
        <rFont val="Times New Roman"/>
        <family val="1"/>
      </rPr>
      <t xml:space="preserve"> </t>
    </r>
  </si>
  <si>
    <r>
      <t xml:space="preserve"> </t>
    </r>
    <r>
      <rPr>
        <sz val="14"/>
        <color indexed="63"/>
        <rFont val="Times New Roman"/>
        <family val="1"/>
      </rPr>
      <t xml:space="preserve">802.80 </t>
    </r>
    <r>
      <rPr>
        <sz val="14"/>
        <rFont val="Times New Roman"/>
        <family val="1"/>
      </rPr>
      <t xml:space="preserve"> </t>
    </r>
  </si>
  <si>
    <r>
      <t xml:space="preserve"> </t>
    </r>
    <r>
      <rPr>
        <b/>
        <sz val="14"/>
        <color indexed="63"/>
        <rFont val="Times New Roman"/>
        <family val="1"/>
      </rPr>
      <t xml:space="preserve">Total( Co-op.) </t>
    </r>
    <r>
      <rPr>
        <sz val="14"/>
        <rFont val="Times New Roman"/>
        <family val="1"/>
      </rPr>
      <t xml:space="preserve"> </t>
    </r>
  </si>
  <si>
    <r>
      <t xml:space="preserve"> </t>
    </r>
    <r>
      <rPr>
        <sz val="14"/>
        <color indexed="63"/>
        <rFont val="Times New Roman"/>
        <family val="1"/>
      </rPr>
      <t xml:space="preserve">1712.80 </t>
    </r>
    <r>
      <rPr>
        <sz val="14"/>
        <rFont val="Times New Roman"/>
        <family val="1"/>
      </rPr>
      <t xml:space="preserve"> </t>
    </r>
  </si>
  <si>
    <r>
      <t xml:space="preserve"> </t>
    </r>
    <r>
      <rPr>
        <sz val="14"/>
        <color indexed="63"/>
        <rFont val="Times New Roman"/>
        <family val="1"/>
      </rPr>
      <t xml:space="preserve">1203.60 </t>
    </r>
    <r>
      <rPr>
        <sz val="14"/>
        <rFont val="Times New Roman"/>
        <family val="1"/>
      </rPr>
      <t xml:space="preserve"> </t>
    </r>
  </si>
  <si>
    <r>
      <t xml:space="preserve"> </t>
    </r>
    <r>
      <rPr>
        <b/>
        <sz val="14"/>
        <color indexed="63"/>
        <rFont val="Times New Roman"/>
        <family val="1"/>
      </rPr>
      <t xml:space="preserve">Total(Pub.+Coop.) </t>
    </r>
    <r>
      <rPr>
        <sz val="14"/>
        <rFont val="Times New Roman"/>
        <family val="1"/>
      </rPr>
      <t xml:space="preserve"> </t>
    </r>
  </si>
  <si>
    <r>
      <t xml:space="preserve"> </t>
    </r>
    <r>
      <rPr>
        <b/>
        <sz val="14"/>
        <color indexed="63"/>
        <rFont val="Times New Roman"/>
        <family val="1"/>
      </rPr>
      <t xml:space="preserve">2099.30 </t>
    </r>
    <r>
      <rPr>
        <sz val="14"/>
        <rFont val="Times New Roman"/>
        <family val="1"/>
      </rPr>
      <t xml:space="preserve"> </t>
    </r>
  </si>
  <si>
    <r>
      <t xml:space="preserve"> </t>
    </r>
    <r>
      <rPr>
        <b/>
        <sz val="14"/>
        <color indexed="63"/>
        <rFont val="Times New Roman"/>
        <family val="1"/>
      </rPr>
      <t xml:space="preserve">1450.30 </t>
    </r>
    <r>
      <rPr>
        <sz val="14"/>
        <rFont val="Times New Roman"/>
        <family val="1"/>
      </rPr>
      <t xml:space="preserve"> </t>
    </r>
  </si>
  <si>
    <r>
      <t xml:space="preserve"> </t>
    </r>
    <r>
      <rPr>
        <b/>
        <sz val="14"/>
        <color indexed="63"/>
        <rFont val="Times New Roman"/>
        <family val="1"/>
      </rPr>
      <t xml:space="preserve">Private Sector </t>
    </r>
    <r>
      <rPr>
        <sz val="14"/>
        <rFont val="Times New Roman"/>
        <family val="1"/>
      </rPr>
      <t xml:space="preserve"> </t>
    </r>
  </si>
  <si>
    <r>
      <t xml:space="preserve"> </t>
    </r>
    <r>
      <rPr>
        <sz val="14"/>
        <color indexed="63"/>
        <rFont val="Times New Roman"/>
        <family val="1"/>
      </rPr>
      <t xml:space="preserve">DAP / 20:20 </t>
    </r>
    <r>
      <rPr>
        <sz val="14"/>
        <rFont val="Times New Roman"/>
        <family val="1"/>
      </rPr>
      <t xml:space="preserve"> </t>
    </r>
  </si>
  <si>
    <r>
      <t xml:space="preserve"> </t>
    </r>
    <r>
      <rPr>
        <sz val="14"/>
        <color indexed="63"/>
        <rFont val="Times New Roman"/>
        <family val="1"/>
      </rPr>
      <t xml:space="preserve">115.90 </t>
    </r>
    <r>
      <rPr>
        <sz val="14"/>
        <rFont val="Times New Roman"/>
        <family val="1"/>
      </rPr>
      <t xml:space="preserve"> </t>
    </r>
  </si>
  <si>
    <r>
      <t xml:space="preserve"> </t>
    </r>
    <r>
      <rPr>
        <sz val="14"/>
        <color indexed="63"/>
        <rFont val="Times New Roman"/>
        <family val="1"/>
      </rPr>
      <t xml:space="preserve">59.90 </t>
    </r>
    <r>
      <rPr>
        <sz val="14"/>
        <rFont val="Times New Roman"/>
        <family val="1"/>
      </rPr>
      <t xml:space="preserve"> </t>
    </r>
  </si>
  <si>
    <r>
      <t xml:space="preserve"> </t>
    </r>
    <r>
      <rPr>
        <sz val="14"/>
        <color indexed="63"/>
        <rFont val="Times New Roman"/>
        <family val="1"/>
      </rPr>
      <t xml:space="preserve">DAP , 12:32:16 </t>
    </r>
    <r>
      <rPr>
        <sz val="14"/>
        <rFont val="Times New Roman"/>
        <family val="1"/>
      </rPr>
      <t xml:space="preserve"> </t>
    </r>
  </si>
  <si>
    <r>
      <t xml:space="preserve"> </t>
    </r>
    <r>
      <rPr>
        <sz val="14"/>
        <color indexed="63"/>
        <rFont val="Times New Roman"/>
        <family val="1"/>
      </rPr>
      <t xml:space="preserve">404.30 </t>
    </r>
    <r>
      <rPr>
        <sz val="14"/>
        <rFont val="Times New Roman"/>
        <family val="1"/>
      </rPr>
      <t xml:space="preserve"> </t>
    </r>
  </si>
  <si>
    <r>
      <t xml:space="preserve"> </t>
    </r>
    <r>
      <rPr>
        <sz val="14"/>
        <color indexed="63"/>
        <rFont val="Times New Roman"/>
        <family val="1"/>
      </rPr>
      <t xml:space="preserve">DAP </t>
    </r>
    <r>
      <rPr>
        <sz val="14"/>
        <rFont val="Times New Roman"/>
        <family val="1"/>
      </rPr>
      <t xml:space="preserve"> </t>
    </r>
  </si>
  <si>
    <r>
      <t xml:space="preserve"> </t>
    </r>
    <r>
      <rPr>
        <sz val="14"/>
        <color indexed="63"/>
        <rFont val="Times New Roman"/>
        <family val="1"/>
      </rPr>
      <t xml:space="preserve">182.20 </t>
    </r>
    <r>
      <rPr>
        <sz val="14"/>
        <rFont val="Times New Roman"/>
        <family val="1"/>
      </rPr>
      <t xml:space="preserve"> </t>
    </r>
  </si>
  <si>
    <r>
      <t xml:space="preserve"> </t>
    </r>
    <r>
      <rPr>
        <sz val="14"/>
        <color indexed="63"/>
        <rFont val="Times New Roman"/>
        <family val="1"/>
      </rPr>
      <t xml:space="preserve">142.10 </t>
    </r>
    <r>
      <rPr>
        <sz val="14"/>
        <rFont val="Times New Roman"/>
        <family val="1"/>
      </rPr>
      <t xml:space="preserve"> </t>
    </r>
  </si>
  <si>
    <r>
      <t xml:space="preserve"> </t>
    </r>
    <r>
      <rPr>
        <sz val="14"/>
        <color indexed="63"/>
        <rFont val="Times New Roman"/>
        <family val="1"/>
      </rPr>
      <t xml:space="preserve">TOTAL(GSFC-Sikka) </t>
    </r>
    <r>
      <rPr>
        <sz val="14"/>
        <rFont val="Times New Roman"/>
        <family val="1"/>
      </rPr>
      <t xml:space="preserve"> </t>
    </r>
  </si>
  <si>
    <r>
      <t xml:space="preserve"> </t>
    </r>
    <r>
      <rPr>
        <sz val="14"/>
        <color indexed="63"/>
        <rFont val="Times New Roman"/>
        <family val="1"/>
      </rPr>
      <t xml:space="preserve">586.50 </t>
    </r>
    <r>
      <rPr>
        <sz val="14"/>
        <rFont val="Times New Roman"/>
        <family val="1"/>
      </rPr>
      <t xml:space="preserve"> </t>
    </r>
  </si>
  <si>
    <r>
      <t xml:space="preserve"> </t>
    </r>
    <r>
      <rPr>
        <sz val="14"/>
        <color indexed="63"/>
        <rFont val="Times New Roman"/>
        <family val="1"/>
      </rPr>
      <t xml:space="preserve">213.40 </t>
    </r>
    <r>
      <rPr>
        <sz val="14"/>
        <rFont val="Times New Roman"/>
        <family val="1"/>
      </rPr>
      <t xml:space="preserve"> </t>
    </r>
  </si>
  <si>
    <r>
      <t xml:space="preserve"> </t>
    </r>
    <r>
      <rPr>
        <sz val="14"/>
        <color indexed="63"/>
        <rFont val="Times New Roman"/>
        <family val="1"/>
      </rPr>
      <t xml:space="preserve">28.50 </t>
    </r>
    <r>
      <rPr>
        <sz val="14"/>
        <rFont val="Times New Roman"/>
        <family val="1"/>
      </rPr>
      <t xml:space="preserve"> </t>
    </r>
  </si>
  <si>
    <r>
      <t xml:space="preserve"> </t>
    </r>
    <r>
      <rPr>
        <sz val="14"/>
        <color indexed="63"/>
        <rFont val="Times New Roman"/>
        <family val="1"/>
      </rPr>
      <t xml:space="preserve">40.80 </t>
    </r>
    <r>
      <rPr>
        <sz val="14"/>
        <rFont val="Times New Roman"/>
        <family val="1"/>
      </rPr>
      <t xml:space="preserve"> </t>
    </r>
  </si>
  <si>
    <r>
      <t xml:space="preserve"> </t>
    </r>
    <r>
      <rPr>
        <sz val="14"/>
        <color indexed="63"/>
        <rFont val="Times New Roman"/>
        <family val="1"/>
      </rPr>
      <t xml:space="preserve">CFL:Vizag </t>
    </r>
    <r>
      <rPr>
        <sz val="14"/>
        <rFont val="Times New Roman"/>
        <family val="1"/>
      </rPr>
      <t xml:space="preserve"> </t>
    </r>
  </si>
  <si>
    <r>
      <t xml:space="preserve"> </t>
    </r>
    <r>
      <rPr>
        <sz val="14"/>
        <color indexed="63"/>
        <rFont val="Times New Roman"/>
        <family val="1"/>
      </rPr>
      <t xml:space="preserve">14:35:14 / 28:28 / 10:26:26 / 20:20 / DAP </t>
    </r>
    <r>
      <rPr>
        <sz val="14"/>
        <rFont val="Times New Roman"/>
        <family val="1"/>
      </rPr>
      <t xml:space="preserve"> </t>
    </r>
  </si>
  <si>
    <r>
      <t xml:space="preserve"> </t>
    </r>
    <r>
      <rPr>
        <sz val="14"/>
        <color indexed="63"/>
        <rFont val="Times New Roman"/>
        <family val="1"/>
      </rPr>
      <t xml:space="preserve">214.20 </t>
    </r>
    <r>
      <rPr>
        <sz val="14"/>
        <rFont val="Times New Roman"/>
        <family val="1"/>
      </rPr>
      <t xml:space="preserve"> </t>
    </r>
  </si>
  <si>
    <r>
      <t xml:space="preserve"> </t>
    </r>
    <r>
      <rPr>
        <sz val="14"/>
        <color indexed="63"/>
        <rFont val="Times New Roman"/>
        <family val="1"/>
      </rPr>
      <t xml:space="preserve">CFL:Ennore </t>
    </r>
    <r>
      <rPr>
        <sz val="14"/>
        <rFont val="Times New Roman"/>
        <family val="1"/>
      </rPr>
      <t xml:space="preserve"> </t>
    </r>
  </si>
  <si>
    <r>
      <t xml:space="preserve"> </t>
    </r>
    <r>
      <rPr>
        <sz val="14"/>
        <color indexed="63"/>
        <rFont val="Times New Roman"/>
        <family val="1"/>
      </rPr>
      <t xml:space="preserve">66.00 </t>
    </r>
    <r>
      <rPr>
        <sz val="14"/>
        <rFont val="Times New Roman"/>
        <family val="1"/>
      </rPr>
      <t xml:space="preserve"> </t>
    </r>
  </si>
  <si>
    <r>
      <t xml:space="preserve"> </t>
    </r>
    <r>
      <rPr>
        <sz val="14"/>
        <color indexed="63"/>
        <rFont val="Times New Roman"/>
        <family val="1"/>
      </rPr>
      <t xml:space="preserve">45.70 </t>
    </r>
    <r>
      <rPr>
        <sz val="14"/>
        <rFont val="Times New Roman"/>
        <family val="1"/>
      </rPr>
      <t xml:space="preserve"> </t>
    </r>
  </si>
  <si>
    <r>
      <t xml:space="preserve"> </t>
    </r>
    <r>
      <rPr>
        <sz val="14"/>
        <color indexed="63"/>
        <rFont val="Times New Roman"/>
        <family val="1"/>
      </rPr>
      <t xml:space="preserve">DAP / 12:32:16 / 20:20 / 14:34:14 / 10:26:26 </t>
    </r>
    <r>
      <rPr>
        <sz val="14"/>
        <rFont val="Times New Roman"/>
        <family val="1"/>
      </rPr>
      <t xml:space="preserve"> </t>
    </r>
  </si>
  <si>
    <r>
      <t xml:space="preserve"> </t>
    </r>
    <r>
      <rPr>
        <sz val="14"/>
        <color indexed="63"/>
        <rFont val="Times New Roman"/>
        <family val="1"/>
      </rPr>
      <t xml:space="preserve">885.50 </t>
    </r>
    <r>
      <rPr>
        <sz val="14"/>
        <rFont val="Times New Roman"/>
        <family val="1"/>
      </rPr>
      <t xml:space="preserve"> </t>
    </r>
  </si>
  <si>
    <r>
      <t xml:space="preserve"> </t>
    </r>
    <r>
      <rPr>
        <sz val="14"/>
        <color indexed="63"/>
        <rFont val="Times New Roman"/>
        <family val="1"/>
      </rPr>
      <t xml:space="preserve">DAP / 19:19:19 / / 12:32:16 </t>
    </r>
    <r>
      <rPr>
        <sz val="14"/>
        <rFont val="Times New Roman"/>
        <family val="1"/>
      </rPr>
      <t xml:space="preserve"> </t>
    </r>
  </si>
  <si>
    <r>
      <t xml:space="preserve"> </t>
    </r>
    <r>
      <rPr>
        <sz val="14"/>
        <color indexed="63"/>
        <rFont val="Times New Roman"/>
        <family val="1"/>
      </rPr>
      <t xml:space="preserve">10:26:26 </t>
    </r>
    <r>
      <rPr>
        <sz val="14"/>
        <rFont val="Times New Roman"/>
        <family val="1"/>
      </rPr>
      <t xml:space="preserve"> </t>
    </r>
  </si>
  <si>
    <r>
      <t xml:space="preserve"> </t>
    </r>
    <r>
      <rPr>
        <sz val="14"/>
        <color indexed="63"/>
        <rFont val="Times New Roman"/>
        <family val="1"/>
      </rPr>
      <t xml:space="preserve">214.50 </t>
    </r>
    <r>
      <rPr>
        <sz val="14"/>
        <rFont val="Times New Roman"/>
        <family val="1"/>
      </rPr>
      <t xml:space="preserve"> </t>
    </r>
  </si>
  <si>
    <r>
      <t xml:space="preserve"> </t>
    </r>
    <r>
      <rPr>
        <sz val="14"/>
        <color indexed="63"/>
        <rFont val="Times New Roman"/>
        <family val="1"/>
      </rPr>
      <t xml:space="preserve">DAP / 17:17:17 / 20:20 </t>
    </r>
    <r>
      <rPr>
        <sz val="14"/>
        <rFont val="Times New Roman"/>
        <family val="1"/>
      </rPr>
      <t xml:space="preserve"> </t>
    </r>
  </si>
  <si>
    <r>
      <t xml:space="preserve"> </t>
    </r>
    <r>
      <rPr>
        <sz val="14"/>
        <color indexed="63"/>
        <rFont val="Times New Roman"/>
        <family val="1"/>
      </rPr>
      <t xml:space="preserve">227.50 </t>
    </r>
    <r>
      <rPr>
        <sz val="14"/>
        <rFont val="Times New Roman"/>
        <family val="1"/>
      </rPr>
      <t xml:space="preserve"> </t>
    </r>
  </si>
  <si>
    <r>
      <t xml:space="preserve"> </t>
    </r>
    <r>
      <rPr>
        <sz val="14"/>
        <color indexed="63"/>
        <rFont val="Times New Roman"/>
        <family val="1"/>
      </rPr>
      <t xml:space="preserve">147.60 </t>
    </r>
    <r>
      <rPr>
        <sz val="14"/>
        <rFont val="Times New Roman"/>
        <family val="1"/>
      </rPr>
      <t xml:space="preserve"> </t>
    </r>
  </si>
  <si>
    <r>
      <t xml:space="preserve"> </t>
    </r>
    <r>
      <rPr>
        <sz val="14"/>
        <color indexed="63"/>
        <rFont val="Times New Roman"/>
        <family val="1"/>
      </rPr>
      <t xml:space="preserve">DAP / 20:20 / 16:20 </t>
    </r>
    <r>
      <rPr>
        <sz val="14"/>
        <rFont val="Times New Roman"/>
        <family val="1"/>
      </rPr>
      <t xml:space="preserve"> </t>
    </r>
  </si>
  <si>
    <r>
      <t xml:space="preserve"> </t>
    </r>
    <r>
      <rPr>
        <sz val="14"/>
        <color indexed="63"/>
        <rFont val="Times New Roman"/>
        <family val="1"/>
      </rPr>
      <t xml:space="preserve">109.20 </t>
    </r>
    <r>
      <rPr>
        <sz val="14"/>
        <rFont val="Times New Roman"/>
        <family val="1"/>
      </rPr>
      <t xml:space="preserve"> </t>
    </r>
  </si>
  <si>
    <r>
      <t xml:space="preserve"> </t>
    </r>
    <r>
      <rPr>
        <sz val="14"/>
        <color indexed="63"/>
        <rFont val="Times New Roman"/>
        <family val="1"/>
      </rPr>
      <t xml:space="preserve">DAP / 10:26:26 / 12:32:16/ 14:35:14 </t>
    </r>
    <r>
      <rPr>
        <sz val="14"/>
        <rFont val="Times New Roman"/>
        <family val="1"/>
      </rPr>
      <t xml:space="preserve"> </t>
    </r>
  </si>
  <si>
    <r>
      <t xml:space="preserve"> </t>
    </r>
    <r>
      <rPr>
        <sz val="14"/>
        <color indexed="63"/>
        <rFont val="Times New Roman"/>
        <family val="1"/>
      </rPr>
      <t xml:space="preserve">336.90 </t>
    </r>
    <r>
      <rPr>
        <sz val="14"/>
        <rFont val="Times New Roman"/>
        <family val="1"/>
      </rPr>
      <t xml:space="preserve"> </t>
    </r>
  </si>
  <si>
    <r>
      <t xml:space="preserve"> </t>
    </r>
    <r>
      <rPr>
        <sz val="14"/>
        <color indexed="63"/>
        <rFont val="Times New Roman"/>
        <family val="1"/>
      </rPr>
      <t xml:space="preserve">Hin.India Ltd.:Dahej </t>
    </r>
    <r>
      <rPr>
        <sz val="14"/>
        <rFont val="Times New Roman"/>
        <family val="1"/>
      </rPr>
      <t xml:space="preserve"> </t>
    </r>
  </si>
  <si>
    <r>
      <t xml:space="preserve"> </t>
    </r>
    <r>
      <rPr>
        <sz val="14"/>
        <color indexed="63"/>
        <rFont val="Times New Roman"/>
        <family val="1"/>
      </rPr>
      <t xml:space="preserve">184.00 </t>
    </r>
    <r>
      <rPr>
        <sz val="14"/>
        <rFont val="Times New Roman"/>
        <family val="1"/>
      </rPr>
      <t xml:space="preserve"> </t>
    </r>
  </si>
  <si>
    <r>
      <t xml:space="preserve"> </t>
    </r>
    <r>
      <rPr>
        <sz val="14"/>
        <color indexed="63"/>
        <rFont val="Times New Roman"/>
        <family val="1"/>
      </rPr>
      <t xml:space="preserve">23:23/ 24:24, </t>
    </r>
    <r>
      <rPr>
        <sz val="14"/>
        <rFont val="Times New Roman"/>
        <family val="1"/>
      </rPr>
      <t xml:space="preserve"> </t>
    </r>
  </si>
  <si>
    <r>
      <t xml:space="preserve"> </t>
    </r>
    <r>
      <rPr>
        <sz val="14"/>
        <color indexed="63"/>
        <rFont val="Times New Roman"/>
        <family val="1"/>
      </rPr>
      <t xml:space="preserve">331.20 </t>
    </r>
    <r>
      <rPr>
        <sz val="14"/>
        <rFont val="Times New Roman"/>
        <family val="1"/>
      </rPr>
      <t xml:space="preserve"> </t>
    </r>
  </si>
  <si>
    <r>
      <t xml:space="preserve"> </t>
    </r>
    <r>
      <rPr>
        <sz val="14"/>
        <color indexed="63"/>
        <rFont val="Times New Roman"/>
        <family val="1"/>
      </rPr>
      <t xml:space="preserve">SSP Units </t>
    </r>
    <r>
      <rPr>
        <sz val="14"/>
        <rFont val="Times New Roman"/>
        <family val="1"/>
      </rPr>
      <t xml:space="preserve"> </t>
    </r>
  </si>
  <si>
    <r>
      <t xml:space="preserve"> </t>
    </r>
    <r>
      <rPr>
        <sz val="14"/>
        <color indexed="63"/>
        <rFont val="Times New Roman"/>
        <family val="1"/>
      </rPr>
      <t xml:space="preserve">SSP </t>
    </r>
    <r>
      <rPr>
        <sz val="14"/>
        <rFont val="Times New Roman"/>
        <family val="1"/>
      </rPr>
      <t xml:space="preserve"> </t>
    </r>
  </si>
  <si>
    <r>
      <t xml:space="preserve"> </t>
    </r>
    <r>
      <rPr>
        <sz val="14"/>
        <color indexed="63"/>
        <rFont val="Times New Roman"/>
        <family val="1"/>
      </rPr>
      <t xml:space="preserve">1619.40 </t>
    </r>
    <r>
      <rPr>
        <sz val="14"/>
        <rFont val="Times New Roman"/>
        <family val="1"/>
      </rPr>
      <t xml:space="preserve"> </t>
    </r>
  </si>
  <si>
    <t>OCF/IFFCO:Paradeep</t>
  </si>
  <si>
    <t>Department of Fertilizers, Ministry of Chemicals and Fertilizers, Government of India, Annual Report 2012-13, Annexure IV</t>
  </si>
  <si>
    <r>
      <rPr>
        <b/>
        <sz val="12"/>
        <color theme="1"/>
        <rFont val="Times New Roman"/>
        <family val="1"/>
      </rPr>
      <t>Source:</t>
    </r>
    <r>
      <rPr>
        <sz val="12"/>
        <color theme="1"/>
        <rFont val="Times New Roman"/>
        <family val="1"/>
      </rPr>
      <t xml:space="preserve"> Department of Fertilizers, Ministry of Chemicals and Fertilizers, Government of India, Annual Report 2014-15, Annexure IV</t>
    </r>
  </si>
  <si>
    <r>
      <t xml:space="preserve">Weblink: </t>
    </r>
    <r>
      <rPr>
        <sz val="12"/>
        <color theme="1"/>
        <rFont val="Times New Roman"/>
        <family val="1"/>
      </rPr>
      <t>http://www.fert.nic.in/sites/default/files/fertilizer%20web.pdf</t>
    </r>
  </si>
  <si>
    <t>http://fert.nic.in/page/publication-reports</t>
  </si>
  <si>
    <t>2) Reported data for nitrogen fertlizer production data for 2015-16 is not available and has been estimated based on annual average growth trend over 5 year period from 2009-10 to 2014-15.</t>
  </si>
  <si>
    <t>As on March 2016</t>
  </si>
  <si>
    <t>Reported processing capacity for co-operative dairies in Telangana and Andhra Pradesh</t>
  </si>
  <si>
    <t>Weblink: http://dahd.nic.in/sites/default/filess/Vision%202022-Dairy%20Development%20English_0_0.pdf</t>
  </si>
  <si>
    <r>
      <rPr>
        <b/>
        <sz val="12"/>
        <color theme="1"/>
        <rFont val="Times New Roman"/>
        <family val="1"/>
      </rPr>
      <t>Remarks</t>
    </r>
    <r>
      <rPr>
        <sz val="12"/>
        <color theme="1"/>
        <rFont val="Times New Roman"/>
        <family val="1"/>
      </rPr>
      <t>: Data on processing capacity of co-operative owned dairies is reported and available. Figures for private sector owned dairies are not available.</t>
    </r>
  </si>
  <si>
    <t>No. of Cooperative type dairy plants</t>
  </si>
  <si>
    <t>Processing capacity of cooperative type dairy plants (million liter per day)</t>
  </si>
  <si>
    <t>1) State-wise data on Milk processed by dairies is not available. National-level data available on production of Milk has been apportioned to each of the states based on corresponding proportions of 'Installed capacity' of Dairies located in different states</t>
  </si>
  <si>
    <t xml:space="preserve">2) Milk processing for Telangana and Andhra Pradesh for 2014-15 and 2015-16, post formation of Telangana state has been estimated by applying corresponding proportions of reported processing capacity for cooperative dairy plants as available for 2016. </t>
  </si>
  <si>
    <t>2005-2015</t>
  </si>
  <si>
    <t xml:space="preserve">The GHG Platform India is a collective Indian civil-society initiative providing an independent sector and economy wide estimation and analysis of India’s greenhouse gas (GHG) emissions from 2005 to 2015.  The platform comprises of eminent organisations namely, Council on Energy, Environment and Water, Center for Study of Science, Technology and Policy (CSTEP), ICLEI South Asia, Shakti Sustainable Energy Foundation, Vasudha Foundation and WRI-India.  </t>
  </si>
  <si>
    <t>`</t>
  </si>
  <si>
    <t>Methodology for Industrial Wastewater Emission estimation and data sources for activity data and emission factors used</t>
  </si>
  <si>
    <t xml:space="preserve">5) Statistics &amp; Planning Department, Rubber Board- Rubber Statistical Monthly News –May 2015, Page 2 – Production and Consumption of NR &amp; SR </t>
  </si>
  <si>
    <t xml:space="preserve">6) Statistics &amp; Planning Department, Rubber Board- Rubber Statistical Monthly News –June 2017, Page 2 – Production and Consumption of NR &amp; SR </t>
  </si>
  <si>
    <t xml:space="preserve">State-wise Paper production for the time period from 2004-05 to 2009-10 is not available. The total National-level production has been estimated for these years by applying an average annual growth rate of 6% to the available data from 2010-11 to 2013-14 as per communication from Central Pulp &amp; Paper Research Institute (CPPRI).                                                                                                 
The Paper production for each state for this period from 2004-05 to 2009-10 has subsequently been estimated based on the corresponding average percentage share of each state as per reported data from 2010-11 to 2013-14, used to prepare emission estimates previously from 2005-2013. Data reported for paper production by CPPRI for 2014-15 and 2015-16 has been updated subsequently. </t>
  </si>
  <si>
    <t>Source: National Action Plan for Dairy Development – Vision 2022, 2018, Annex 7, Department of Animal Husbandry, Dairying and Fisheries, Ministry of Agriculture and Farmers Welfare</t>
  </si>
  <si>
    <t>Reported Production Capacity of Principal Sponge Iron Plants (2011-12 to 2015-16)</t>
  </si>
  <si>
    <t>Considered State-wise Production Capacity of Principal Sponge Iron Plants (2011-12 to 2015-16)</t>
  </si>
  <si>
    <t>Reported All-India Production of Pig Iron from Public Sector plants (2004-05 to 2015-16)</t>
  </si>
  <si>
    <t>Consolidated State-wise Installed Capacity of Private Sector Pig Iron Plants (2011-12 to 2015-16)</t>
  </si>
  <si>
    <t>1) Segregated production data for Nitrogen and Phosphate fertilizer is not available for 2015-16</t>
  </si>
  <si>
    <t>State-wise data on Sugar Production for years 2012-13 is not available. National-level Sugar production data available for 2012-13 has been apportioned to each of the states based on corresponding proportions over a 5 year period from 2010-11 to 2015-16, except former Andhra Pradesh since the state was divided into two states post 2012-13. For Andhra Pradesh, corresponding proportion to the national-level production for 2010-11 and 2011-12 has been used to estimate figures for 2012-13.</t>
  </si>
  <si>
    <t>State-wise Processed Fish Production considered in the emission estimates</t>
  </si>
  <si>
    <t>2) Reported data for phosphate fertlizer production data for 2015-16 is not available and has been estimated based on annual average trend over 5 year period from 2009-10 to 2014-15.</t>
  </si>
  <si>
    <t>State-level Industrial wastewater emission estimates- Fish Processing</t>
  </si>
  <si>
    <t>Fish Processing</t>
  </si>
  <si>
    <t>Fish processing - India</t>
  </si>
  <si>
    <t>Fish processing - State total</t>
  </si>
  <si>
    <t>Fish processing</t>
  </si>
  <si>
    <t>Fish processing- India</t>
  </si>
  <si>
    <r>
      <t xml:space="preserve">Weblink: </t>
    </r>
    <r>
      <rPr>
        <sz val="12"/>
        <color theme="1"/>
        <rFont val="Times New Roman"/>
        <family val="1"/>
      </rPr>
      <t>http://dahd.nic.in/sites/default/filess/Section A 2  3_1.pdf</t>
    </r>
  </si>
  <si>
    <t>State_Production_Fish process</t>
  </si>
  <si>
    <t xml:space="preserve">State-level Wastewater treatment and discharge related GHG emission calculation sheet for Fish processing industry </t>
  </si>
  <si>
    <t>Sheet with state-level production related information reported in data sources and data considered in the emission estimates for Fish processing industry</t>
  </si>
  <si>
    <r>
      <rPr>
        <b/>
        <sz val="12"/>
        <color theme="1"/>
        <rFont val="Times New Roman"/>
        <family val="1"/>
      </rPr>
      <t>Source:</t>
    </r>
    <r>
      <rPr>
        <sz val="12"/>
        <color theme="1"/>
        <rFont val="Times New Roman"/>
        <family val="1"/>
      </rPr>
      <t xml:space="preserve"> 1) Handbook on Fisheries Statistics 2014, Section A: Production and Disposal, Table A – 10.1, Department of Animal Husbandry, Dairying and Fisheries</t>
    </r>
  </si>
  <si>
    <t>Reported data on state-wise fish processing production is available for the time period from 2008 to 2012 only. The total National-level production has been estimated for the rest of the years (i.e. 2005 to 2007 and 2013 to 2015) by applying the average annual growth rate from 2008 to 2012.                                        
The fish processing production for each state for the period from 2005 to 2007 and 2013 to 2015 has subsequently been estimated based on the corresponding average percentage share of each state as per reported data from 2008 to 2012</t>
  </si>
  <si>
    <t>National and State-level data</t>
  </si>
  <si>
    <t>info@ghgplatform-india.org, soumya.chaturvedula@iclei.org; nikhil.kolsepatil@iclei.org</t>
  </si>
  <si>
    <t>Final aggregate of state-level CO2e emissions for Industrial Wastewater Treatment and Discharge (2005-2015)</t>
  </si>
  <si>
    <t xml:space="preserve">Total emission for Fish processing sector [Tonnes CO2e] (GWP) </t>
  </si>
  <si>
    <t>• MoEFCC, India Second Biennial Update Report to the UNFCCC, Table 2.17
• MoEF - India Second National Communication to the UNFCCC, page 76
• NEERI (2010): Inventorisation of Methane Emissions from Domestic &amp; Key Industries Wastewater – Indian Network for Climate Change Assessment
• NEERI (2011): Impact of methane emissions from wastewater sector in India through a case study of an effluent treatment plant
• 2006 IPCC Guidelines, Vol. 5,Chapter 6: Wastewater Treatment and Discharge, Section 6.2.3.1</t>
  </si>
  <si>
    <t xml:space="preserve">• MoEFCC, India Second Biennial Update Report to the UNFCCC, Table 2.17
• MoEF - India Second National Communication to the UNFCCC, Box 2.7
• Technical EIA Guidance Manual for Pulp &amp; Paper Industry prepared by IL&amp;FS Ecosmart Limited for MoEF, 2010. Refer Table 3-10
• 2006 IPCC Guidelines, Vol. 5,Chapter 6: Wastewater Treatment and Discharge, Table 6.9 </t>
  </si>
  <si>
    <t xml:space="preserve">• MoEFCC, India Second Biennial Update Report to the UNFCCC, Table 2.17
• 2006 IPCC Guidelines, Vol. 5,Chapter 6: Wastewater Treatment and Discharge, Table 6.9
• NEERI (2010): Status of Methane Emissions from Wastewater and Role of Clean Development Mechanisms in India
</t>
  </si>
  <si>
    <t xml:space="preserve">• MoEFCC, India Second Biennial Update Report to the UNFCCC, Table 2.17
• MoEF - India Second National Communication to the UNFCCC, Table 2.21
• 2006 IPCC Guidelines, Vol. 5,Chapter 6: Wastewater Treatment and Discharge, Equation Number 6.5
• Various other sector specific technical publications and peer-reviewed literature from CPCB, UNFCCC CDM database as indicated in the Waste Sector National estimate Methodology &amp; Reporting document V3.0 </t>
  </si>
  <si>
    <t>4D2. Industrial Wastewater</t>
  </si>
  <si>
    <r>
      <t xml:space="preserve">Source: </t>
    </r>
    <r>
      <rPr>
        <sz val="12"/>
        <color rgb="FF000000"/>
        <rFont val="Times New Roman"/>
        <family val="1"/>
      </rPr>
      <t>Compendium of Census Survey of Indian Paper Industry, Central Pulp &amp; Paper Research Institute, 2017 (print version)</t>
    </r>
  </si>
  <si>
    <t>The Waste Sector contributes to about five percent of India's total GHG emission. Municipal solid waste, domestic wastewater and industrial wastewater are the key sources of GHG emission in the Waste Sector. Methane (CH4) is produced and released into the atmosphere as a by-product of the anaerobic decomposition of solid waste and when domestic and industrial wastewater is treated or disposed anaerobically. Nitrous oxide (N2O) emissions occur due to the protein content in domestic wastewater. 
The Waste Sector emission estimates have been prepared through a detailed disaggregated estimate of India's state-level GHG emissions from 2005-2015 resulting from disposal and decay of municipal solid waste, and from the treatment and discharge of urban domestic wastewater and industrial wastewater.</t>
  </si>
  <si>
    <r>
      <t>Kolsepatil, N., Subramaniyam, A., Sekhar, A., Chaturvedula, S., (2019). Greenhouse Gas Emissions from Waste sector in India (subnational estimates). Version 3.0 dated September 20,</t>
    </r>
    <r>
      <rPr>
        <sz val="15"/>
        <color rgb="FFFF0000"/>
        <rFont val="Times New Roman"/>
        <family val="1"/>
      </rPr>
      <t xml:space="preserve"> </t>
    </r>
    <r>
      <rPr>
        <sz val="15"/>
        <rFont val="Times New Roman"/>
        <family val="1"/>
      </rPr>
      <t>2019</t>
    </r>
    <r>
      <rPr>
        <sz val="15"/>
        <color theme="1"/>
        <rFont val="Times New Roman"/>
        <family val="1"/>
      </rPr>
      <t xml:space="preserve">, from GHG platform India: GHG platform India-2005-2015 Sub-National Estimates - 2019 Series: http://ghgplatform-india.org/data-and-emissions/waste. html
In instances where this sheet is used along with any other sector sheet on this website, the suggested citation is “GHG platform India 2005-2015 State Estimates - 2019 Series”
</t>
    </r>
  </si>
  <si>
    <t>3.0, Posted on September 20,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</si>
</sst>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_(* \(#,##0.00\);_(* &quot;-&quot;??_);_(@_)"/>
    <numFmt numFmtId="164" formatCode="_-* #,##0.00_-;\-* #,##0.00_-;_-* &quot;-&quot;??_-;_-@_-"/>
    <numFmt numFmtId="165" formatCode="_-* #,##0_-;\-* #,##0_-;_-* &quot;-&quot;??_-;_-@_-"/>
    <numFmt numFmtId="166" formatCode="#,##0.000000"/>
    <numFmt numFmtId="167" formatCode="_-* #,##0.00\ _E_s_c_._-;\-* #,##0.00\ _E_s_c_._-;_-* &quot;-&quot;??\ _E_s_c_._-;_-@_-"/>
    <numFmt numFmtId="168" formatCode="_(* #,##0.0_);_(* \(#,##0.0\);_(* &quot;-&quot;??_);_(@_)"/>
    <numFmt numFmtId="169" formatCode="#,##0.0"/>
    <numFmt numFmtId="170" formatCode="_(* #,##0_);_(* \(#,##0\);_(* &quot;-&quot;??_);_(@_)"/>
    <numFmt numFmtId="171" formatCode="#,##0.0000"/>
    <numFmt numFmtId="172" formatCode="0.0"/>
    <numFmt numFmtId="173" formatCode="0_)"/>
    <numFmt numFmtId="174" formatCode="0.0%"/>
    <numFmt numFmtId="175" formatCode="_(* #,##0.0_);_(* \(#,##0.0\);_(* &quot;-&quot;?_);_(@_)"/>
    <numFmt numFmtId="176" formatCode="###0.0;###0.0"/>
  </numFmts>
  <fonts count="62"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2"/>
      <color theme="1"/>
      <name val="Calibri"/>
      <family val="2"/>
      <scheme val="minor"/>
    </font>
    <font>
      <b/>
      <sz val="12"/>
      <color theme="1"/>
      <name val="Times New Roman"/>
      <family val="1"/>
    </font>
    <font>
      <sz val="12"/>
      <color theme="1"/>
      <name val="Times New Roman"/>
      <family val="1"/>
    </font>
    <font>
      <i/>
      <vertAlign val="subscript"/>
      <sz val="12"/>
      <color theme="1"/>
      <name val="Times New Roman"/>
      <family val="1"/>
    </font>
    <font>
      <b/>
      <vertAlign val="superscript"/>
      <sz val="12"/>
      <color theme="1"/>
      <name val="Times New Roman"/>
      <family val="1"/>
    </font>
    <font>
      <vertAlign val="subscript"/>
      <sz val="12"/>
      <color theme="1"/>
      <name val="Times New Roman"/>
      <family val="1"/>
    </font>
    <font>
      <vertAlign val="superscript"/>
      <sz val="12"/>
      <color theme="1"/>
      <name val="Times New Roman"/>
      <family val="1"/>
    </font>
    <font>
      <u/>
      <sz val="11"/>
      <color theme="10"/>
      <name val="Calibri"/>
      <family val="2"/>
      <scheme val="minor"/>
    </font>
    <font>
      <u/>
      <sz val="12"/>
      <color theme="10"/>
      <name val="Times New Roman"/>
      <family val="1"/>
    </font>
    <font>
      <sz val="15"/>
      <color theme="1"/>
      <name val="Times New Roman"/>
      <family val="1"/>
    </font>
    <font>
      <b/>
      <sz val="15"/>
      <name val="Times New Roman"/>
      <family val="1"/>
    </font>
    <font>
      <b/>
      <sz val="15"/>
      <color theme="1"/>
      <name val="Times New Roman"/>
      <family val="1"/>
    </font>
    <font>
      <sz val="15"/>
      <name val="Times New Roman"/>
      <family val="1"/>
    </font>
    <font>
      <u/>
      <sz val="15"/>
      <color theme="10"/>
      <name val="Times New Roman"/>
      <family val="1"/>
    </font>
    <font>
      <sz val="12"/>
      <color rgb="FFFF0000"/>
      <name val="Times New Roman"/>
      <family val="1"/>
    </font>
    <font>
      <b/>
      <sz val="12"/>
      <color rgb="FFFF0000"/>
      <name val="Times New Roman"/>
      <family val="1"/>
    </font>
    <font>
      <b/>
      <sz val="12"/>
      <name val="Times New Roman"/>
      <family val="1"/>
    </font>
    <font>
      <b/>
      <u/>
      <sz val="12"/>
      <color theme="1"/>
      <name val="Times New Roman"/>
      <family val="1"/>
    </font>
    <font>
      <i/>
      <sz val="12"/>
      <color rgb="FFFF0000"/>
      <name val="Times New Roman"/>
      <family val="1"/>
    </font>
    <font>
      <sz val="12"/>
      <name val="Times New Roman"/>
      <family val="1"/>
    </font>
    <font>
      <i/>
      <sz val="12"/>
      <color theme="1"/>
      <name val="Times New Roman"/>
      <family val="1"/>
    </font>
    <font>
      <sz val="10"/>
      <color rgb="FF000000"/>
      <name val="Times New Roman"/>
      <family val="1"/>
    </font>
    <font>
      <b/>
      <sz val="12"/>
      <color indexed="63"/>
      <name val="Times New Roman"/>
      <family val="1"/>
    </font>
    <font>
      <sz val="12"/>
      <color rgb="FF211F1F"/>
      <name val="Times New Roman"/>
      <family val="1"/>
    </font>
    <font>
      <sz val="12"/>
      <color rgb="FF231F20"/>
      <name val="Times New Roman"/>
      <family val="1"/>
    </font>
    <font>
      <sz val="12"/>
      <color rgb="FF363435"/>
      <name val="Times New Roman"/>
      <family val="1"/>
    </font>
    <font>
      <b/>
      <sz val="12"/>
      <color rgb="FF000000"/>
      <name val="Times New Roman"/>
      <family val="1"/>
    </font>
    <font>
      <sz val="12"/>
      <color rgb="FF000000"/>
      <name val="Times New Roman"/>
      <family val="1"/>
    </font>
    <font>
      <b/>
      <u/>
      <sz val="12"/>
      <color rgb="FF000000"/>
      <name val="Times New Roman"/>
      <family val="1"/>
    </font>
    <font>
      <sz val="12"/>
      <color indexed="63"/>
      <name val="Times New Roman"/>
      <family val="1"/>
    </font>
    <font>
      <sz val="12"/>
      <color rgb="FF1E1916"/>
      <name val="Times New Roman"/>
      <family val="1"/>
    </font>
    <font>
      <b/>
      <u/>
      <sz val="12"/>
      <color indexed="63"/>
      <name val="Times New Roman"/>
      <family val="1"/>
    </font>
    <font>
      <b/>
      <u/>
      <sz val="12"/>
      <name val="Times New Roman"/>
      <family val="1"/>
    </font>
    <font>
      <sz val="14"/>
      <color theme="1"/>
      <name val="Times New Roman"/>
      <family val="1"/>
    </font>
    <font>
      <sz val="14"/>
      <name val="Times New Roman"/>
      <family val="1"/>
    </font>
    <font>
      <b/>
      <sz val="14"/>
      <color indexed="63"/>
      <name val="Times New Roman"/>
      <family val="1"/>
    </font>
    <font>
      <b/>
      <sz val="14"/>
      <color theme="1"/>
      <name val="Times New Roman"/>
      <family val="1"/>
    </font>
    <font>
      <sz val="14"/>
      <color indexed="63"/>
      <name val="Times New Roman"/>
      <family val="1"/>
    </font>
    <font>
      <i/>
      <sz val="14"/>
      <color rgb="FFFF0000"/>
      <name val="Times New Roman"/>
      <family val="1"/>
    </font>
    <font>
      <sz val="15"/>
      <color rgb="FFFF0000"/>
      <name val="Times New Roman"/>
      <family val="1"/>
    </font>
    <font>
      <sz val="12"/>
      <color rgb="FF000000"/>
      <name val="Cambria"/>
      <family val="1"/>
    </font>
    <font>
      <b/>
      <sz val="14"/>
      <color rgb="FF000000"/>
      <name val="Cambria"/>
      <family val="1"/>
    </font>
  </fonts>
  <fills count="41">
    <fill>
      <patternFill patternType="none"/>
    </fill>
    <fill>
      <patternFill patternType="gray125"/>
    </fill>
    <fill>
      <patternFill patternType="solid">
        <fgColor theme="2" tint="-9.9978637043366805E-2"/>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6"/>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39997558519241921"/>
        <bgColor indexed="64"/>
      </patternFill>
    </fill>
    <fill>
      <patternFill patternType="solid">
        <fgColor theme="0"/>
        <bgColor indexed="64"/>
      </patternFill>
    </fill>
    <fill>
      <patternFill patternType="solid">
        <fgColor rgb="FFFFFF00"/>
        <bgColor indexed="64"/>
      </patternFill>
    </fill>
  </fills>
  <borders count="57">
    <border>
      <left/>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medium">
        <color theme="1"/>
      </left>
      <right style="thin">
        <color auto="1"/>
      </right>
      <top style="medium">
        <color theme="1"/>
      </top>
      <bottom style="thin">
        <color theme="0"/>
      </bottom>
      <diagonal/>
    </border>
    <border>
      <left style="thin">
        <color auto="1"/>
      </left>
      <right style="medium">
        <color theme="1"/>
      </right>
      <top style="medium">
        <color theme="1"/>
      </top>
      <bottom style="thin">
        <color auto="1"/>
      </bottom>
      <diagonal/>
    </border>
    <border>
      <left/>
      <right style="thin">
        <color theme="0"/>
      </right>
      <top style="thin">
        <color theme="0"/>
      </top>
      <bottom style="thin">
        <color theme="0"/>
      </bottom>
      <diagonal/>
    </border>
    <border>
      <left style="medium">
        <color indexed="64"/>
      </left>
      <right style="thin">
        <color theme="1"/>
      </right>
      <top style="medium">
        <color indexed="64"/>
      </top>
      <bottom style="thin">
        <color theme="1"/>
      </bottom>
      <diagonal/>
    </border>
    <border>
      <left style="medium">
        <color theme="1"/>
      </left>
      <right style="thin">
        <color auto="1"/>
      </right>
      <top/>
      <bottom style="thin">
        <color auto="1"/>
      </bottom>
      <diagonal/>
    </border>
    <border>
      <left style="thin">
        <color auto="1"/>
      </left>
      <right style="medium">
        <color theme="1"/>
      </right>
      <top style="thin">
        <color auto="1"/>
      </top>
      <bottom style="thin">
        <color auto="1"/>
      </bottom>
      <diagonal/>
    </border>
    <border>
      <left style="medium">
        <color theme="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right style="medium">
        <color theme="1"/>
      </right>
      <top style="thin">
        <color auto="1"/>
      </top>
      <bottom style="thin">
        <color auto="1"/>
      </bottom>
      <diagonal/>
    </border>
    <border>
      <left style="medium">
        <color theme="1"/>
      </left>
      <right style="thin">
        <color auto="1"/>
      </right>
      <top style="thin">
        <color auto="1"/>
      </top>
      <bottom style="medium">
        <color theme="1"/>
      </bottom>
      <diagonal/>
    </border>
    <border>
      <left style="thin">
        <color auto="1"/>
      </left>
      <right style="medium">
        <color theme="1"/>
      </right>
      <top style="thin">
        <color auto="1"/>
      </top>
      <bottom style="medium">
        <color theme="1"/>
      </bottom>
      <diagonal/>
    </border>
    <border>
      <left style="medium">
        <color indexed="64"/>
      </left>
      <right style="dotted">
        <color auto="1"/>
      </right>
      <top style="medium">
        <color indexed="64"/>
      </top>
      <bottom style="dotted">
        <color auto="1"/>
      </bottom>
      <diagonal/>
    </border>
    <border>
      <left style="medium">
        <color indexed="64"/>
      </left>
      <right style="dotted">
        <color auto="1"/>
      </right>
      <top style="dotted">
        <color auto="1"/>
      </top>
      <bottom style="dotted">
        <color auto="1"/>
      </bottom>
      <diagonal/>
    </border>
    <border>
      <left style="dotted">
        <color auto="1"/>
      </left>
      <right style="medium">
        <color indexed="64"/>
      </right>
      <top style="dotted">
        <color auto="1"/>
      </top>
      <bottom style="dotted">
        <color auto="1"/>
      </bottom>
      <diagonal/>
    </border>
    <border>
      <left style="medium">
        <color indexed="64"/>
      </left>
      <right/>
      <top style="dotted">
        <color indexed="64"/>
      </top>
      <bottom style="dotted">
        <color indexed="64"/>
      </bottom>
      <diagonal/>
    </border>
    <border>
      <left style="medium">
        <color indexed="64"/>
      </left>
      <right/>
      <top/>
      <bottom style="dotted">
        <color indexed="64"/>
      </bottom>
      <diagonal/>
    </border>
    <border>
      <left style="medium">
        <color indexed="64"/>
      </left>
      <right/>
      <top style="dashed">
        <color indexed="64"/>
      </top>
      <bottom style="dotted">
        <color indexed="64"/>
      </bottom>
      <diagonal/>
    </border>
    <border>
      <left style="medium">
        <color indexed="64"/>
      </left>
      <right/>
      <top style="dotted">
        <color indexed="64"/>
      </top>
      <bottom style="dashed">
        <color indexed="64"/>
      </bottom>
      <diagonal/>
    </border>
    <border>
      <left style="medium">
        <color indexed="64"/>
      </left>
      <right/>
      <top style="dashed">
        <color indexed="64"/>
      </top>
      <bottom style="dashed">
        <color indexed="64"/>
      </bottom>
      <diagonal/>
    </border>
    <border>
      <left style="dotted">
        <color auto="1"/>
      </left>
      <right style="medium">
        <color indexed="64"/>
      </right>
      <top style="dotted">
        <color auto="1"/>
      </top>
      <bottom style="medium">
        <color indexed="64"/>
      </bottom>
      <diagonal/>
    </border>
    <border>
      <left style="thin">
        <color indexed="64"/>
      </left>
      <right style="thin">
        <color indexed="64"/>
      </right>
      <top/>
      <bottom/>
      <diagonal/>
    </border>
    <border>
      <left style="dotted">
        <color auto="1"/>
      </left>
      <right style="medium">
        <color indexed="64"/>
      </right>
      <top style="medium">
        <color indexed="64"/>
      </top>
      <bottom style="dotted">
        <color auto="1"/>
      </bottom>
      <diagonal/>
    </border>
  </borders>
  <cellStyleXfs count="51">
    <xf numFmtId="0" fontId="0" fillId="0" borderId="0"/>
    <xf numFmtId="43" fontId="1" fillId="0" borderId="0" applyFont="0" applyFill="0" applyBorder="0" applyAlignment="0" applyProtection="0"/>
    <xf numFmtId="164" fontId="1" fillId="0" borderId="0" applyFont="0" applyFill="0" applyBorder="0" applyAlignment="0" applyProtection="0"/>
    <xf numFmtId="0" fontId="3" fillId="0" borderId="0"/>
    <xf numFmtId="167" fontId="4" fillId="0" borderId="0" applyFont="0" applyFill="0" applyBorder="0" applyAlignment="0" applyProtection="0"/>
    <xf numFmtId="0" fontId="5" fillId="0" borderId="0" applyNumberFormat="0" applyFill="0" applyBorder="0" applyAlignment="0" applyProtection="0"/>
    <xf numFmtId="0" fontId="6" fillId="0" borderId="21" applyNumberFormat="0" applyFill="0" applyAlignment="0" applyProtection="0"/>
    <xf numFmtId="0" fontId="7" fillId="0" borderId="22" applyNumberFormat="0" applyFill="0" applyAlignment="0" applyProtection="0"/>
    <xf numFmtId="0" fontId="8" fillId="0" borderId="23" applyNumberFormat="0" applyFill="0" applyAlignment="0" applyProtection="0"/>
    <xf numFmtId="0" fontId="8" fillId="0" borderId="0" applyNumberFormat="0" applyFill="0" applyBorder="0" applyAlignment="0" applyProtection="0"/>
    <xf numFmtId="0" fontId="9" fillId="7" borderId="0" applyNumberFormat="0" applyBorder="0" applyAlignment="0" applyProtection="0"/>
    <xf numFmtId="0" fontId="10" fillId="8" borderId="0" applyNumberFormat="0" applyBorder="0" applyAlignment="0" applyProtection="0"/>
    <xf numFmtId="0" fontId="11" fillId="9" borderId="0" applyNumberFormat="0" applyBorder="0" applyAlignment="0" applyProtection="0"/>
    <xf numFmtId="0" fontId="12" fillId="10" borderId="24" applyNumberFormat="0" applyAlignment="0" applyProtection="0"/>
    <xf numFmtId="0" fontId="13" fillId="11" borderId="25" applyNumberFormat="0" applyAlignment="0" applyProtection="0"/>
    <xf numFmtId="0" fontId="14" fillId="11" borderId="24" applyNumberFormat="0" applyAlignment="0" applyProtection="0"/>
    <xf numFmtId="0" fontId="15" fillId="0" borderId="26" applyNumberFormat="0" applyFill="0" applyAlignment="0" applyProtection="0"/>
    <xf numFmtId="0" fontId="16" fillId="12" borderId="27" applyNumberFormat="0" applyAlignment="0" applyProtection="0"/>
    <xf numFmtId="0" fontId="17" fillId="0" borderId="0" applyNumberFormat="0" applyFill="0" applyBorder="0" applyAlignment="0" applyProtection="0"/>
    <xf numFmtId="0" fontId="1" fillId="13" borderId="28" applyNumberFormat="0" applyFont="0" applyAlignment="0" applyProtection="0"/>
    <xf numFmtId="0" fontId="18" fillId="0" borderId="0" applyNumberFormat="0" applyFill="0" applyBorder="0" applyAlignment="0" applyProtection="0"/>
    <xf numFmtId="0" fontId="2" fillId="0" borderId="29" applyNumberFormat="0" applyFill="0" applyAlignment="0" applyProtection="0"/>
    <xf numFmtId="0" fontId="1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9" fillId="37" borderId="0" applyNumberFormat="0" applyBorder="0" applyAlignment="0" applyProtection="0"/>
    <xf numFmtId="0" fontId="20" fillId="0" borderId="0"/>
    <xf numFmtId="0" fontId="27" fillId="0" borderId="0" applyNumberFormat="0" applyFill="0" applyBorder="0" applyAlignment="0" applyProtection="0"/>
    <xf numFmtId="9" fontId="1" fillId="0" borderId="0" applyFont="0" applyFill="0" applyBorder="0" applyAlignment="0" applyProtection="0"/>
    <xf numFmtId="0" fontId="41" fillId="0" borderId="0"/>
    <xf numFmtId="0" fontId="41" fillId="0" borderId="0"/>
  </cellStyleXfs>
  <cellXfs count="622">
    <xf numFmtId="0" fontId="0" fillId="0" borderId="0" xfId="0"/>
    <xf numFmtId="0" fontId="21" fillId="0" borderId="0" xfId="0" applyFont="1"/>
    <xf numFmtId="0" fontId="22" fillId="0" borderId="0" xfId="0" applyFont="1"/>
    <xf numFmtId="165" fontId="21" fillId="2" borderId="5" xfId="2" applyNumberFormat="1" applyFont="1" applyFill="1" applyBorder="1" applyAlignment="1">
      <alignment horizontal="center"/>
    </xf>
    <xf numFmtId="0" fontId="22" fillId="4" borderId="4" xfId="0" applyFont="1" applyFill="1" applyBorder="1"/>
    <xf numFmtId="4" fontId="22" fillId="4" borderId="3" xfId="2" applyNumberFormat="1" applyFont="1" applyFill="1" applyBorder="1" applyAlignment="1">
      <alignment horizontal="center" vertical="center"/>
    </xf>
    <xf numFmtId="0" fontId="22" fillId="0" borderId="4" xfId="0" applyFont="1" applyBorder="1"/>
    <xf numFmtId="4" fontId="22" fillId="3" borderId="3" xfId="2" applyNumberFormat="1" applyFont="1" applyFill="1" applyBorder="1" applyAlignment="1">
      <alignment horizontal="center" vertical="center"/>
    </xf>
    <xf numFmtId="0" fontId="22" fillId="0" borderId="4" xfId="0" applyFont="1" applyFill="1" applyBorder="1"/>
    <xf numFmtId="0" fontId="22" fillId="0" borderId="2" xfId="0" applyFont="1" applyBorder="1"/>
    <xf numFmtId="4" fontId="22" fillId="3" borderId="1" xfId="2" applyNumberFormat="1" applyFont="1" applyFill="1" applyBorder="1" applyAlignment="1">
      <alignment horizontal="center" vertical="center"/>
    </xf>
    <xf numFmtId="0" fontId="22" fillId="0" borderId="0" xfId="0" applyFont="1" applyBorder="1"/>
    <xf numFmtId="4" fontId="22" fillId="0" borderId="0" xfId="2" applyNumberFormat="1" applyFont="1" applyFill="1" applyBorder="1" applyAlignment="1">
      <alignment horizontal="center" vertical="center"/>
    </xf>
    <xf numFmtId="0" fontId="22" fillId="0" borderId="0" xfId="0" applyFont="1" applyFill="1" applyBorder="1"/>
    <xf numFmtId="165" fontId="22" fillId="0" borderId="0" xfId="2" applyNumberFormat="1" applyFont="1" applyFill="1" applyBorder="1"/>
    <xf numFmtId="0" fontId="21" fillId="2" borderId="7" xfId="0" applyFont="1" applyFill="1" applyBorder="1" applyAlignment="1">
      <alignment horizontal="left" vertical="center"/>
    </xf>
    <xf numFmtId="0" fontId="21" fillId="2" borderId="8" xfId="0" applyFont="1" applyFill="1" applyBorder="1" applyAlignment="1">
      <alignment horizontal="center" vertical="center"/>
    </xf>
    <xf numFmtId="0" fontId="21" fillId="2" borderId="9" xfId="0" applyFont="1" applyFill="1" applyBorder="1" applyAlignment="1">
      <alignment horizontal="center" vertical="center"/>
    </xf>
    <xf numFmtId="0" fontId="22" fillId="0" borderId="0" xfId="0" applyFont="1" applyAlignment="1">
      <alignment horizontal="center"/>
    </xf>
    <xf numFmtId="0" fontId="22" fillId="0" borderId="13" xfId="0" applyFont="1" applyBorder="1" applyAlignment="1">
      <alignment horizontal="left" vertical="center"/>
    </xf>
    <xf numFmtId="0" fontId="21" fillId="0" borderId="0" xfId="0" applyFont="1" applyBorder="1" applyAlignment="1">
      <alignment horizontal="center" vertical="center"/>
    </xf>
    <xf numFmtId="170" fontId="22" fillId="0" borderId="0" xfId="1" applyNumberFormat="1" applyFont="1" applyFill="1" applyBorder="1" applyAlignment="1">
      <alignment horizontal="center" vertical="center"/>
    </xf>
    <xf numFmtId="0" fontId="21" fillId="0" borderId="10" xfId="0" applyFont="1" applyFill="1" applyBorder="1" applyAlignment="1">
      <alignment horizontal="left" vertical="center"/>
    </xf>
    <xf numFmtId="0" fontId="21" fillId="0" borderId="11" xfId="0" applyFont="1" applyFill="1" applyBorder="1" applyAlignment="1">
      <alignment horizontal="center" vertical="center"/>
    </xf>
    <xf numFmtId="3" fontId="21" fillId="0" borderId="11" xfId="0" applyNumberFormat="1" applyFont="1" applyBorder="1" applyAlignment="1">
      <alignment horizontal="center" vertical="center"/>
    </xf>
    <xf numFmtId="3" fontId="21" fillId="0" borderId="12" xfId="0" applyNumberFormat="1" applyFont="1" applyBorder="1" applyAlignment="1">
      <alignment horizontal="center" vertical="center"/>
    </xf>
    <xf numFmtId="0" fontId="21" fillId="0" borderId="0" xfId="0" applyFont="1" applyFill="1" applyBorder="1" applyAlignment="1">
      <alignment horizontal="left" vertical="center"/>
    </xf>
    <xf numFmtId="0" fontId="21" fillId="0" borderId="0" xfId="0" applyFont="1" applyFill="1" applyBorder="1" applyAlignment="1">
      <alignment horizontal="center" vertical="center"/>
    </xf>
    <xf numFmtId="3" fontId="21" fillId="0" borderId="0" xfId="0" applyNumberFormat="1" applyFont="1" applyBorder="1" applyAlignment="1">
      <alignment horizontal="center" vertical="center"/>
    </xf>
    <xf numFmtId="0" fontId="21" fillId="0" borderId="0" xfId="0" applyFont="1" applyFill="1" applyAlignment="1">
      <alignment horizontal="center" vertical="center"/>
    </xf>
    <xf numFmtId="3" fontId="21" fillId="0" borderId="0" xfId="0" applyNumberFormat="1" applyFont="1" applyAlignment="1">
      <alignment horizontal="center" vertical="center"/>
    </xf>
    <xf numFmtId="3" fontId="22" fillId="0" borderId="11" xfId="0" applyNumberFormat="1" applyFont="1" applyBorder="1" applyAlignment="1">
      <alignment horizontal="center" vertical="center"/>
    </xf>
    <xf numFmtId="3" fontId="22" fillId="0" borderId="12" xfId="0" applyNumberFormat="1" applyFont="1" applyBorder="1" applyAlignment="1">
      <alignment horizontal="center" vertical="center"/>
    </xf>
    <xf numFmtId="3" fontId="22" fillId="0" borderId="0" xfId="0" applyNumberFormat="1" applyFont="1" applyBorder="1" applyAlignment="1">
      <alignment horizontal="center" vertical="center"/>
    </xf>
    <xf numFmtId="0" fontId="22" fillId="0" borderId="0" xfId="0" applyFont="1" applyAlignment="1">
      <alignment horizontal="center" vertical="center"/>
    </xf>
    <xf numFmtId="0" fontId="22" fillId="0" borderId="0" xfId="0" applyFont="1" applyBorder="1" applyAlignment="1">
      <alignment horizontal="center"/>
    </xf>
    <xf numFmtId="3" fontId="22" fillId="0" borderId="0" xfId="0" applyNumberFormat="1" applyFont="1" applyBorder="1" applyAlignment="1">
      <alignment horizontal="center"/>
    </xf>
    <xf numFmtId="3" fontId="22" fillId="0" borderId="14" xfId="0" applyNumberFormat="1" applyFont="1" applyBorder="1" applyAlignment="1">
      <alignment horizontal="center"/>
    </xf>
    <xf numFmtId="0" fontId="21" fillId="0" borderId="0" xfId="0" applyFont="1" applyFill="1" applyBorder="1" applyAlignment="1">
      <alignment horizontal="center"/>
    </xf>
    <xf numFmtId="0" fontId="21" fillId="0" borderId="10" xfId="0" applyFont="1" applyFill="1" applyBorder="1" applyAlignment="1">
      <alignment horizontal="left"/>
    </xf>
    <xf numFmtId="3" fontId="21" fillId="0" borderId="11" xfId="0" applyNumberFormat="1" applyFont="1" applyBorder="1" applyAlignment="1">
      <alignment horizontal="center"/>
    </xf>
    <xf numFmtId="3" fontId="21" fillId="0" borderId="12" xfId="0" applyNumberFormat="1" applyFont="1" applyBorder="1" applyAlignment="1">
      <alignment horizontal="center"/>
    </xf>
    <xf numFmtId="0" fontId="21" fillId="0" borderId="0" xfId="0" applyFont="1" applyFill="1" applyAlignment="1">
      <alignment horizontal="center"/>
    </xf>
    <xf numFmtId="3" fontId="21" fillId="0" borderId="0" xfId="0" applyNumberFormat="1" applyFont="1" applyAlignment="1">
      <alignment horizontal="center"/>
    </xf>
    <xf numFmtId="0" fontId="21" fillId="2" borderId="9" xfId="0" applyFont="1" applyFill="1" applyBorder="1" applyAlignment="1">
      <alignment horizontal="left" vertical="center"/>
    </xf>
    <xf numFmtId="3" fontId="21" fillId="0" borderId="0" xfId="0" applyNumberFormat="1" applyFont="1" applyBorder="1" applyAlignment="1">
      <alignment horizontal="center"/>
    </xf>
    <xf numFmtId="0" fontId="22" fillId="0" borderId="13" xfId="0" applyFont="1" applyFill="1" applyBorder="1" applyAlignment="1">
      <alignment horizontal="left"/>
    </xf>
    <xf numFmtId="169" fontId="22" fillId="0" borderId="14" xfId="0" applyNumberFormat="1" applyFont="1" applyBorder="1" applyAlignment="1">
      <alignment horizontal="center"/>
    </xf>
    <xf numFmtId="0" fontId="22" fillId="0" borderId="10" xfId="0" applyFont="1" applyFill="1" applyBorder="1" applyAlignment="1">
      <alignment horizontal="left"/>
    </xf>
    <xf numFmtId="169" fontId="22" fillId="0" borderId="12" xfId="0" applyNumberFormat="1" applyFont="1" applyBorder="1" applyAlignment="1">
      <alignment horizontal="center"/>
    </xf>
    <xf numFmtId="3" fontId="21" fillId="0" borderId="0" xfId="0" applyNumberFormat="1" applyFont="1" applyAlignment="1">
      <alignment horizontal="left"/>
    </xf>
    <xf numFmtId="0" fontId="21" fillId="2" borderId="5" xfId="0" applyFont="1" applyFill="1" applyBorder="1" applyAlignment="1">
      <alignment horizontal="center" vertical="center"/>
    </xf>
    <xf numFmtId="4" fontId="21" fillId="3" borderId="1" xfId="2" applyNumberFormat="1" applyFont="1" applyFill="1" applyBorder="1" applyAlignment="1">
      <alignment horizontal="center" vertical="center"/>
    </xf>
    <xf numFmtId="4" fontId="22" fillId="0" borderId="0" xfId="2" applyNumberFormat="1" applyFont="1" applyFill="1" applyBorder="1"/>
    <xf numFmtId="0" fontId="21" fillId="2" borderId="6" xfId="0" applyFont="1" applyFill="1" applyBorder="1"/>
    <xf numFmtId="165" fontId="21" fillId="2" borderId="5" xfId="2" applyNumberFormat="1" applyFont="1" applyFill="1" applyBorder="1"/>
    <xf numFmtId="166" fontId="22" fillId="0" borderId="0" xfId="0" applyNumberFormat="1" applyFont="1"/>
    <xf numFmtId="0" fontId="21" fillId="0" borderId="0" xfId="0" applyFont="1" applyFill="1" applyBorder="1" applyAlignment="1">
      <alignment horizontal="left" vertical="center" wrapText="1"/>
    </xf>
    <xf numFmtId="165" fontId="21" fillId="0" borderId="0" xfId="2" applyNumberFormat="1" applyFont="1" applyFill="1" applyBorder="1"/>
    <xf numFmtId="4" fontId="22" fillId="0" borderId="0" xfId="0" applyNumberFormat="1" applyFont="1"/>
    <xf numFmtId="0" fontId="21" fillId="2" borderId="7" xfId="0" applyFont="1" applyFill="1" applyBorder="1" applyAlignment="1"/>
    <xf numFmtId="0" fontId="21" fillId="0" borderId="0" xfId="0" applyFont="1" applyAlignment="1">
      <alignment horizontal="center"/>
    </xf>
    <xf numFmtId="4" fontId="21" fillId="0" borderId="0" xfId="0" applyNumberFormat="1" applyFont="1" applyAlignment="1">
      <alignment horizontal="center"/>
    </xf>
    <xf numFmtId="4" fontId="21" fillId="0" borderId="11" xfId="0" applyNumberFormat="1" applyFont="1" applyFill="1" applyBorder="1" applyAlignment="1">
      <alignment horizontal="center" vertical="center"/>
    </xf>
    <xf numFmtId="4" fontId="21" fillId="0" borderId="12" xfId="0" applyNumberFormat="1" applyFont="1" applyFill="1" applyBorder="1" applyAlignment="1">
      <alignment horizontal="center" vertical="center"/>
    </xf>
    <xf numFmtId="0" fontId="22" fillId="0" borderId="0" xfId="0" applyFont="1" applyFill="1" applyBorder="1" applyAlignment="1">
      <alignment horizontal="center" vertical="center"/>
    </xf>
    <xf numFmtId="165" fontId="22" fillId="0" borderId="0" xfId="2" applyNumberFormat="1" applyFont="1" applyFill="1" applyBorder="1" applyAlignment="1">
      <alignment horizontal="center" vertical="center"/>
    </xf>
    <xf numFmtId="0" fontId="22" fillId="0" borderId="0" xfId="0" applyFont="1" applyBorder="1" applyAlignment="1">
      <alignment horizontal="center" vertical="center"/>
    </xf>
    <xf numFmtId="0" fontId="22" fillId="0" borderId="0" xfId="0" applyFont="1" applyFill="1" applyAlignment="1">
      <alignment horizontal="center"/>
    </xf>
    <xf numFmtId="170" fontId="22" fillId="0" borderId="0" xfId="1" applyNumberFormat="1" applyFont="1" applyFill="1" applyBorder="1"/>
    <xf numFmtId="4" fontId="22" fillId="0" borderId="3" xfId="2" applyNumberFormat="1" applyFont="1" applyFill="1" applyBorder="1" applyAlignment="1">
      <alignment horizontal="center" vertical="center"/>
    </xf>
    <xf numFmtId="4" fontId="21" fillId="0" borderId="0" xfId="2" applyNumberFormat="1" applyFont="1" applyFill="1" applyBorder="1" applyAlignment="1">
      <alignment horizontal="center" vertical="center"/>
    </xf>
    <xf numFmtId="170" fontId="22" fillId="0" borderId="11" xfId="1" applyNumberFormat="1" applyFont="1" applyFill="1" applyBorder="1"/>
    <xf numFmtId="0" fontId="22" fillId="0" borderId="0" xfId="0" applyFont="1" applyFill="1" applyBorder="1" applyAlignment="1">
      <alignment horizontal="left"/>
    </xf>
    <xf numFmtId="169" fontId="22" fillId="0" borderId="0" xfId="0" applyNumberFormat="1" applyFont="1" applyBorder="1" applyAlignment="1">
      <alignment horizontal="center"/>
    </xf>
    <xf numFmtId="4" fontId="21" fillId="0" borderId="0" xfId="0" applyNumberFormat="1" applyFont="1" applyFill="1" applyBorder="1" applyAlignment="1">
      <alignment horizontal="center"/>
    </xf>
    <xf numFmtId="4" fontId="21" fillId="0" borderId="0" xfId="0" applyNumberFormat="1" applyFont="1" applyBorder="1" applyAlignment="1">
      <alignment horizontal="center" vertical="center"/>
    </xf>
    <xf numFmtId="0" fontId="21" fillId="0" borderId="0" xfId="0" applyFont="1" applyBorder="1" applyAlignment="1">
      <alignment horizontal="center"/>
    </xf>
    <xf numFmtId="169" fontId="22" fillId="0" borderId="11" xfId="0" applyNumberFormat="1" applyFont="1" applyBorder="1" applyAlignment="1">
      <alignment horizontal="center" vertical="center"/>
    </xf>
    <xf numFmtId="4" fontId="22" fillId="0" borderId="11" xfId="0" applyNumberFormat="1" applyFont="1" applyBorder="1" applyAlignment="1">
      <alignment horizontal="center" vertical="center"/>
    </xf>
    <xf numFmtId="4" fontId="22" fillId="0" borderId="12" xfId="0" applyNumberFormat="1" applyFont="1" applyBorder="1" applyAlignment="1">
      <alignment horizontal="center" vertical="center"/>
    </xf>
    <xf numFmtId="4" fontId="22" fillId="0" borderId="0" xfId="0" applyNumberFormat="1" applyFont="1" applyBorder="1" applyAlignment="1">
      <alignment horizontal="center" vertical="center"/>
    </xf>
    <xf numFmtId="4" fontId="22" fillId="0" borderId="11" xfId="0" applyNumberFormat="1" applyFont="1" applyFill="1" applyBorder="1" applyAlignment="1">
      <alignment horizontal="center" vertical="center"/>
    </xf>
    <xf numFmtId="169" fontId="22" fillId="0" borderId="12" xfId="0" applyNumberFormat="1" applyFont="1" applyBorder="1" applyAlignment="1">
      <alignment horizontal="center" vertical="center"/>
    </xf>
    <xf numFmtId="4" fontId="22" fillId="0" borderId="0" xfId="0" applyNumberFormat="1" applyFont="1" applyFill="1" applyBorder="1" applyAlignment="1">
      <alignment horizontal="center" vertical="center"/>
    </xf>
    <xf numFmtId="4" fontId="22" fillId="0" borderId="14" xfId="0" applyNumberFormat="1" applyFont="1" applyFill="1" applyBorder="1" applyAlignment="1">
      <alignment horizontal="center" vertical="center"/>
    </xf>
    <xf numFmtId="4" fontId="22" fillId="0" borderId="14" xfId="0" applyNumberFormat="1" applyFont="1" applyBorder="1" applyAlignment="1">
      <alignment horizontal="center" vertical="center"/>
    </xf>
    <xf numFmtId="4" fontId="21" fillId="0" borderId="11" xfId="0" applyNumberFormat="1" applyFont="1" applyBorder="1" applyAlignment="1">
      <alignment horizontal="center" vertical="center"/>
    </xf>
    <xf numFmtId="4" fontId="21" fillId="0" borderId="12" xfId="0" applyNumberFormat="1" applyFont="1" applyBorder="1" applyAlignment="1">
      <alignment horizontal="center" vertical="center"/>
    </xf>
    <xf numFmtId="0" fontId="22" fillId="4" borderId="2" xfId="0" applyFont="1" applyFill="1" applyBorder="1"/>
    <xf numFmtId="4" fontId="22" fillId="4" borderId="1" xfId="2" applyNumberFormat="1" applyFont="1" applyFill="1" applyBorder="1" applyAlignment="1">
      <alignment horizontal="center" vertical="center"/>
    </xf>
    <xf numFmtId="0" fontId="21" fillId="0" borderId="0" xfId="0" applyFont="1" applyFill="1" applyBorder="1"/>
    <xf numFmtId="0" fontId="21" fillId="0" borderId="0" xfId="0" applyFont="1" applyFill="1" applyBorder="1" applyAlignment="1">
      <alignment wrapText="1"/>
    </xf>
    <xf numFmtId="0" fontId="22" fillId="0" borderId="6" xfId="0" applyFont="1" applyBorder="1"/>
    <xf numFmtId="0" fontId="22" fillId="0" borderId="18" xfId="0" applyFont="1" applyBorder="1"/>
    <xf numFmtId="0" fontId="22" fillId="0" borderId="5" xfId="0" applyFont="1" applyBorder="1"/>
    <xf numFmtId="0" fontId="22" fillId="0" borderId="3" xfId="0" applyFont="1" applyBorder="1"/>
    <xf numFmtId="0" fontId="21" fillId="0" borderId="19" xfId="0" applyFont="1" applyBorder="1" applyAlignment="1">
      <alignment horizontal="center" vertical="center"/>
    </xf>
    <xf numFmtId="0" fontId="21" fillId="0" borderId="19" xfId="0" applyFont="1" applyBorder="1" applyAlignment="1">
      <alignment horizontal="center" vertical="center" wrapText="1"/>
    </xf>
    <xf numFmtId="0" fontId="21" fillId="0" borderId="19" xfId="0" applyFont="1" applyFill="1" applyBorder="1" applyAlignment="1">
      <alignment horizontal="center" vertical="center"/>
    </xf>
    <xf numFmtId="0" fontId="22" fillId="0" borderId="19" xfId="0" applyFont="1" applyBorder="1"/>
    <xf numFmtId="0" fontId="22" fillId="0" borderId="19" xfId="0" applyFont="1" applyBorder="1" applyAlignment="1">
      <alignment wrapText="1"/>
    </xf>
    <xf numFmtId="0" fontId="22" fillId="0" borderId="0" xfId="0" applyFont="1" applyAlignment="1">
      <alignment vertical="center"/>
    </xf>
    <xf numFmtId="0" fontId="22" fillId="0" borderId="19" xfId="0" applyFont="1" applyBorder="1" applyAlignment="1">
      <alignment vertical="center" wrapText="1"/>
    </xf>
    <xf numFmtId="0" fontId="22" fillId="0" borderId="19" xfId="0" applyFont="1" applyBorder="1" applyAlignment="1">
      <alignment vertical="center"/>
    </xf>
    <xf numFmtId="0" fontId="22" fillId="0" borderId="19" xfId="0" applyFont="1" applyFill="1" applyBorder="1" applyAlignment="1">
      <alignment vertical="center"/>
    </xf>
    <xf numFmtId="0" fontId="22" fillId="0" borderId="19" xfId="0" applyFont="1" applyFill="1" applyBorder="1"/>
    <xf numFmtId="0" fontId="22" fillId="0" borderId="19" xfId="0" applyFont="1" applyFill="1" applyBorder="1" applyAlignment="1">
      <alignment wrapText="1"/>
    </xf>
    <xf numFmtId="0" fontId="22" fillId="0" borderId="19" xfId="0" applyFont="1" applyFill="1" applyBorder="1" applyAlignment="1">
      <alignment vertical="center" wrapText="1"/>
    </xf>
    <xf numFmtId="0" fontId="25" fillId="0" borderId="0" xfId="0" applyFont="1" applyBorder="1"/>
    <xf numFmtId="0" fontId="22" fillId="0" borderId="20" xfId="0" applyFont="1" applyBorder="1"/>
    <xf numFmtId="0" fontId="22" fillId="0" borderId="1" xfId="0" applyFont="1" applyBorder="1"/>
    <xf numFmtId="0" fontId="22" fillId="0" borderId="0" xfId="0" applyFont="1" applyBorder="1" applyAlignment="1">
      <alignment vertical="center" wrapText="1"/>
    </xf>
    <xf numFmtId="0" fontId="21" fillId="0" borderId="0" xfId="0" applyFont="1" applyBorder="1" applyAlignment="1">
      <alignment vertical="center" wrapText="1"/>
    </xf>
    <xf numFmtId="0" fontId="21" fillId="0" borderId="0" xfId="0" applyFont="1" applyBorder="1" applyAlignment="1">
      <alignment vertical="center"/>
    </xf>
    <xf numFmtId="0" fontId="22" fillId="0" borderId="0" xfId="0" applyFont="1" applyFill="1"/>
    <xf numFmtId="165" fontId="21" fillId="0" borderId="0" xfId="2" applyNumberFormat="1" applyFont="1" applyFill="1" applyBorder="1" applyAlignment="1">
      <alignment horizontal="center"/>
    </xf>
    <xf numFmtId="169" fontId="22" fillId="0" borderId="0" xfId="0" applyNumberFormat="1" applyFont="1" applyFill="1" applyBorder="1" applyAlignment="1">
      <alignment horizontal="center"/>
    </xf>
    <xf numFmtId="0" fontId="21" fillId="0" borderId="0" xfId="0" applyFont="1" applyFill="1" applyBorder="1" applyAlignment="1">
      <alignment horizontal="left"/>
    </xf>
    <xf numFmtId="0" fontId="22" fillId="0" borderId="11" xfId="0" applyFont="1" applyFill="1" applyBorder="1" applyAlignment="1">
      <alignment horizontal="center" vertical="center"/>
    </xf>
    <xf numFmtId="3" fontId="21" fillId="0" borderId="0" xfId="0" applyNumberFormat="1" applyFont="1" applyFill="1" applyBorder="1" applyAlignment="1">
      <alignment horizontal="center"/>
    </xf>
    <xf numFmtId="166" fontId="22" fillId="0" borderId="0" xfId="0" applyNumberFormat="1" applyFont="1" applyFill="1"/>
    <xf numFmtId="168" fontId="22" fillId="0" borderId="19" xfId="1" applyNumberFormat="1" applyFont="1" applyFill="1" applyBorder="1" applyAlignment="1">
      <alignment wrapText="1"/>
    </xf>
    <xf numFmtId="168" fontId="22" fillId="0" borderId="19" xfId="1" applyNumberFormat="1" applyFont="1" applyFill="1" applyBorder="1"/>
    <xf numFmtId="168" fontId="22" fillId="0" borderId="0" xfId="1" applyNumberFormat="1" applyFont="1" applyFill="1" applyBorder="1"/>
    <xf numFmtId="43" fontId="22" fillId="0" borderId="19" xfId="1" applyNumberFormat="1" applyFont="1" applyFill="1" applyBorder="1"/>
    <xf numFmtId="168" fontId="21" fillId="2" borderId="30" xfId="1" applyNumberFormat="1" applyFont="1" applyFill="1" applyBorder="1" applyAlignment="1">
      <alignment horizontal="center" vertical="center"/>
    </xf>
    <xf numFmtId="3" fontId="21" fillId="0" borderId="0" xfId="0" applyNumberFormat="1" applyFont="1" applyFill="1" applyBorder="1" applyAlignment="1">
      <alignment horizontal="center" vertical="center"/>
    </xf>
    <xf numFmtId="168" fontId="21" fillId="0" borderId="19" xfId="1" applyNumberFormat="1" applyFont="1" applyFill="1" applyBorder="1" applyAlignment="1">
      <alignment horizontal="left" wrapText="1"/>
    </xf>
    <xf numFmtId="168" fontId="21" fillId="0" borderId="19" xfId="1" applyNumberFormat="1" applyFont="1" applyFill="1" applyBorder="1" applyAlignment="1">
      <alignment wrapText="1"/>
    </xf>
    <xf numFmtId="0" fontId="21" fillId="2" borderId="30" xfId="1" applyNumberFormat="1" applyFont="1" applyFill="1" applyBorder="1" applyAlignment="1">
      <alignment horizontal="center" vertical="center"/>
    </xf>
    <xf numFmtId="170" fontId="22" fillId="0" borderId="14" xfId="1" applyNumberFormat="1" applyFont="1" applyFill="1" applyBorder="1" applyAlignment="1">
      <alignment horizontal="center" vertical="center"/>
    </xf>
    <xf numFmtId="171" fontId="21" fillId="0" borderId="0" xfId="0" applyNumberFormat="1" applyFont="1" applyFill="1" applyBorder="1" applyAlignment="1">
      <alignment horizontal="center" vertical="center"/>
    </xf>
    <xf numFmtId="43" fontId="22" fillId="0" borderId="0" xfId="1" applyFont="1" applyBorder="1" applyAlignment="1">
      <alignment horizontal="center" vertical="center"/>
    </xf>
    <xf numFmtId="43" fontId="22" fillId="0" borderId="11" xfId="1" applyFont="1" applyBorder="1" applyAlignment="1">
      <alignment horizontal="center" vertical="center"/>
    </xf>
    <xf numFmtId="0" fontId="29" fillId="0" borderId="32" xfId="0" applyFont="1" applyBorder="1"/>
    <xf numFmtId="0" fontId="29" fillId="0" borderId="0" xfId="0" applyFont="1"/>
    <xf numFmtId="0" fontId="29" fillId="0" borderId="33" xfId="0" applyFont="1" applyBorder="1"/>
    <xf numFmtId="0" fontId="29" fillId="0" borderId="34" xfId="0" applyFont="1" applyBorder="1"/>
    <xf numFmtId="0" fontId="30" fillId="38" borderId="35" xfId="0" applyFont="1" applyFill="1" applyBorder="1" applyAlignment="1">
      <alignment horizontal="left" vertical="center"/>
    </xf>
    <xf numFmtId="0" fontId="29" fillId="0" borderId="36" xfId="0" applyFont="1" applyBorder="1" applyAlignment="1">
      <alignment vertical="center" wrapText="1"/>
    </xf>
    <xf numFmtId="0" fontId="29" fillId="0" borderId="37" xfId="0" applyFont="1" applyBorder="1"/>
    <xf numFmtId="0" fontId="30" fillId="38" borderId="38" xfId="0" applyFont="1" applyFill="1" applyBorder="1" applyAlignment="1">
      <alignment horizontal="left" vertical="center"/>
    </xf>
    <xf numFmtId="0" fontId="31" fillId="38" borderId="39" xfId="0" applyFont="1" applyFill="1" applyBorder="1" applyAlignment="1">
      <alignment horizontal="left" vertical="center"/>
    </xf>
    <xf numFmtId="0" fontId="29" fillId="0" borderId="40" xfId="0" applyFont="1" applyBorder="1" applyAlignment="1">
      <alignment vertical="center"/>
    </xf>
    <xf numFmtId="0" fontId="31" fillId="38" borderId="41" xfId="0" applyFont="1" applyFill="1" applyBorder="1" applyAlignment="1">
      <alignment horizontal="left" vertical="center" wrapText="1"/>
    </xf>
    <xf numFmtId="0" fontId="29" fillId="0" borderId="40" xfId="0" applyFont="1" applyBorder="1" applyAlignment="1">
      <alignment vertical="center" wrapText="1"/>
    </xf>
    <xf numFmtId="0" fontId="31" fillId="38" borderId="41" xfId="0" applyFont="1" applyFill="1" applyBorder="1" applyAlignment="1">
      <alignment horizontal="left" vertical="center"/>
    </xf>
    <xf numFmtId="0" fontId="32" fillId="39" borderId="40" xfId="0" applyFont="1" applyFill="1" applyBorder="1" applyAlignment="1">
      <alignment vertical="center" wrapText="1"/>
    </xf>
    <xf numFmtId="0" fontId="32" fillId="0" borderId="42" xfId="0" applyFont="1" applyBorder="1" applyAlignment="1">
      <alignment horizontal="left" vertical="center" wrapText="1"/>
    </xf>
    <xf numFmtId="0" fontId="31" fillId="38" borderId="44" xfId="0" applyFont="1" applyFill="1" applyBorder="1" applyAlignment="1">
      <alignment horizontal="left" vertical="center"/>
    </xf>
    <xf numFmtId="0" fontId="32" fillId="39" borderId="45" xfId="0" applyFont="1" applyFill="1" applyBorder="1" applyAlignment="1">
      <alignment vertical="center" wrapText="1"/>
    </xf>
    <xf numFmtId="0" fontId="22" fillId="39" borderId="0" xfId="0" applyFont="1" applyFill="1"/>
    <xf numFmtId="0" fontId="22" fillId="39" borderId="0" xfId="0" applyFont="1" applyFill="1" applyBorder="1"/>
    <xf numFmtId="0" fontId="22" fillId="39" borderId="47" xfId="0" applyFont="1" applyFill="1" applyBorder="1"/>
    <xf numFmtId="0" fontId="22" fillId="39" borderId="4" xfId="0" applyFont="1" applyFill="1" applyBorder="1"/>
    <xf numFmtId="0" fontId="22" fillId="39" borderId="49" xfId="0" applyFont="1" applyFill="1" applyBorder="1"/>
    <xf numFmtId="0" fontId="22" fillId="39" borderId="50" xfId="0" applyFont="1" applyFill="1" applyBorder="1"/>
    <xf numFmtId="0" fontId="22" fillId="39" borderId="51" xfId="0" applyFont="1" applyFill="1" applyBorder="1"/>
    <xf numFmtId="0" fontId="22" fillId="39" borderId="52" xfId="0" applyFont="1" applyFill="1" applyBorder="1"/>
    <xf numFmtId="0" fontId="22" fillId="39" borderId="53" xfId="0" applyFont="1" applyFill="1" applyBorder="1"/>
    <xf numFmtId="0" fontId="22" fillId="39" borderId="2" xfId="0" applyFont="1" applyFill="1" applyBorder="1"/>
    <xf numFmtId="43" fontId="21" fillId="0" borderId="0" xfId="1" applyFont="1" applyFill="1" applyBorder="1" applyAlignment="1">
      <alignment horizontal="center" vertical="center"/>
    </xf>
    <xf numFmtId="43" fontId="22" fillId="0" borderId="0" xfId="1" applyFont="1"/>
    <xf numFmtId="9" fontId="22" fillId="0" borderId="0" xfId="48" applyFont="1"/>
    <xf numFmtId="0" fontId="22" fillId="0" borderId="13" xfId="0" applyFont="1" applyBorder="1" applyAlignment="1">
      <alignment horizontal="right" vertical="center"/>
    </xf>
    <xf numFmtId="0" fontId="21" fillId="0" borderId="13" xfId="0" applyFont="1" applyBorder="1" applyAlignment="1">
      <alignment horizontal="left" vertical="center"/>
    </xf>
    <xf numFmtId="0" fontId="21" fillId="0" borderId="13" xfId="0" applyFont="1" applyFill="1" applyBorder="1" applyAlignment="1">
      <alignment horizontal="left" vertical="center"/>
    </xf>
    <xf numFmtId="0" fontId="21" fillId="0" borderId="8" xfId="0" applyFont="1" applyFill="1" applyBorder="1" applyAlignment="1">
      <alignment horizontal="center" vertical="center"/>
    </xf>
    <xf numFmtId="0" fontId="21" fillId="0" borderId="11" xfId="0" applyFont="1" applyBorder="1" applyAlignment="1">
      <alignment horizontal="center" vertical="center"/>
    </xf>
    <xf numFmtId="0" fontId="22" fillId="0" borderId="7" xfId="0" applyFont="1" applyBorder="1" applyAlignment="1">
      <alignment horizontal="left" vertical="center"/>
    </xf>
    <xf numFmtId="0" fontId="21" fillId="0" borderId="8" xfId="0" applyFont="1" applyBorder="1" applyAlignment="1">
      <alignment horizontal="center" vertical="center"/>
    </xf>
    <xf numFmtId="0" fontId="21" fillId="0" borderId="7" xfId="0" applyFont="1" applyBorder="1" applyAlignment="1">
      <alignment horizontal="left" vertical="center"/>
    </xf>
    <xf numFmtId="0" fontId="22" fillId="0" borderId="8" xfId="0" applyFont="1" applyBorder="1" applyAlignment="1">
      <alignment horizontal="center"/>
    </xf>
    <xf numFmtId="168" fontId="21" fillId="0" borderId="13" xfId="1" applyNumberFormat="1" applyFont="1" applyFill="1" applyBorder="1" applyAlignment="1">
      <alignment wrapText="1"/>
    </xf>
    <xf numFmtId="0" fontId="21" fillId="0" borderId="10" xfId="0" applyFont="1" applyBorder="1" applyAlignment="1">
      <alignment horizontal="left" vertical="center"/>
    </xf>
    <xf numFmtId="0" fontId="21" fillId="0" borderId="13" xfId="0" applyFont="1" applyFill="1" applyBorder="1" applyAlignment="1">
      <alignment horizontal="left"/>
    </xf>
    <xf numFmtId="3" fontId="34" fillId="0" borderId="0" xfId="0" applyNumberFormat="1" applyFont="1" applyBorder="1" applyAlignment="1">
      <alignment horizontal="center"/>
    </xf>
    <xf numFmtId="3" fontId="34" fillId="0" borderId="14" xfId="0" applyNumberFormat="1" applyFont="1" applyBorder="1" applyAlignment="1">
      <alignment horizontal="center"/>
    </xf>
    <xf numFmtId="2" fontId="22" fillId="0" borderId="0" xfId="1" applyNumberFormat="1" applyFont="1" applyFill="1" applyBorder="1" applyAlignment="1">
      <alignment horizontal="center" vertical="center"/>
    </xf>
    <xf numFmtId="2" fontId="22" fillId="0" borderId="14" xfId="1" applyNumberFormat="1" applyFont="1" applyFill="1" applyBorder="1" applyAlignment="1">
      <alignment horizontal="center" vertical="center"/>
    </xf>
    <xf numFmtId="2" fontId="21" fillId="0" borderId="0" xfId="0" applyNumberFormat="1" applyFont="1" applyBorder="1"/>
    <xf numFmtId="170" fontId="34" fillId="0" borderId="0" xfId="1" applyNumberFormat="1" applyFont="1" applyFill="1" applyBorder="1"/>
    <xf numFmtId="170" fontId="34" fillId="0" borderId="14" xfId="1" applyNumberFormat="1" applyFont="1" applyFill="1" applyBorder="1"/>
    <xf numFmtId="43" fontId="34" fillId="0" borderId="0" xfId="1" applyFont="1" applyFill="1" applyBorder="1" applyAlignment="1">
      <alignment horizontal="center" vertical="center"/>
    </xf>
    <xf numFmtId="43" fontId="34" fillId="0" borderId="14" xfId="1" applyFont="1" applyFill="1" applyBorder="1" applyAlignment="1">
      <alignment horizontal="center" vertical="center"/>
    </xf>
    <xf numFmtId="43" fontId="34" fillId="0" borderId="0" xfId="1" applyFont="1" applyBorder="1" applyAlignment="1">
      <alignment horizontal="center" vertical="center"/>
    </xf>
    <xf numFmtId="43" fontId="34" fillId="0" borderId="14" xfId="1" applyFont="1" applyBorder="1" applyAlignment="1">
      <alignment horizontal="center" vertical="center"/>
    </xf>
    <xf numFmtId="170" fontId="22" fillId="0" borderId="11" xfId="1" applyNumberFormat="1" applyFont="1" applyFill="1" applyBorder="1" applyAlignment="1">
      <alignment horizontal="center" vertical="center"/>
    </xf>
    <xf numFmtId="170" fontId="22" fillId="0" borderId="12" xfId="1" applyNumberFormat="1" applyFont="1" applyFill="1" applyBorder="1" applyAlignment="1">
      <alignment horizontal="center" vertical="center"/>
    </xf>
    <xf numFmtId="4" fontId="34" fillId="0" borderId="0" xfId="0" applyNumberFormat="1" applyFont="1" applyFill="1" applyBorder="1" applyAlignment="1">
      <alignment horizontal="center" vertical="center"/>
    </xf>
    <xf numFmtId="4" fontId="35" fillId="0" borderId="0" xfId="0" applyNumberFormat="1" applyFont="1" applyFill="1" applyBorder="1" applyAlignment="1">
      <alignment horizontal="center" vertical="center"/>
    </xf>
    <xf numFmtId="4" fontId="34" fillId="0" borderId="14" xfId="0" applyNumberFormat="1" applyFont="1" applyFill="1" applyBorder="1" applyAlignment="1">
      <alignment horizontal="center" vertical="center"/>
    </xf>
    <xf numFmtId="4" fontId="34" fillId="0" borderId="0" xfId="0" applyNumberFormat="1" applyFont="1" applyBorder="1" applyAlignment="1">
      <alignment horizontal="center" vertical="center"/>
    </xf>
    <xf numFmtId="4" fontId="34" fillId="0" borderId="14" xfId="0" applyNumberFormat="1" applyFont="1" applyBorder="1" applyAlignment="1">
      <alignment horizontal="center" vertical="center"/>
    </xf>
    <xf numFmtId="168" fontId="34" fillId="0" borderId="0" xfId="1" applyNumberFormat="1" applyFont="1" applyFill="1" applyBorder="1"/>
    <xf numFmtId="168" fontId="34" fillId="0" borderId="14" xfId="1" applyNumberFormat="1" applyFont="1" applyFill="1" applyBorder="1"/>
    <xf numFmtId="3" fontId="34" fillId="0" borderId="8" xfId="0" applyNumberFormat="1" applyFont="1" applyBorder="1" applyAlignment="1">
      <alignment horizontal="center"/>
    </xf>
    <xf numFmtId="3" fontId="34" fillId="0" borderId="9" xfId="0" applyNumberFormat="1" applyFont="1" applyBorder="1" applyAlignment="1">
      <alignment horizontal="center"/>
    </xf>
    <xf numFmtId="4" fontId="34" fillId="0" borderId="8" xfId="0" applyNumberFormat="1" applyFont="1" applyFill="1" applyBorder="1" applyAlignment="1">
      <alignment horizontal="center" vertical="center"/>
    </xf>
    <xf numFmtId="4" fontId="34" fillId="0" borderId="9" xfId="0" applyNumberFormat="1" applyFont="1" applyFill="1" applyBorder="1" applyAlignment="1">
      <alignment horizontal="center" vertical="center"/>
    </xf>
    <xf numFmtId="170" fontId="22" fillId="0" borderId="19" xfId="1" applyNumberFormat="1" applyFont="1" applyFill="1" applyBorder="1"/>
    <xf numFmtId="170" fontId="21" fillId="0" borderId="11" xfId="1" applyNumberFormat="1" applyFont="1" applyFill="1" applyBorder="1" applyAlignment="1">
      <alignment horizontal="center" vertical="center"/>
    </xf>
    <xf numFmtId="170" fontId="21" fillId="0" borderId="12" xfId="1" applyNumberFormat="1" applyFont="1" applyFill="1" applyBorder="1" applyAlignment="1">
      <alignment horizontal="center" vertical="center"/>
    </xf>
    <xf numFmtId="170" fontId="36" fillId="0" borderId="11" xfId="1" applyNumberFormat="1" applyFont="1" applyFill="1" applyBorder="1" applyAlignment="1">
      <alignment horizontal="center" vertical="center"/>
    </xf>
    <xf numFmtId="170" fontId="36" fillId="0" borderId="12" xfId="1" applyNumberFormat="1" applyFont="1" applyFill="1" applyBorder="1" applyAlignment="1">
      <alignment horizontal="center" vertical="center"/>
    </xf>
    <xf numFmtId="2" fontId="21" fillId="0" borderId="11" xfId="1" applyNumberFormat="1" applyFont="1" applyFill="1" applyBorder="1" applyAlignment="1">
      <alignment horizontal="center" vertical="center"/>
    </xf>
    <xf numFmtId="2" fontId="21" fillId="0" borderId="12" xfId="1" applyNumberFormat="1" applyFont="1" applyFill="1" applyBorder="1" applyAlignment="1">
      <alignment horizontal="center" vertical="center"/>
    </xf>
    <xf numFmtId="168" fontId="22" fillId="0" borderId="19" xfId="1" applyNumberFormat="1" applyFont="1" applyBorder="1"/>
    <xf numFmtId="43" fontId="22" fillId="0" borderId="0" xfId="1" applyFont="1" applyFill="1" applyBorder="1" applyAlignment="1">
      <alignment horizontal="center" vertical="center"/>
    </xf>
    <xf numFmtId="43" fontId="22" fillId="0" borderId="14" xfId="1" applyFont="1" applyFill="1" applyBorder="1" applyAlignment="1">
      <alignment horizontal="center" vertical="center"/>
    </xf>
    <xf numFmtId="2" fontId="22" fillId="0" borderId="0" xfId="1" applyNumberFormat="1" applyFont="1" applyFill="1" applyBorder="1" applyAlignment="1">
      <alignment horizontal="right" vertical="center"/>
    </xf>
    <xf numFmtId="2" fontId="22" fillId="0" borderId="14" xfId="1" applyNumberFormat="1" applyFont="1" applyFill="1" applyBorder="1" applyAlignment="1">
      <alignment horizontal="right" vertical="center"/>
    </xf>
    <xf numFmtId="168" fontId="21" fillId="2" borderId="19" xfId="1" applyNumberFormat="1" applyFont="1" applyFill="1" applyBorder="1" applyAlignment="1">
      <alignment horizontal="center" vertical="center"/>
    </xf>
    <xf numFmtId="43" fontId="21" fillId="0" borderId="11" xfId="1" applyFont="1" applyFill="1" applyBorder="1" applyAlignment="1">
      <alignment horizontal="center" vertical="center"/>
    </xf>
    <xf numFmtId="43" fontId="21" fillId="0" borderId="12" xfId="1" applyFont="1" applyFill="1" applyBorder="1" applyAlignment="1">
      <alignment horizontal="center" vertical="center"/>
    </xf>
    <xf numFmtId="0" fontId="37" fillId="0" borderId="0" xfId="0" applyFont="1"/>
    <xf numFmtId="0" fontId="22" fillId="0" borderId="19" xfId="0" applyFont="1" applyBorder="1" applyAlignment="1">
      <alignment horizontal="center"/>
    </xf>
    <xf numFmtId="170" fontId="22" fillId="0" borderId="19" xfId="0" applyNumberFormat="1" applyFont="1" applyBorder="1" applyAlignment="1">
      <alignment horizontal="center"/>
    </xf>
    <xf numFmtId="0" fontId="22" fillId="0" borderId="0" xfId="0" applyFont="1" applyAlignment="1">
      <alignment horizontal="left" wrapText="1"/>
    </xf>
    <xf numFmtId="170" fontId="22" fillId="0" borderId="0" xfId="0" applyNumberFormat="1" applyFont="1" applyBorder="1" applyAlignment="1">
      <alignment horizontal="center"/>
    </xf>
    <xf numFmtId="0" fontId="21" fillId="0" borderId="19" xfId="0" applyFont="1" applyFill="1" applyBorder="1" applyAlignment="1">
      <alignment horizontal="right"/>
    </xf>
    <xf numFmtId="168" fontId="21" fillId="0" borderId="19" xfId="0" applyNumberFormat="1" applyFont="1" applyBorder="1"/>
    <xf numFmtId="168" fontId="21" fillId="0" borderId="19" xfId="1" applyNumberFormat="1" applyFont="1" applyFill="1" applyBorder="1"/>
    <xf numFmtId="0" fontId="21" fillId="0" borderId="19" xfId="0" applyFont="1" applyBorder="1" applyAlignment="1">
      <alignment horizontal="right"/>
    </xf>
    <xf numFmtId="0" fontId="21" fillId="0" borderId="19" xfId="0" applyFont="1" applyBorder="1" applyAlignment="1">
      <alignment horizontal="center"/>
    </xf>
    <xf numFmtId="0" fontId="22" fillId="0" borderId="19" xfId="0" applyFont="1" applyBorder="1" applyAlignment="1">
      <alignment horizontal="right" vertical="center"/>
    </xf>
    <xf numFmtId="0" fontId="21" fillId="0" borderId="19" xfId="0" applyFont="1" applyFill="1" applyBorder="1" applyAlignment="1">
      <alignment horizontal="right" vertical="center"/>
    </xf>
    <xf numFmtId="170" fontId="21" fillId="0" borderId="19" xfId="1" applyNumberFormat="1" applyFont="1" applyBorder="1"/>
    <xf numFmtId="0" fontId="22" fillId="0" borderId="0" xfId="0" applyFont="1" applyAlignment="1">
      <alignment wrapText="1"/>
    </xf>
    <xf numFmtId="0" fontId="22" fillId="0" borderId="0" xfId="0" applyFont="1" applyAlignment="1">
      <alignment horizontal="left"/>
    </xf>
    <xf numFmtId="170" fontId="21" fillId="0" borderId="19" xfId="1" applyNumberFormat="1" applyFont="1" applyFill="1" applyBorder="1"/>
    <xf numFmtId="170" fontId="22" fillId="0" borderId="0" xfId="1" applyNumberFormat="1" applyFont="1" applyFill="1" applyBorder="1" applyAlignment="1">
      <alignment horizontal="right" wrapText="1"/>
    </xf>
    <xf numFmtId="0" fontId="38" fillId="0" borderId="0" xfId="0" applyFont="1"/>
    <xf numFmtId="170" fontId="22" fillId="0" borderId="0" xfId="0" applyNumberFormat="1" applyFont="1" applyFill="1" applyBorder="1" applyAlignment="1">
      <alignment horizontal="center"/>
    </xf>
    <xf numFmtId="10" fontId="22" fillId="0" borderId="0" xfId="48" applyNumberFormat="1" applyFont="1" applyFill="1" applyBorder="1"/>
    <xf numFmtId="173" fontId="39" fillId="0" borderId="19" xfId="0" applyNumberFormat="1" applyFont="1" applyBorder="1" applyAlignment="1">
      <alignment horizontal="right"/>
    </xf>
    <xf numFmtId="173" fontId="39" fillId="0" borderId="19" xfId="0" applyNumberFormat="1" applyFont="1" applyFill="1" applyBorder="1" applyAlignment="1">
      <alignment horizontal="right"/>
    </xf>
    <xf numFmtId="0" fontId="39" fillId="0" borderId="19" xfId="0" applyFont="1" applyBorder="1" applyAlignment="1" applyProtection="1">
      <alignment horizontal="right" vertical="center"/>
    </xf>
    <xf numFmtId="0" fontId="39" fillId="0" borderId="19" xfId="0" applyFont="1" applyBorder="1" applyAlignment="1">
      <alignment horizontal="right" vertical="center"/>
    </xf>
    <xf numFmtId="0" fontId="39" fillId="0" borderId="19" xfId="0" applyFont="1" applyFill="1" applyBorder="1" applyAlignment="1">
      <alignment horizontal="right" vertical="top"/>
    </xf>
    <xf numFmtId="170" fontId="21" fillId="0" borderId="19" xfId="0" applyNumberFormat="1" applyFont="1" applyBorder="1" applyAlignment="1">
      <alignment horizontal="right"/>
    </xf>
    <xf numFmtId="0" fontId="22" fillId="0" borderId="0" xfId="0" applyFont="1" applyFill="1" applyBorder="1" applyAlignment="1">
      <alignment horizontal="center"/>
    </xf>
    <xf numFmtId="0" fontId="21" fillId="0" borderId="19" xfId="0" applyFont="1" applyBorder="1"/>
    <xf numFmtId="170" fontId="22" fillId="0" borderId="19" xfId="0" applyNumberFormat="1" applyFont="1" applyBorder="1" applyAlignment="1">
      <alignment horizontal="right"/>
    </xf>
    <xf numFmtId="170" fontId="21" fillId="0" borderId="0" xfId="0" applyNumberFormat="1" applyFont="1" applyBorder="1" applyAlignment="1">
      <alignment horizontal="left"/>
    </xf>
    <xf numFmtId="0" fontId="22" fillId="0" borderId="19" xfId="0" applyFont="1" applyBorder="1" applyAlignment="1"/>
    <xf numFmtId="170" fontId="21" fillId="0" borderId="19" xfId="0" applyNumberFormat="1" applyFont="1" applyBorder="1" applyAlignment="1">
      <alignment horizontal="left"/>
    </xf>
    <xf numFmtId="170" fontId="22" fillId="0" borderId="19" xfId="0" applyNumberFormat="1" applyFont="1" applyBorder="1" applyAlignment="1">
      <alignment horizontal="left"/>
    </xf>
    <xf numFmtId="0" fontId="21" fillId="0" borderId="0" xfId="0" applyFont="1" applyBorder="1"/>
    <xf numFmtId="10" fontId="22" fillId="0" borderId="19" xfId="48" applyNumberFormat="1" applyFont="1" applyFill="1" applyBorder="1"/>
    <xf numFmtId="9" fontId="22" fillId="0" borderId="19" xfId="48" applyFont="1" applyFill="1" applyBorder="1"/>
    <xf numFmtId="170" fontId="21" fillId="0" borderId="0" xfId="0" applyNumberFormat="1" applyFont="1" applyBorder="1" applyAlignment="1">
      <alignment horizontal="right"/>
    </xf>
    <xf numFmtId="170" fontId="21" fillId="0" borderId="0" xfId="1" applyNumberFormat="1" applyFont="1" applyFill="1" applyBorder="1"/>
    <xf numFmtId="0" fontId="22" fillId="0" borderId="0" xfId="0" applyFont="1" applyAlignment="1">
      <alignment horizontal="left" wrapText="1"/>
    </xf>
    <xf numFmtId="170" fontId="22" fillId="0" borderId="19" xfId="1" applyNumberFormat="1" applyFont="1" applyFill="1" applyBorder="1" applyAlignment="1">
      <alignment horizontal="center"/>
    </xf>
    <xf numFmtId="170" fontId="22" fillId="0" borderId="19" xfId="1" applyNumberFormat="1" applyFont="1" applyFill="1" applyBorder="1" applyAlignment="1">
      <alignment horizontal="center" vertical="center"/>
    </xf>
    <xf numFmtId="170" fontId="40" fillId="0" borderId="0" xfId="0" applyNumberFormat="1" applyFont="1" applyBorder="1" applyAlignment="1"/>
    <xf numFmtId="170" fontId="40" fillId="0" borderId="0" xfId="1" applyNumberFormat="1" applyFont="1" applyFill="1" applyBorder="1"/>
    <xf numFmtId="0" fontId="22" fillId="0" borderId="0" xfId="0" applyFont="1" applyAlignment="1">
      <alignment horizontal="right"/>
    </xf>
    <xf numFmtId="170" fontId="22" fillId="0" borderId="0" xfId="0" applyNumberFormat="1" applyFont="1" applyBorder="1" applyAlignment="1">
      <alignment horizontal="left"/>
    </xf>
    <xf numFmtId="170" fontId="21" fillId="0" borderId="19" xfId="1" applyNumberFormat="1" applyFont="1" applyBorder="1" applyAlignment="1">
      <alignment vertical="center"/>
    </xf>
    <xf numFmtId="170" fontId="21" fillId="0" borderId="19" xfId="1" applyNumberFormat="1" applyFont="1" applyBorder="1" applyAlignment="1">
      <alignment vertical="center" wrapText="1"/>
    </xf>
    <xf numFmtId="0" fontId="22" fillId="0" borderId="0" xfId="0" applyFont="1" applyFill="1" applyAlignment="1">
      <alignment wrapText="1"/>
    </xf>
    <xf numFmtId="170" fontId="22" fillId="0" borderId="19" xfId="1" applyNumberFormat="1" applyFont="1" applyBorder="1" applyAlignment="1">
      <alignment horizontal="center"/>
    </xf>
    <xf numFmtId="170" fontId="22" fillId="0" borderId="19" xfId="1" applyNumberFormat="1" applyFont="1" applyBorder="1"/>
    <xf numFmtId="10" fontId="22" fillId="0" borderId="19" xfId="48" applyNumberFormat="1" applyFont="1" applyBorder="1"/>
    <xf numFmtId="10" fontId="22" fillId="0" borderId="0" xfId="48" applyNumberFormat="1" applyFont="1" applyFill="1"/>
    <xf numFmtId="170" fontId="21" fillId="0" borderId="19" xfId="1" applyNumberFormat="1" applyFont="1" applyFill="1" applyBorder="1" applyAlignment="1">
      <alignment horizontal="right"/>
    </xf>
    <xf numFmtId="170" fontId="21" fillId="0" borderId="19" xfId="0" applyNumberFormat="1" applyFont="1" applyBorder="1"/>
    <xf numFmtId="174" fontId="22" fillId="0" borderId="0" xfId="48" applyNumberFormat="1" applyFont="1" applyFill="1"/>
    <xf numFmtId="10" fontId="21" fillId="0" borderId="19" xfId="48" applyNumberFormat="1" applyFont="1" applyBorder="1"/>
    <xf numFmtId="175" fontId="0" fillId="0" borderId="0" xfId="0" applyNumberFormat="1"/>
    <xf numFmtId="168" fontId="21" fillId="0" borderId="19" xfId="1" applyNumberFormat="1" applyFont="1" applyFill="1" applyBorder="1" applyAlignment="1">
      <alignment horizontal="right" wrapText="1"/>
    </xf>
    <xf numFmtId="2" fontId="34" fillId="0" borderId="0" xfId="1" applyNumberFormat="1" applyFont="1" applyBorder="1" applyAlignment="1">
      <alignment horizontal="right" vertical="center"/>
    </xf>
    <xf numFmtId="2" fontId="34" fillId="0" borderId="14" xfId="1" applyNumberFormat="1" applyFont="1" applyBorder="1" applyAlignment="1">
      <alignment horizontal="right" vertical="center"/>
    </xf>
    <xf numFmtId="2" fontId="22" fillId="0" borderId="0" xfId="0" applyNumberFormat="1" applyFont="1"/>
    <xf numFmtId="2" fontId="20" fillId="0" borderId="0" xfId="0" applyNumberFormat="1" applyFont="1"/>
    <xf numFmtId="2" fontId="21" fillId="0" borderId="0" xfId="0" applyNumberFormat="1" applyFont="1"/>
    <xf numFmtId="2" fontId="21" fillId="2" borderId="7" xfId="0" applyNumberFormat="1" applyFont="1" applyFill="1" applyBorder="1" applyAlignment="1">
      <alignment horizontal="left" vertical="center" wrapText="1"/>
    </xf>
    <xf numFmtId="2" fontId="22" fillId="0" borderId="0" xfId="0" applyNumberFormat="1" applyFont="1" applyAlignment="1">
      <alignment horizontal="center"/>
    </xf>
    <xf numFmtId="2" fontId="22" fillId="0" borderId="13" xfId="0" applyNumberFormat="1" applyFont="1" applyBorder="1" applyAlignment="1">
      <alignment horizontal="right" vertical="center"/>
    </xf>
    <xf numFmtId="2" fontId="34" fillId="0" borderId="0" xfId="1" applyNumberFormat="1" applyFont="1" applyFill="1" applyBorder="1" applyAlignment="1">
      <alignment horizontal="center" vertical="center"/>
    </xf>
    <xf numFmtId="2" fontId="21" fillId="0" borderId="10" xfId="0" applyNumberFormat="1" applyFont="1" applyFill="1" applyBorder="1"/>
    <xf numFmtId="2" fontId="21" fillId="0" borderId="0" xfId="0" applyNumberFormat="1" applyFont="1" applyFill="1" applyBorder="1"/>
    <xf numFmtId="2" fontId="21" fillId="0" borderId="13" xfId="0" applyNumberFormat="1" applyFont="1" applyFill="1" applyBorder="1"/>
    <xf numFmtId="2" fontId="34" fillId="0" borderId="14" xfId="1" applyNumberFormat="1" applyFont="1" applyFill="1" applyBorder="1" applyAlignment="1">
      <alignment horizontal="center" vertical="center"/>
    </xf>
    <xf numFmtId="2" fontId="21" fillId="0" borderId="13" xfId="0" applyNumberFormat="1" applyFont="1" applyBorder="1"/>
    <xf numFmtId="2" fontId="22" fillId="0" borderId="0" xfId="0" applyNumberFormat="1" applyFont="1" applyFill="1"/>
    <xf numFmtId="168" fontId="22" fillId="0" borderId="19" xfId="1" applyNumberFormat="1" applyFont="1" applyBorder="1" applyAlignment="1">
      <alignment horizontal="right"/>
    </xf>
    <xf numFmtId="168" fontId="21" fillId="0" borderId="19" xfId="1" applyNumberFormat="1" applyFont="1" applyBorder="1"/>
    <xf numFmtId="170" fontId="22" fillId="0" borderId="19" xfId="1" applyNumberFormat="1" applyFont="1" applyBorder="1" applyAlignment="1">
      <alignment horizontal="right"/>
    </xf>
    <xf numFmtId="2" fontId="36" fillId="0" borderId="11" xfId="1" applyNumberFormat="1" applyFont="1" applyFill="1" applyBorder="1" applyAlignment="1">
      <alignment horizontal="center" vertical="center"/>
    </xf>
    <xf numFmtId="2" fontId="36" fillId="0" borderId="12" xfId="1" applyNumberFormat="1" applyFont="1" applyFill="1" applyBorder="1" applyAlignment="1">
      <alignment horizontal="center" vertical="center"/>
    </xf>
    <xf numFmtId="2" fontId="22" fillId="0" borderId="0" xfId="1" applyNumberFormat="1" applyFont="1" applyFill="1" applyBorder="1" applyAlignment="1">
      <alignment vertical="center"/>
    </xf>
    <xf numFmtId="2" fontId="22" fillId="0" borderId="14" xfId="1" applyNumberFormat="1" applyFont="1" applyFill="1" applyBorder="1" applyAlignment="1">
      <alignment vertical="center"/>
    </xf>
    <xf numFmtId="170" fontId="22" fillId="0" borderId="0" xfId="1" applyNumberFormat="1" applyFont="1" applyFill="1" applyBorder="1" applyAlignment="1">
      <alignment horizontal="right" vertical="center"/>
    </xf>
    <xf numFmtId="2" fontId="22" fillId="0" borderId="0" xfId="1" applyNumberFormat="1" applyFont="1" applyBorder="1" applyAlignment="1">
      <alignment horizontal="right" vertical="center"/>
    </xf>
    <xf numFmtId="170" fontId="34" fillId="0" borderId="0" xfId="1" applyNumberFormat="1" applyFont="1" applyFill="1" applyBorder="1" applyAlignment="1">
      <alignment horizontal="left" vertical="center"/>
    </xf>
    <xf numFmtId="0" fontId="34" fillId="0" borderId="0" xfId="0" applyFont="1" applyFill="1" applyBorder="1"/>
    <xf numFmtId="170" fontId="22" fillId="0" borderId="14" xfId="1" applyNumberFormat="1" applyFont="1" applyFill="1" applyBorder="1"/>
    <xf numFmtId="0" fontId="37" fillId="0" borderId="0" xfId="0" applyFont="1" applyFill="1"/>
    <xf numFmtId="170" fontId="21" fillId="0" borderId="19" xfId="1" applyNumberFormat="1" applyFont="1" applyBorder="1" applyAlignment="1">
      <alignment horizontal="center" vertical="center"/>
    </xf>
    <xf numFmtId="0" fontId="22" fillId="0" borderId="19" xfId="0" applyFont="1" applyBorder="1" applyAlignment="1">
      <alignment horizontal="center" vertical="center"/>
    </xf>
    <xf numFmtId="170" fontId="22" fillId="0" borderId="19" xfId="1" applyNumberFormat="1" applyFont="1" applyBorder="1" applyAlignment="1">
      <alignment horizontal="center" vertical="center"/>
    </xf>
    <xf numFmtId="0" fontId="22" fillId="0" borderId="0" xfId="0" applyFont="1" applyBorder="1" applyAlignment="1"/>
    <xf numFmtId="0" fontId="21" fillId="2" borderId="19" xfId="0" applyFont="1" applyFill="1" applyBorder="1" applyAlignment="1">
      <alignment horizontal="center" vertical="center" wrapText="1"/>
    </xf>
    <xf numFmtId="0" fontId="21" fillId="2" borderId="19" xfId="0" applyFont="1" applyFill="1" applyBorder="1" applyAlignment="1">
      <alignment horizontal="center" vertical="center"/>
    </xf>
    <xf numFmtId="0" fontId="22" fillId="0" borderId="19" xfId="0" applyFont="1" applyBorder="1" applyAlignment="1">
      <alignment horizontal="center" vertical="center" wrapText="1"/>
    </xf>
    <xf numFmtId="0" fontId="34" fillId="0" borderId="0" xfId="0" applyFont="1" applyFill="1"/>
    <xf numFmtId="0" fontId="21" fillId="0" borderId="0" xfId="0" applyFont="1" applyAlignment="1">
      <alignment horizontal="center" vertical="center"/>
    </xf>
    <xf numFmtId="43" fontId="21" fillId="0" borderId="19" xfId="0" applyNumberFormat="1" applyFont="1" applyBorder="1"/>
    <xf numFmtId="172" fontId="22" fillId="0" borderId="0" xfId="0" applyNumberFormat="1" applyFont="1"/>
    <xf numFmtId="0" fontId="34" fillId="0" borderId="0" xfId="0" applyFont="1"/>
    <xf numFmtId="43" fontId="22" fillId="0" borderId="19" xfId="1" applyFont="1" applyBorder="1" applyAlignment="1"/>
    <xf numFmtId="0" fontId="21" fillId="0" borderId="0" xfId="0" applyFont="1" applyBorder="1" applyAlignment="1"/>
    <xf numFmtId="172" fontId="22" fillId="0" borderId="19" xfId="0" applyNumberFormat="1" applyFont="1" applyBorder="1" applyAlignment="1">
      <alignment horizontal="center" vertical="center"/>
    </xf>
    <xf numFmtId="176" fontId="43" fillId="0" borderId="19" xfId="0" applyNumberFormat="1" applyFont="1" applyFill="1" applyBorder="1" applyAlignment="1">
      <alignment horizontal="center" vertical="center"/>
    </xf>
    <xf numFmtId="176" fontId="44" fillId="0" borderId="19" xfId="0" applyNumberFormat="1" applyFont="1" applyFill="1" applyBorder="1" applyAlignment="1">
      <alignment horizontal="center" vertical="center"/>
    </xf>
    <xf numFmtId="172" fontId="45" fillId="0" borderId="19" xfId="49" applyNumberFormat="1" applyFont="1" applyFill="1" applyBorder="1" applyAlignment="1">
      <alignment horizontal="center" vertical="center"/>
    </xf>
    <xf numFmtId="172" fontId="44" fillId="0" borderId="19" xfId="0" applyNumberFormat="1" applyFont="1" applyFill="1" applyBorder="1" applyAlignment="1">
      <alignment horizontal="center" vertical="center"/>
    </xf>
    <xf numFmtId="43" fontId="22" fillId="0" borderId="0" xfId="1" applyFont="1" applyBorder="1" applyAlignment="1"/>
    <xf numFmtId="0" fontId="37" fillId="0" borderId="0" xfId="0" applyFont="1" applyFill="1" applyBorder="1"/>
    <xf numFmtId="172" fontId="22" fillId="0" borderId="0" xfId="0" applyNumberFormat="1" applyFont="1" applyBorder="1" applyAlignment="1">
      <alignment horizontal="center" vertical="center"/>
    </xf>
    <xf numFmtId="176" fontId="43" fillId="0" borderId="0" xfId="0" applyNumberFormat="1" applyFont="1" applyFill="1" applyBorder="1" applyAlignment="1">
      <alignment horizontal="center" vertical="center"/>
    </xf>
    <xf numFmtId="176" fontId="44" fillId="0" borderId="0" xfId="0" applyNumberFormat="1" applyFont="1" applyFill="1" applyBorder="1" applyAlignment="1">
      <alignment horizontal="center" vertical="center"/>
    </xf>
    <xf numFmtId="172" fontId="45" fillId="0" borderId="0" xfId="49" applyNumberFormat="1" applyFont="1" applyFill="1" applyBorder="1" applyAlignment="1">
      <alignment horizontal="center" vertical="center"/>
    </xf>
    <xf numFmtId="172" fontId="44" fillId="0" borderId="0" xfId="0" applyNumberFormat="1" applyFont="1" applyFill="1" applyBorder="1" applyAlignment="1">
      <alignment horizontal="center" vertical="center"/>
    </xf>
    <xf numFmtId="0" fontId="22" fillId="0" borderId="19" xfId="0" applyFont="1" applyBorder="1" applyAlignment="1">
      <alignment horizontal="left" vertical="center"/>
    </xf>
    <xf numFmtId="43" fontId="22" fillId="0" borderId="0" xfId="1" applyFont="1" applyBorder="1"/>
    <xf numFmtId="0" fontId="21" fillId="0" borderId="19" xfId="0" applyFont="1" applyBorder="1" applyAlignment="1">
      <alignment horizontal="right" vertical="center"/>
    </xf>
    <xf numFmtId="43" fontId="21" fillId="0" borderId="19" xfId="0" applyNumberFormat="1" applyFont="1" applyBorder="1" applyAlignment="1">
      <alignment horizontal="center" vertical="center"/>
    </xf>
    <xf numFmtId="43" fontId="22" fillId="0" borderId="19" xfId="1" applyFont="1" applyBorder="1" applyAlignment="1">
      <alignment horizontal="center" vertical="center"/>
    </xf>
    <xf numFmtId="0" fontId="21" fillId="0" borderId="31" xfId="0" applyFont="1" applyBorder="1" applyAlignment="1">
      <alignment horizontal="center" vertical="center"/>
    </xf>
    <xf numFmtId="0" fontId="37" fillId="0" borderId="0" xfId="0" applyFont="1" applyBorder="1" applyAlignment="1"/>
    <xf numFmtId="169" fontId="45" fillId="0" borderId="19" xfId="49" applyNumberFormat="1" applyFont="1" applyFill="1" applyBorder="1" applyAlignment="1">
      <alignment horizontal="center" vertical="center"/>
    </xf>
    <xf numFmtId="170" fontId="21" fillId="0" borderId="14" xfId="1" applyNumberFormat="1" applyFont="1" applyFill="1" applyBorder="1"/>
    <xf numFmtId="3" fontId="21" fillId="0" borderId="14" xfId="0" applyNumberFormat="1" applyFont="1" applyBorder="1" applyAlignment="1">
      <alignment horizontal="center"/>
    </xf>
    <xf numFmtId="43" fontId="22" fillId="0" borderId="14" xfId="1" applyFont="1" applyBorder="1" applyAlignment="1">
      <alignment horizontal="center" vertical="center"/>
    </xf>
    <xf numFmtId="0" fontId="46" fillId="0" borderId="19" xfId="0" applyFont="1" applyFill="1" applyBorder="1" applyAlignment="1">
      <alignment horizontal="center" vertical="center" wrapText="1"/>
    </xf>
    <xf numFmtId="0" fontId="21" fillId="0" borderId="19" xfId="0" applyFont="1" applyFill="1" applyBorder="1" applyAlignment="1">
      <alignment horizontal="center" vertical="center" wrapText="1"/>
    </xf>
    <xf numFmtId="0" fontId="47" fillId="0" borderId="19" xfId="0" applyFont="1" applyFill="1" applyBorder="1" applyAlignment="1">
      <alignment wrapText="1"/>
    </xf>
    <xf numFmtId="0" fontId="22" fillId="0" borderId="19" xfId="0" applyFont="1" applyFill="1" applyBorder="1" applyAlignment="1">
      <alignment horizontal="center" vertical="center" wrapText="1"/>
    </xf>
    <xf numFmtId="43" fontId="47" fillId="0" borderId="19" xfId="1" applyFont="1" applyFill="1" applyBorder="1" applyAlignment="1">
      <alignment wrapText="1"/>
    </xf>
    <xf numFmtId="0" fontId="46" fillId="0" borderId="0" xfId="0" applyFont="1" applyFill="1" applyBorder="1" applyAlignment="1"/>
    <xf numFmtId="0" fontId="47" fillId="0" borderId="0" xfId="0" applyFont="1" applyFill="1" applyBorder="1" applyAlignment="1"/>
    <xf numFmtId="0" fontId="47" fillId="0" borderId="19" xfId="0" applyFont="1" applyFill="1" applyBorder="1" applyAlignment="1">
      <alignment horizontal="center" vertical="center" wrapText="1"/>
    </xf>
    <xf numFmtId="0" fontId="48" fillId="0" borderId="0" xfId="0" applyFont="1" applyFill="1" applyBorder="1" applyAlignment="1"/>
    <xf numFmtId="0" fontId="21" fillId="0" borderId="19" xfId="0" applyFont="1" applyFill="1" applyBorder="1"/>
    <xf numFmtId="43" fontId="21" fillId="0" borderId="19" xfId="1" applyFont="1" applyFill="1" applyBorder="1"/>
    <xf numFmtId="0" fontId="21" fillId="0" borderId="0" xfId="0" applyFont="1" applyFill="1"/>
    <xf numFmtId="0" fontId="47" fillId="0" borderId="0" xfId="0" applyFont="1" applyFill="1" applyBorder="1" applyAlignment="1">
      <alignment wrapText="1"/>
    </xf>
    <xf numFmtId="0" fontId="22" fillId="0" borderId="0" xfId="0" applyFont="1" applyFill="1" applyBorder="1" applyAlignment="1">
      <alignment horizontal="center" vertical="center" wrapText="1"/>
    </xf>
    <xf numFmtId="43" fontId="47" fillId="0" borderId="0" xfId="0" applyNumberFormat="1" applyFont="1" applyFill="1" applyBorder="1" applyAlignment="1">
      <alignment wrapText="1"/>
    </xf>
    <xf numFmtId="43" fontId="47" fillId="0" borderId="0" xfId="1" applyFont="1" applyFill="1" applyBorder="1" applyAlignment="1">
      <alignment wrapText="1"/>
    </xf>
    <xf numFmtId="0" fontId="36" fillId="2" borderId="19" xfId="0" applyFont="1" applyFill="1" applyBorder="1" applyAlignment="1">
      <alignment horizontal="center" vertical="center"/>
    </xf>
    <xf numFmtId="0" fontId="22" fillId="0" borderId="0" xfId="0" applyFont="1" applyBorder="1" applyAlignment="1">
      <alignment horizontal="center" vertical="center" wrapText="1"/>
    </xf>
    <xf numFmtId="0" fontId="28" fillId="0" borderId="0" xfId="47" applyFont="1" applyBorder="1" applyAlignment="1">
      <alignment horizontal="center" vertical="center" wrapText="1"/>
    </xf>
    <xf numFmtId="0" fontId="21" fillId="0" borderId="19" xfId="0" applyFont="1" applyBorder="1" applyAlignment="1">
      <alignment horizontal="left"/>
    </xf>
    <xf numFmtId="0" fontId="22" fillId="0" borderId="19" xfId="0" applyFont="1" applyBorder="1" applyAlignment="1">
      <alignment horizontal="left"/>
    </xf>
    <xf numFmtId="2" fontId="22" fillId="0" borderId="0" xfId="0" applyNumberFormat="1" applyFont="1" applyBorder="1" applyAlignment="1">
      <alignment horizontal="center" vertical="center" wrapText="1"/>
    </xf>
    <xf numFmtId="0" fontId="22" fillId="0" borderId="0" xfId="0" applyFont="1" applyBorder="1" applyAlignment="1">
      <alignment horizontal="left"/>
    </xf>
    <xf numFmtId="0" fontId="21" fillId="0" borderId="0" xfId="0" applyFont="1" applyAlignment="1"/>
    <xf numFmtId="0" fontId="21" fillId="0" borderId="0" xfId="0" applyFont="1" applyBorder="1" applyAlignment="1">
      <alignment horizontal="left"/>
    </xf>
    <xf numFmtId="0" fontId="22" fillId="0" borderId="0" xfId="0" applyFont="1" applyBorder="1" applyAlignment="1">
      <alignment wrapText="1"/>
    </xf>
    <xf numFmtId="0" fontId="28" fillId="0" borderId="0" xfId="47" applyFont="1" applyBorder="1" applyAlignment="1">
      <alignment wrapText="1"/>
    </xf>
    <xf numFmtId="0" fontId="21" fillId="0" borderId="0" xfId="0" applyFont="1" applyBorder="1" applyAlignment="1">
      <alignment horizontal="left" vertical="center"/>
    </xf>
    <xf numFmtId="43" fontId="22" fillId="0" borderId="0" xfId="0" applyNumberFormat="1" applyFont="1" applyBorder="1" applyAlignment="1">
      <alignment horizontal="center" vertical="center" wrapText="1"/>
    </xf>
    <xf numFmtId="170" fontId="22" fillId="0" borderId="0" xfId="0" applyNumberFormat="1" applyFont="1" applyBorder="1" applyAlignment="1">
      <alignment horizontal="center" vertical="center"/>
    </xf>
    <xf numFmtId="170" fontId="22" fillId="0" borderId="0" xfId="0" applyNumberFormat="1" applyFont="1" applyBorder="1" applyAlignment="1">
      <alignment horizontal="center" vertical="center" wrapText="1"/>
    </xf>
    <xf numFmtId="43" fontId="22" fillId="0" borderId="0" xfId="0" applyNumberFormat="1" applyFont="1" applyBorder="1"/>
    <xf numFmtId="0" fontId="21" fillId="0" borderId="19" xfId="0" applyFont="1" applyBorder="1" applyAlignment="1">
      <alignment wrapText="1"/>
    </xf>
    <xf numFmtId="0" fontId="37" fillId="0" borderId="0" xfId="0" applyFont="1" applyFill="1" applyBorder="1" applyAlignment="1">
      <alignment wrapText="1"/>
    </xf>
    <xf numFmtId="0" fontId="21" fillId="0" borderId="0" xfId="0" applyFont="1" applyBorder="1" applyAlignment="1">
      <alignment horizontal="center" vertical="center" wrapText="1"/>
    </xf>
    <xf numFmtId="0" fontId="22" fillId="0" borderId="19" xfId="0" applyFont="1" applyFill="1" applyBorder="1" applyAlignment="1">
      <alignment horizontal="center" vertical="center"/>
    </xf>
    <xf numFmtId="0" fontId="21" fillId="0" borderId="0" xfId="0" applyFont="1" applyBorder="1" applyAlignment="1">
      <alignment horizontal="left" vertical="center" wrapText="1"/>
    </xf>
    <xf numFmtId="0" fontId="22" fillId="0" borderId="31" xfId="0" applyFont="1" applyBorder="1" applyAlignment="1">
      <alignment horizontal="center" vertical="center"/>
    </xf>
    <xf numFmtId="0" fontId="36" fillId="2" borderId="19" xfId="50" applyFont="1" applyFill="1" applyBorder="1" applyAlignment="1">
      <alignment horizontal="center" vertical="center" wrapText="1"/>
    </xf>
    <xf numFmtId="0" fontId="21" fillId="2" borderId="19" xfId="0" applyFont="1" applyFill="1" applyBorder="1" applyAlignment="1">
      <alignment horizontal="center" vertical="center"/>
    </xf>
    <xf numFmtId="0" fontId="21" fillId="2" borderId="19" xfId="0" applyFont="1" applyFill="1" applyBorder="1" applyAlignment="1">
      <alignment horizontal="center"/>
    </xf>
    <xf numFmtId="0" fontId="21" fillId="2" borderId="19" xfId="0" applyFont="1" applyFill="1" applyBorder="1" applyAlignment="1">
      <alignment horizontal="center" vertical="center" wrapText="1"/>
    </xf>
    <xf numFmtId="0" fontId="22" fillId="0" borderId="8" xfId="0" applyFont="1" applyBorder="1" applyAlignment="1">
      <alignment horizontal="center" vertical="center"/>
    </xf>
    <xf numFmtId="174" fontId="22" fillId="0" borderId="19" xfId="48" applyNumberFormat="1" applyFont="1" applyBorder="1"/>
    <xf numFmtId="168" fontId="22" fillId="0" borderId="19" xfId="1" applyNumberFormat="1" applyFont="1" applyFill="1" applyBorder="1" applyAlignment="1">
      <alignment horizontal="center" vertical="center"/>
    </xf>
    <xf numFmtId="170" fontId="44" fillId="0" borderId="19" xfId="1" applyNumberFormat="1" applyFont="1" applyFill="1" applyBorder="1" applyAlignment="1">
      <alignment horizontal="center" vertical="center" wrapText="1"/>
    </xf>
    <xf numFmtId="170" fontId="21" fillId="0" borderId="19" xfId="1" applyNumberFormat="1" applyFont="1" applyFill="1" applyBorder="1" applyAlignment="1">
      <alignment horizontal="center" vertical="center" wrapText="1"/>
    </xf>
    <xf numFmtId="170" fontId="22" fillId="0" borderId="19" xfId="1" applyNumberFormat="1" applyFont="1" applyBorder="1" applyAlignment="1">
      <alignment horizontal="center" vertical="center" wrapText="1"/>
    </xf>
    <xf numFmtId="170" fontId="22" fillId="0" borderId="0" xfId="1" applyNumberFormat="1" applyFont="1" applyBorder="1" applyAlignment="1">
      <alignment horizontal="center" vertical="center"/>
    </xf>
    <xf numFmtId="0" fontId="34" fillId="0" borderId="0" xfId="0" applyFont="1" applyBorder="1" applyAlignment="1">
      <alignment horizontal="right"/>
    </xf>
    <xf numFmtId="170" fontId="34" fillId="0" borderId="0" xfId="1" applyNumberFormat="1" applyFont="1" applyBorder="1" applyAlignment="1">
      <alignment horizontal="center" vertical="center" wrapText="1"/>
    </xf>
    <xf numFmtId="168" fontId="22" fillId="0" borderId="8" xfId="1" applyNumberFormat="1" applyFont="1" applyBorder="1" applyAlignment="1">
      <alignment horizontal="center" vertical="center" wrapText="1"/>
    </xf>
    <xf numFmtId="43" fontId="22" fillId="0" borderId="19" xfId="0" applyNumberFormat="1" applyFont="1" applyFill="1" applyBorder="1"/>
    <xf numFmtId="0" fontId="34" fillId="0" borderId="0" xfId="0" applyFont="1" applyBorder="1" applyAlignment="1">
      <alignment horizontal="center" vertical="center"/>
    </xf>
    <xf numFmtId="170" fontId="22" fillId="0" borderId="0" xfId="1" applyNumberFormat="1" applyFont="1"/>
    <xf numFmtId="170" fontId="22" fillId="0" borderId="19" xfId="1" applyNumberFormat="1" applyFont="1" applyBorder="1" applyAlignment="1">
      <alignment vertical="center"/>
    </xf>
    <xf numFmtId="0" fontId="37" fillId="0" borderId="0" xfId="0" applyFont="1" applyAlignment="1"/>
    <xf numFmtId="168" fontId="21" fillId="0" borderId="0" xfId="1" applyNumberFormat="1" applyFont="1" applyBorder="1"/>
    <xf numFmtId="168" fontId="21" fillId="0" borderId="14" xfId="1" applyNumberFormat="1" applyFont="1" applyBorder="1"/>
    <xf numFmtId="168" fontId="22" fillId="0" borderId="0" xfId="1" applyNumberFormat="1" applyFont="1" applyBorder="1" applyAlignment="1">
      <alignment horizontal="right" vertical="center"/>
    </xf>
    <xf numFmtId="168" fontId="22" fillId="0" borderId="14" xfId="1" applyNumberFormat="1" applyFont="1" applyFill="1" applyBorder="1" applyAlignment="1">
      <alignment horizontal="right" vertical="center"/>
    </xf>
    <xf numFmtId="168" fontId="22" fillId="0" borderId="0" xfId="1" applyNumberFormat="1" applyFont="1" applyFill="1" applyBorder="1" applyAlignment="1">
      <alignment horizontal="right" vertical="center"/>
    </xf>
    <xf numFmtId="168" fontId="21" fillId="0" borderId="11" xfId="1" applyNumberFormat="1" applyFont="1" applyBorder="1"/>
    <xf numFmtId="170" fontId="21" fillId="0" borderId="11" xfId="1" applyNumberFormat="1" applyFont="1" applyBorder="1"/>
    <xf numFmtId="2" fontId="21" fillId="0" borderId="0" xfId="1" applyNumberFormat="1" applyFont="1" applyBorder="1"/>
    <xf numFmtId="2" fontId="21" fillId="0" borderId="14" xfId="1" applyNumberFormat="1" applyFont="1" applyBorder="1"/>
    <xf numFmtId="168" fontId="22" fillId="0" borderId="0" xfId="1" applyNumberFormat="1" applyFont="1" applyFill="1" applyBorder="1" applyAlignment="1">
      <alignment horizontal="center" vertical="center"/>
    </xf>
    <xf numFmtId="168" fontId="22" fillId="0" borderId="14" xfId="1" applyNumberFormat="1" applyFont="1" applyFill="1" applyBorder="1" applyAlignment="1">
      <alignment horizontal="center" vertical="center"/>
    </xf>
    <xf numFmtId="168" fontId="22" fillId="0" borderId="0" xfId="1" applyNumberFormat="1" applyFont="1" applyBorder="1" applyAlignment="1">
      <alignment horizontal="center" vertical="center"/>
    </xf>
    <xf numFmtId="2" fontId="22" fillId="0" borderId="0" xfId="1" applyNumberFormat="1" applyFont="1" applyBorder="1" applyAlignment="1">
      <alignment vertical="center"/>
    </xf>
    <xf numFmtId="1" fontId="21" fillId="2" borderId="8" xfId="0" applyNumberFormat="1" applyFont="1" applyFill="1" applyBorder="1" applyAlignment="1">
      <alignment horizontal="center" vertical="center" wrapText="1"/>
    </xf>
    <xf numFmtId="1" fontId="21" fillId="2" borderId="9" xfId="0" applyNumberFormat="1" applyFont="1" applyFill="1" applyBorder="1" applyAlignment="1">
      <alignment horizontal="center" vertical="center" wrapText="1"/>
    </xf>
    <xf numFmtId="172" fontId="22" fillId="0" borderId="0" xfId="1" applyNumberFormat="1" applyFont="1" applyBorder="1" applyAlignment="1">
      <alignment horizontal="right" vertical="center"/>
    </xf>
    <xf numFmtId="168" fontId="21" fillId="2" borderId="19" xfId="1" applyNumberFormat="1" applyFont="1" applyFill="1" applyBorder="1" applyAlignment="1">
      <alignment horizontal="center" vertical="center"/>
    </xf>
    <xf numFmtId="0" fontId="21" fillId="2" borderId="19" xfId="0" applyFont="1" applyFill="1" applyBorder="1" applyAlignment="1">
      <alignment horizontal="center" vertical="center" wrapText="1"/>
    </xf>
    <xf numFmtId="0" fontId="36" fillId="0" borderId="0" xfId="50" applyFont="1" applyFill="1" applyBorder="1" applyAlignment="1">
      <alignment vertical="top" wrapText="1"/>
    </xf>
    <xf numFmtId="0" fontId="21" fillId="2" borderId="19" xfId="0" applyFont="1" applyFill="1" applyBorder="1" applyAlignment="1">
      <alignment horizontal="center" vertical="center"/>
    </xf>
    <xf numFmtId="0" fontId="22" fillId="0" borderId="8" xfId="0" applyFont="1" applyBorder="1" applyAlignment="1">
      <alignment horizontal="center" vertical="center"/>
    </xf>
    <xf numFmtId="0" fontId="22" fillId="0" borderId="0" xfId="0" applyFont="1" applyFill="1" applyBorder="1" applyAlignment="1">
      <alignment wrapText="1"/>
    </xf>
    <xf numFmtId="170" fontId="22" fillId="0" borderId="19" xfId="1" applyNumberFormat="1" applyFont="1" applyFill="1" applyBorder="1" applyAlignment="1">
      <alignment horizontal="center" vertical="center" wrapText="1"/>
    </xf>
    <xf numFmtId="168" fontId="21" fillId="2" borderId="19" xfId="1" applyNumberFormat="1" applyFont="1" applyFill="1" applyBorder="1" applyAlignment="1">
      <alignment vertical="center"/>
    </xf>
    <xf numFmtId="170" fontId="21" fillId="2" borderId="19" xfId="1" applyNumberFormat="1" applyFont="1" applyFill="1" applyBorder="1" applyAlignment="1">
      <alignment wrapText="1"/>
    </xf>
    <xf numFmtId="170" fontId="21" fillId="0" borderId="19" xfId="1" applyNumberFormat="1" applyFont="1" applyBorder="1" applyAlignment="1">
      <alignment horizontal="center" vertical="center" wrapText="1"/>
    </xf>
    <xf numFmtId="170" fontId="22" fillId="0" borderId="19" xfId="0" applyNumberFormat="1" applyFont="1" applyBorder="1" applyAlignment="1">
      <alignment horizontal="center" vertical="center"/>
    </xf>
    <xf numFmtId="0" fontId="47" fillId="2" borderId="19" xfId="50" applyFont="1" applyFill="1" applyBorder="1" applyAlignment="1">
      <alignment horizontal="center" vertical="top" wrapText="1"/>
    </xf>
    <xf numFmtId="170" fontId="46" fillId="0" borderId="19" xfId="0" applyNumberFormat="1" applyFont="1" applyFill="1" applyBorder="1" applyAlignment="1">
      <alignment horizontal="center" vertical="center" wrapText="1"/>
    </xf>
    <xf numFmtId="170" fontId="47" fillId="0" borderId="19" xfId="0" applyNumberFormat="1" applyFont="1" applyFill="1" applyBorder="1" applyAlignment="1">
      <alignment wrapText="1"/>
    </xf>
    <xf numFmtId="170" fontId="47" fillId="0" borderId="19" xfId="1" applyNumberFormat="1" applyFont="1" applyFill="1" applyBorder="1" applyAlignment="1">
      <alignment wrapText="1"/>
    </xf>
    <xf numFmtId="3" fontId="22" fillId="0" borderId="0" xfId="0" applyNumberFormat="1" applyFont="1" applyFill="1" applyBorder="1" applyAlignment="1">
      <alignment horizontal="center"/>
    </xf>
    <xf numFmtId="3" fontId="22" fillId="0" borderId="14" xfId="0" applyNumberFormat="1" applyFont="1" applyFill="1" applyBorder="1" applyAlignment="1">
      <alignment horizontal="center"/>
    </xf>
    <xf numFmtId="0" fontId="21" fillId="2" borderId="19" xfId="0" applyFont="1" applyFill="1" applyBorder="1" applyAlignment="1">
      <alignment horizontal="center" vertical="center"/>
    </xf>
    <xf numFmtId="0" fontId="21" fillId="0" borderId="8" xfId="0" applyFont="1" applyBorder="1"/>
    <xf numFmtId="170" fontId="22" fillId="0" borderId="8" xfId="1" applyNumberFormat="1" applyFont="1" applyFill="1" applyBorder="1"/>
    <xf numFmtId="170" fontId="22" fillId="0" borderId="0" xfId="0" applyNumberFormat="1" applyFont="1"/>
    <xf numFmtId="0" fontId="42" fillId="0" borderId="0" xfId="50" applyFont="1" applyFill="1" applyBorder="1" applyAlignment="1">
      <alignment vertical="top" wrapText="1"/>
    </xf>
    <xf numFmtId="0" fontId="42" fillId="2" borderId="19" xfId="50" applyFont="1" applyFill="1" applyBorder="1" applyAlignment="1">
      <alignment horizontal="left" vertical="top" wrapText="1" indent="1"/>
    </xf>
    <xf numFmtId="0" fontId="49" fillId="0" borderId="19" xfId="50" applyFont="1" applyFill="1" applyBorder="1" applyAlignment="1">
      <alignment horizontal="left" vertical="top" wrapText="1" indent="1"/>
    </xf>
    <xf numFmtId="0" fontId="42" fillId="2" borderId="19" xfId="50" applyFont="1" applyFill="1" applyBorder="1" applyAlignment="1">
      <alignment horizontal="center" vertical="top" wrapText="1"/>
    </xf>
    <xf numFmtId="170" fontId="50" fillId="0" borderId="19" xfId="1" applyNumberFormat="1" applyFont="1" applyFill="1" applyBorder="1" applyAlignment="1">
      <alignment horizontal="center" vertical="top" wrapText="1"/>
    </xf>
    <xf numFmtId="0" fontId="42" fillId="0" borderId="19" xfId="50" applyFont="1" applyFill="1" applyBorder="1" applyAlignment="1">
      <alignment horizontal="right" vertical="top" wrapText="1" indent="1"/>
    </xf>
    <xf numFmtId="0" fontId="22" fillId="0" borderId="0" xfId="0" applyFont="1" applyAlignment="1"/>
    <xf numFmtId="0" fontId="21" fillId="0" borderId="8" xfId="0" applyFont="1" applyBorder="1" applyAlignment="1">
      <alignment vertical="center" wrapText="1"/>
    </xf>
    <xf numFmtId="0" fontId="22" fillId="0" borderId="0" xfId="0" applyFont="1" applyBorder="1" applyAlignment="1">
      <alignment horizontal="left" vertical="center"/>
    </xf>
    <xf numFmtId="168" fontId="22" fillId="0" borderId="0" xfId="1" applyNumberFormat="1" applyFont="1" applyBorder="1" applyAlignment="1">
      <alignment horizontal="center" vertical="center" wrapText="1"/>
    </xf>
    <xf numFmtId="170" fontId="22" fillId="0" borderId="8" xfId="1" applyNumberFormat="1" applyFont="1" applyBorder="1" applyAlignment="1">
      <alignment horizontal="center" vertical="center"/>
    </xf>
    <xf numFmtId="0" fontId="21" fillId="0" borderId="0" xfId="0" applyFont="1" applyBorder="1" applyAlignment="1">
      <alignment horizontal="right"/>
    </xf>
    <xf numFmtId="170" fontId="21" fillId="0" borderId="0" xfId="1" applyNumberFormat="1" applyFont="1" applyBorder="1" applyAlignment="1">
      <alignment horizontal="center" vertical="center"/>
    </xf>
    <xf numFmtId="2" fontId="37" fillId="0" borderId="0" xfId="0" applyNumberFormat="1" applyFont="1"/>
    <xf numFmtId="0" fontId="21" fillId="2" borderId="19" xfId="0" applyFont="1" applyFill="1" applyBorder="1" applyAlignment="1">
      <alignment horizontal="left" vertical="center" wrapText="1"/>
    </xf>
    <xf numFmtId="4" fontId="22" fillId="0" borderId="19" xfId="0" applyNumberFormat="1" applyFont="1" applyBorder="1"/>
    <xf numFmtId="0" fontId="22" fillId="39" borderId="48" xfId="0" applyFont="1" applyFill="1" applyBorder="1" applyAlignment="1">
      <alignment wrapText="1"/>
    </xf>
    <xf numFmtId="2" fontId="22" fillId="0" borderId="0" xfId="0" applyNumberFormat="1" applyFont="1" applyFill="1" applyBorder="1" applyAlignment="1">
      <alignment horizontal="center" vertical="center"/>
    </xf>
    <xf numFmtId="2" fontId="22" fillId="0" borderId="14" xfId="0" applyNumberFormat="1" applyFont="1" applyFill="1" applyBorder="1" applyAlignment="1">
      <alignment horizontal="center" vertical="center"/>
    </xf>
    <xf numFmtId="2" fontId="22" fillId="0" borderId="0" xfId="0" applyNumberFormat="1" applyFont="1" applyBorder="1" applyAlignment="1">
      <alignment horizontal="center" vertical="center"/>
    </xf>
    <xf numFmtId="2" fontId="22" fillId="0" borderId="14" xfId="0" applyNumberFormat="1" applyFont="1" applyBorder="1" applyAlignment="1">
      <alignment horizontal="center" vertical="center"/>
    </xf>
    <xf numFmtId="170" fontId="22" fillId="0" borderId="14" xfId="1" applyNumberFormat="1" applyFont="1" applyFill="1" applyBorder="1" applyAlignment="1">
      <alignment horizontal="right" vertical="center"/>
    </xf>
    <xf numFmtId="0" fontId="21" fillId="0" borderId="13" xfId="0" applyFont="1" applyBorder="1" applyAlignment="1">
      <alignment horizontal="right" vertical="center"/>
    </xf>
    <xf numFmtId="170" fontId="21" fillId="0" borderId="0" xfId="1" applyNumberFormat="1" applyFont="1" applyFill="1" applyBorder="1" applyAlignment="1">
      <alignment horizontal="center" vertical="center"/>
    </xf>
    <xf numFmtId="170" fontId="21" fillId="0" borderId="14" xfId="1" applyNumberFormat="1" applyFont="1" applyFill="1" applyBorder="1" applyAlignment="1">
      <alignment horizontal="center" vertical="center"/>
    </xf>
    <xf numFmtId="0" fontId="21" fillId="0" borderId="10" xfId="0" applyFont="1" applyFill="1" applyBorder="1" applyAlignment="1">
      <alignment horizontal="right" vertical="center"/>
    </xf>
    <xf numFmtId="0" fontId="21" fillId="0" borderId="10" xfId="0" applyFont="1" applyBorder="1" applyAlignment="1">
      <alignment horizontal="right" vertical="center"/>
    </xf>
    <xf numFmtId="2" fontId="21" fillId="0" borderId="0" xfId="1" applyNumberFormat="1" applyFont="1" applyFill="1" applyBorder="1" applyAlignment="1">
      <alignment horizontal="center" vertical="center"/>
    </xf>
    <xf numFmtId="2" fontId="21" fillId="0" borderId="14" xfId="1" applyNumberFormat="1" applyFont="1" applyFill="1" applyBorder="1" applyAlignment="1">
      <alignment horizontal="center" vertical="center"/>
    </xf>
    <xf numFmtId="0" fontId="0" fillId="39" borderId="0" xfId="0" applyFill="1"/>
    <xf numFmtId="0" fontId="22" fillId="0" borderId="47" xfId="0" applyFont="1" applyFill="1" applyBorder="1"/>
    <xf numFmtId="3" fontId="21" fillId="0" borderId="11" xfId="0" applyNumberFormat="1" applyFont="1" applyFill="1" applyBorder="1" applyAlignment="1">
      <alignment horizontal="center"/>
    </xf>
    <xf numFmtId="3" fontId="21" fillId="0" borderId="12" xfId="0" applyNumberFormat="1" applyFont="1" applyFill="1" applyBorder="1" applyAlignment="1">
      <alignment horizontal="center"/>
    </xf>
    <xf numFmtId="0" fontId="21" fillId="2" borderId="46" xfId="0" applyFont="1" applyFill="1" applyBorder="1" applyAlignment="1">
      <alignment horizontal="left"/>
    </xf>
    <xf numFmtId="43" fontId="20" fillId="0" borderId="0" xfId="1" applyFont="1"/>
    <xf numFmtId="3" fontId="21" fillId="0" borderId="19" xfId="0" applyNumberFormat="1" applyFont="1" applyBorder="1"/>
    <xf numFmtId="9" fontId="21" fillId="0" borderId="0" xfId="48" applyFont="1" applyFill="1" applyAlignment="1">
      <alignment horizontal="center" vertical="center"/>
    </xf>
    <xf numFmtId="0" fontId="22" fillId="0" borderId="19" xfId="0" applyFont="1" applyBorder="1" applyAlignment="1">
      <alignment horizontal="left" vertical="center" wrapText="1"/>
    </xf>
    <xf numFmtId="170" fontId="21" fillId="0" borderId="12" xfId="1" applyNumberFormat="1" applyFont="1" applyBorder="1"/>
    <xf numFmtId="0" fontId="21" fillId="2" borderId="30" xfId="0" applyFont="1" applyFill="1" applyBorder="1" applyAlignment="1">
      <alignment horizontal="left" vertical="center" wrapText="1"/>
    </xf>
    <xf numFmtId="0" fontId="21" fillId="2" borderId="19" xfId="0" applyFont="1" applyFill="1" applyBorder="1" applyAlignment="1">
      <alignment horizontal="center" vertical="center"/>
    </xf>
    <xf numFmtId="0" fontId="21" fillId="2" borderId="19" xfId="0" applyFont="1" applyFill="1" applyBorder="1" applyAlignment="1">
      <alignment vertical="center" wrapText="1"/>
    </xf>
    <xf numFmtId="0" fontId="21" fillId="2" borderId="6" xfId="0" applyFont="1" applyFill="1" applyBorder="1" applyAlignment="1">
      <alignment wrapText="1"/>
    </xf>
    <xf numFmtId="0" fontId="21" fillId="2" borderId="6" xfId="0" applyFont="1" applyFill="1" applyBorder="1" applyAlignment="1">
      <alignment horizontal="left" wrapText="1"/>
    </xf>
    <xf numFmtId="0" fontId="21" fillId="2" borderId="5" xfId="0" applyFont="1" applyFill="1" applyBorder="1" applyAlignment="1">
      <alignment horizontal="center" vertical="center" wrapText="1"/>
    </xf>
    <xf numFmtId="165" fontId="21" fillId="2" borderId="5" xfId="2" applyNumberFormat="1" applyFont="1" applyFill="1" applyBorder="1" applyAlignment="1">
      <alignment horizontal="center" wrapText="1"/>
    </xf>
    <xf numFmtId="4" fontId="21" fillId="3" borderId="1" xfId="2" applyNumberFormat="1" applyFont="1" applyFill="1" applyBorder="1" applyAlignment="1">
      <alignment horizontal="center" vertical="center" wrapText="1"/>
    </xf>
    <xf numFmtId="4" fontId="22" fillId="0" borderId="0" xfId="2" applyNumberFormat="1" applyFont="1" applyFill="1" applyBorder="1" applyAlignment="1">
      <alignment horizontal="center" wrapText="1"/>
    </xf>
    <xf numFmtId="165" fontId="22" fillId="0" borderId="0" xfId="2" applyNumberFormat="1" applyFont="1" applyFill="1" applyBorder="1" applyAlignment="1">
      <alignment horizontal="center" wrapText="1"/>
    </xf>
    <xf numFmtId="0" fontId="22" fillId="0" borderId="19" xfId="0" applyFont="1" applyFill="1" applyBorder="1" applyAlignment="1">
      <alignment vertical="top" wrapText="1"/>
    </xf>
    <xf numFmtId="0" fontId="21" fillId="2" borderId="19" xfId="0" applyFont="1" applyFill="1" applyBorder="1" applyAlignment="1">
      <alignment horizontal="center" vertical="center"/>
    </xf>
    <xf numFmtId="0" fontId="21" fillId="2" borderId="19" xfId="0" applyFont="1" applyFill="1" applyBorder="1" applyAlignment="1">
      <alignment horizontal="center"/>
    </xf>
    <xf numFmtId="0" fontId="21" fillId="2" borderId="19" xfId="0" applyFont="1" applyFill="1" applyBorder="1" applyAlignment="1">
      <alignment horizontal="center" vertical="center"/>
    </xf>
    <xf numFmtId="168" fontId="21" fillId="2" borderId="19" xfId="1" applyNumberFormat="1" applyFont="1" applyFill="1" applyBorder="1" applyAlignment="1">
      <alignment horizontal="center" vertical="center"/>
    </xf>
    <xf numFmtId="0" fontId="21" fillId="2" borderId="31" xfId="0" applyFont="1" applyFill="1" applyBorder="1" applyAlignment="1">
      <alignment horizontal="center" vertical="center"/>
    </xf>
    <xf numFmtId="0" fontId="49" fillId="0" borderId="0" xfId="50" applyFont="1" applyFill="1" applyBorder="1" applyAlignment="1">
      <alignment horizontal="left" vertical="top" wrapText="1" indent="1"/>
    </xf>
    <xf numFmtId="170" fontId="21" fillId="0" borderId="0" xfId="0" applyNumberFormat="1" applyFont="1" applyBorder="1"/>
    <xf numFmtId="170" fontId="22" fillId="0" borderId="0" xfId="1" applyNumberFormat="1" applyFont="1" applyFill="1"/>
    <xf numFmtId="0" fontId="21" fillId="0" borderId="0" xfId="0" applyFont="1" applyFill="1" applyBorder="1" applyAlignment="1">
      <alignment horizontal="center" vertical="center" wrapText="1"/>
    </xf>
    <xf numFmtId="170" fontId="22" fillId="0" borderId="0" xfId="1" applyNumberFormat="1" applyFont="1" applyBorder="1"/>
    <xf numFmtId="170" fontId="22" fillId="0" borderId="19" xfId="0" applyNumberFormat="1" applyFont="1" applyBorder="1"/>
    <xf numFmtId="0" fontId="54" fillId="0" borderId="0" xfId="0" applyNumberFormat="1" applyFont="1" applyFill="1" applyBorder="1" applyAlignment="1" applyProtection="1"/>
    <xf numFmtId="0" fontId="53" fillId="0" borderId="0" xfId="0" applyFont="1"/>
    <xf numFmtId="170" fontId="54" fillId="0" borderId="0" xfId="1" applyNumberFormat="1" applyFont="1" applyFill="1" applyBorder="1" applyAlignment="1" applyProtection="1"/>
    <xf numFmtId="43" fontId="22" fillId="0" borderId="19" xfId="1" applyNumberFormat="1" applyFont="1" applyBorder="1" applyAlignment="1">
      <alignment horizontal="center" vertical="center" wrapText="1"/>
    </xf>
    <xf numFmtId="0" fontId="21" fillId="0" borderId="19" xfId="0" applyFont="1" applyFill="1" applyBorder="1" applyAlignment="1">
      <alignment wrapText="1"/>
    </xf>
    <xf numFmtId="170" fontId="39" fillId="0" borderId="19" xfId="1" applyNumberFormat="1" applyFont="1" applyFill="1" applyBorder="1" applyAlignment="1" applyProtection="1"/>
    <xf numFmtId="0" fontId="39" fillId="0" borderId="0" xfId="0" applyNumberFormat="1" applyFont="1" applyFill="1" applyBorder="1" applyAlignment="1" applyProtection="1"/>
    <xf numFmtId="0" fontId="39" fillId="0" borderId="0" xfId="0" applyNumberFormat="1" applyFont="1" applyFill="1" applyBorder="1" applyAlignment="1" applyProtection="1">
      <alignment wrapText="1"/>
    </xf>
    <xf numFmtId="0" fontId="39" fillId="0" borderId="19" xfId="0" applyNumberFormat="1" applyFont="1" applyFill="1" applyBorder="1" applyAlignment="1" applyProtection="1"/>
    <xf numFmtId="3" fontId="22" fillId="0" borderId="19" xfId="0" applyNumberFormat="1" applyFont="1" applyBorder="1"/>
    <xf numFmtId="168" fontId="21" fillId="2" borderId="31" xfId="1" applyNumberFormat="1" applyFont="1" applyFill="1" applyBorder="1" applyAlignment="1">
      <alignment horizontal="center" vertical="center"/>
    </xf>
    <xf numFmtId="168" fontId="22" fillId="0" borderId="19" xfId="1" applyNumberFormat="1" applyFont="1" applyFill="1" applyBorder="1" applyAlignment="1">
      <alignment horizontal="left" vertical="center" wrapText="1"/>
    </xf>
    <xf numFmtId="170" fontId="22" fillId="0" borderId="0" xfId="0" applyNumberFormat="1" applyFont="1" applyBorder="1" applyAlignment="1"/>
    <xf numFmtId="1" fontId="21" fillId="0" borderId="19" xfId="1" applyNumberFormat="1" applyFont="1" applyFill="1" applyBorder="1"/>
    <xf numFmtId="170" fontId="22" fillId="0" borderId="19" xfId="48" applyNumberFormat="1" applyFont="1" applyFill="1" applyBorder="1"/>
    <xf numFmtId="0" fontId="27" fillId="0" borderId="0" xfId="47" applyAlignment="1">
      <alignment vertical="center"/>
    </xf>
    <xf numFmtId="4" fontId="22" fillId="0" borderId="19" xfId="0" applyNumberFormat="1" applyFont="1" applyFill="1" applyBorder="1" applyAlignment="1">
      <alignment horizontal="center" vertical="center"/>
    </xf>
    <xf numFmtId="0" fontId="56" fillId="0" borderId="0" xfId="0" applyFont="1" applyBorder="1"/>
    <xf numFmtId="0" fontId="53" fillId="0" borderId="0" xfId="0" applyFont="1" applyFill="1"/>
    <xf numFmtId="0" fontId="58" fillId="0" borderId="0" xfId="0" applyFont="1"/>
    <xf numFmtId="0" fontId="53" fillId="0" borderId="0" xfId="0" applyFont="1" applyBorder="1"/>
    <xf numFmtId="0" fontId="54" fillId="40" borderId="0" xfId="0" applyNumberFormat="1" applyFont="1" applyFill="1" applyBorder="1" applyAlignment="1" applyProtection="1"/>
    <xf numFmtId="0" fontId="22" fillId="0" borderId="19" xfId="0" applyNumberFormat="1" applyFont="1" applyBorder="1" applyAlignment="1">
      <alignment horizontal="center" vertical="center"/>
    </xf>
    <xf numFmtId="0" fontId="44" fillId="0" borderId="19" xfId="0" applyNumberFormat="1" applyFont="1" applyFill="1" applyBorder="1" applyAlignment="1">
      <alignment horizontal="center" vertical="center"/>
    </xf>
    <xf numFmtId="43" fontId="22" fillId="0" borderId="0" xfId="0" applyNumberFormat="1" applyFont="1" applyAlignment="1">
      <alignment horizontal="center" vertical="center"/>
    </xf>
    <xf numFmtId="43" fontId="22" fillId="0" borderId="19" xfId="0" applyNumberFormat="1" applyFont="1" applyBorder="1" applyAlignment="1">
      <alignment horizontal="center" vertical="center"/>
    </xf>
    <xf numFmtId="0" fontId="22" fillId="0" borderId="19" xfId="0" applyFont="1" applyFill="1" applyBorder="1" applyAlignment="1">
      <alignment horizontal="right" vertical="center"/>
    </xf>
    <xf numFmtId="170" fontId="22" fillId="0" borderId="19" xfId="1" applyNumberFormat="1" applyFont="1" applyFill="1" applyBorder="1" applyAlignment="1">
      <alignment horizontal="right"/>
    </xf>
    <xf numFmtId="168" fontId="22" fillId="0" borderId="19" xfId="1" applyNumberFormat="1" applyFont="1" applyFill="1" applyBorder="1" applyAlignment="1">
      <alignment horizontal="right"/>
    </xf>
    <xf numFmtId="0" fontId="22" fillId="0" borderId="19" xfId="0" applyFont="1" applyBorder="1" applyAlignment="1">
      <alignment horizontal="right" vertical="center" wrapText="1"/>
    </xf>
    <xf numFmtId="170" fontId="22" fillId="0" borderId="19" xfId="0" applyNumberFormat="1" applyFont="1" applyFill="1" applyBorder="1" applyAlignment="1">
      <alignment horizontal="center"/>
    </xf>
    <xf numFmtId="0" fontId="22" fillId="0" borderId="19" xfId="0" applyFont="1" applyFill="1" applyBorder="1" applyAlignment="1">
      <alignment horizontal="center"/>
    </xf>
    <xf numFmtId="0" fontId="59" fillId="0" borderId="37" xfId="0" applyFont="1" applyBorder="1" applyAlignment="1">
      <alignment wrapText="1"/>
    </xf>
    <xf numFmtId="2" fontId="21" fillId="0" borderId="11" xfId="0" applyNumberFormat="1" applyFont="1" applyBorder="1" applyAlignment="1">
      <alignment horizontal="center" vertical="center"/>
    </xf>
    <xf numFmtId="2" fontId="22" fillId="0" borderId="0" xfId="1" applyNumberFormat="1" applyFont="1" applyFill="1" applyBorder="1" applyAlignment="1">
      <alignment horizontal="center"/>
    </xf>
    <xf numFmtId="0" fontId="21" fillId="0" borderId="10" xfId="0" applyFont="1" applyBorder="1" applyAlignment="1">
      <alignment horizontal="center"/>
    </xf>
    <xf numFmtId="0" fontId="21" fillId="0" borderId="11" xfId="0" applyFont="1" applyBorder="1" applyAlignment="1">
      <alignment horizontal="center"/>
    </xf>
    <xf numFmtId="2" fontId="34" fillId="0" borderId="0" xfId="1" applyNumberFormat="1" applyFont="1" applyFill="1" applyBorder="1"/>
    <xf numFmtId="2" fontId="34" fillId="0" borderId="0" xfId="0" applyNumberFormat="1" applyFont="1" applyBorder="1" applyAlignment="1">
      <alignment horizontal="center"/>
    </xf>
    <xf numFmtId="3" fontId="22" fillId="0" borderId="11" xfId="0" applyNumberFormat="1" applyFont="1" applyFill="1" applyBorder="1" applyAlignment="1">
      <alignment horizontal="center" vertical="center"/>
    </xf>
    <xf numFmtId="170" fontId="22" fillId="0" borderId="14" xfId="1" applyNumberFormat="1" applyFont="1" applyBorder="1" applyAlignment="1">
      <alignment horizontal="center" vertical="center"/>
    </xf>
    <xf numFmtId="172" fontId="22" fillId="0" borderId="14" xfId="1" applyNumberFormat="1" applyFont="1" applyBorder="1" applyAlignment="1">
      <alignment horizontal="right" vertical="center"/>
    </xf>
    <xf numFmtId="170" fontId="22" fillId="0" borderId="0" xfId="1" applyNumberFormat="1" applyFont="1" applyBorder="1" applyAlignment="1">
      <alignment horizontal="right" vertical="center"/>
    </xf>
    <xf numFmtId="170" fontId="22" fillId="0" borderId="14" xfId="1" applyNumberFormat="1" applyFont="1" applyBorder="1" applyAlignment="1">
      <alignment horizontal="right" vertical="center"/>
    </xf>
    <xf numFmtId="0" fontId="22" fillId="0" borderId="54" xfId="0" applyFont="1" applyFill="1" applyBorder="1" applyAlignment="1">
      <alignment wrapText="1"/>
    </xf>
    <xf numFmtId="0" fontId="20" fillId="0" borderId="0" xfId="0" applyFont="1" applyFill="1" applyBorder="1" applyAlignment="1">
      <alignment wrapText="1"/>
    </xf>
    <xf numFmtId="0" fontId="60" fillId="0" borderId="0" xfId="0" applyFont="1" applyFill="1" applyBorder="1" applyAlignment="1">
      <alignment wrapText="1"/>
    </xf>
    <xf numFmtId="0" fontId="61" fillId="0" borderId="0" xfId="0" applyFont="1" applyFill="1" applyBorder="1" applyAlignment="1">
      <alignment wrapText="1"/>
    </xf>
    <xf numFmtId="43" fontId="60" fillId="0" borderId="0" xfId="1" applyNumberFormat="1" applyFont="1" applyFill="1" applyBorder="1" applyAlignment="1">
      <alignment wrapText="1"/>
    </xf>
    <xf numFmtId="0" fontId="0" fillId="0" borderId="0" xfId="0" applyFill="1" applyBorder="1"/>
    <xf numFmtId="43" fontId="0" fillId="0" borderId="0" xfId="1" applyNumberFormat="1" applyFont="1" applyFill="1" applyBorder="1"/>
    <xf numFmtId="170" fontId="21" fillId="0" borderId="19" xfId="48" applyNumberFormat="1" applyFont="1" applyFill="1" applyBorder="1" applyAlignment="1">
      <alignment horizontal="center" vertical="center"/>
    </xf>
    <xf numFmtId="0" fontId="46" fillId="2" borderId="31" xfId="0" applyFont="1" applyFill="1" applyBorder="1" applyAlignment="1">
      <alignment horizontal="center" vertical="center" wrapText="1"/>
    </xf>
    <xf numFmtId="0" fontId="21" fillId="2" borderId="31" xfId="0" applyFont="1" applyFill="1" applyBorder="1" applyAlignment="1">
      <alignment wrapText="1"/>
    </xf>
    <xf numFmtId="10" fontId="20" fillId="0" borderId="0" xfId="48" applyNumberFormat="1" applyFont="1"/>
    <xf numFmtId="0" fontId="21" fillId="2" borderId="19" xfId="0" applyFont="1" applyFill="1" applyBorder="1" applyAlignment="1">
      <alignment horizontal="center" vertical="center"/>
    </xf>
    <xf numFmtId="0" fontId="21" fillId="2" borderId="6" xfId="0" applyFont="1" applyFill="1" applyBorder="1" applyAlignment="1">
      <alignment horizontal="left" wrapText="1"/>
    </xf>
    <xf numFmtId="0" fontId="22" fillId="0" borderId="0" xfId="0" applyFont="1" applyAlignment="1">
      <alignment horizontal="left" wrapText="1"/>
    </xf>
    <xf numFmtId="0" fontId="21" fillId="2" borderId="6" xfId="0" applyFont="1" applyFill="1" applyBorder="1" applyAlignment="1">
      <alignment horizontal="left"/>
    </xf>
    <xf numFmtId="0" fontId="22" fillId="0" borderId="2" xfId="0" applyFont="1" applyFill="1" applyBorder="1"/>
    <xf numFmtId="2" fontId="21" fillId="0" borderId="0" xfId="1" applyNumberFormat="1" applyFont="1" applyBorder="1" applyAlignment="1">
      <alignment horizontal="right" vertical="center"/>
    </xf>
    <xf numFmtId="0" fontId="33" fillId="0" borderId="42" xfId="47" applyFont="1" applyBorder="1" applyAlignment="1">
      <alignment horizontal="left" vertical="center" wrapText="1"/>
    </xf>
    <xf numFmtId="0" fontId="29" fillId="0" borderId="43" xfId="0" applyFont="1" applyBorder="1" applyAlignment="1">
      <alignment vertical="top" wrapText="1"/>
    </xf>
    <xf numFmtId="0" fontId="22" fillId="39" borderId="47" xfId="0" applyFont="1" applyFill="1" applyBorder="1" applyAlignment="1"/>
    <xf numFmtId="0" fontId="21" fillId="2" borderId="7" xfId="0" applyFont="1" applyFill="1" applyBorder="1" applyAlignment="1">
      <alignment horizontal="left" vertical="center" wrapText="1"/>
    </xf>
    <xf numFmtId="0" fontId="21" fillId="2" borderId="6" xfId="0" applyFont="1" applyFill="1" applyBorder="1" applyAlignment="1">
      <alignment horizontal="left"/>
    </xf>
    <xf numFmtId="0" fontId="21" fillId="2" borderId="5" xfId="0" applyFont="1" applyFill="1" applyBorder="1" applyAlignment="1">
      <alignment horizontal="left"/>
    </xf>
    <xf numFmtId="0" fontId="21" fillId="2" borderId="19" xfId="0" applyFont="1" applyFill="1" applyBorder="1" applyAlignment="1">
      <alignment horizontal="center" vertical="center"/>
    </xf>
    <xf numFmtId="168" fontId="21" fillId="2" borderId="19" xfId="1" applyNumberFormat="1" applyFont="1" applyFill="1" applyBorder="1" applyAlignment="1">
      <alignment horizontal="center" vertical="center" wrapText="1"/>
    </xf>
    <xf numFmtId="168" fontId="21" fillId="2" borderId="19" xfId="1" applyNumberFormat="1" applyFont="1" applyFill="1" applyBorder="1" applyAlignment="1">
      <alignment horizontal="center" vertical="center"/>
    </xf>
    <xf numFmtId="0" fontId="21" fillId="2" borderId="19" xfId="0" applyFont="1" applyFill="1" applyBorder="1" applyAlignment="1">
      <alignment horizontal="center" vertical="center" wrapText="1"/>
    </xf>
    <xf numFmtId="0" fontId="21" fillId="2" borderId="19" xfId="0" applyFont="1" applyFill="1" applyBorder="1" applyAlignment="1">
      <alignment horizontal="center"/>
    </xf>
    <xf numFmtId="0" fontId="22" fillId="0" borderId="0" xfId="0" applyFont="1" applyBorder="1" applyAlignment="1">
      <alignment horizontal="left" wrapText="1"/>
    </xf>
    <xf numFmtId="0" fontId="22" fillId="0" borderId="0" xfId="0" applyFont="1" applyFill="1" applyBorder="1" applyAlignment="1">
      <alignment horizontal="left" wrapText="1"/>
    </xf>
    <xf numFmtId="0" fontId="21" fillId="2" borderId="30" xfId="0" applyFont="1" applyFill="1" applyBorder="1" applyAlignment="1">
      <alignment horizontal="center" vertical="center"/>
    </xf>
    <xf numFmtId="0" fontId="21" fillId="2" borderId="31" xfId="0" applyFont="1" applyFill="1" applyBorder="1" applyAlignment="1">
      <alignment horizontal="center" vertical="center"/>
    </xf>
    <xf numFmtId="0" fontId="51" fillId="0" borderId="0" xfId="50" applyFont="1" applyFill="1" applyBorder="1" applyAlignment="1">
      <alignment vertical="top" wrapText="1"/>
    </xf>
    <xf numFmtId="0" fontId="52" fillId="0" borderId="0" xfId="50" applyFont="1" applyFill="1" applyBorder="1" applyAlignment="1">
      <alignment vertical="top" wrapText="1"/>
    </xf>
    <xf numFmtId="0" fontId="21" fillId="2" borderId="30" xfId="0" applyFont="1" applyFill="1" applyBorder="1" applyAlignment="1">
      <alignment horizontal="center"/>
    </xf>
    <xf numFmtId="0" fontId="21" fillId="2" borderId="31" xfId="0" applyFont="1" applyFill="1" applyBorder="1" applyAlignment="1">
      <alignment horizontal="center"/>
    </xf>
    <xf numFmtId="0" fontId="21" fillId="0" borderId="15" xfId="0" applyFont="1" applyBorder="1" applyAlignment="1">
      <alignment horizontal="center" wrapText="1"/>
    </xf>
    <xf numFmtId="0" fontId="21" fillId="0" borderId="17" xfId="0" applyFont="1" applyBorder="1" applyAlignment="1">
      <alignment horizontal="center" wrapText="1"/>
    </xf>
    <xf numFmtId="0" fontId="22" fillId="0" borderId="0" xfId="0" applyFont="1" applyFill="1" applyAlignment="1">
      <alignment horizontal="left" vertical="top" wrapText="1"/>
    </xf>
    <xf numFmtId="0" fontId="21" fillId="2" borderId="6" xfId="0" applyFont="1" applyFill="1" applyBorder="1" applyAlignment="1">
      <alignment horizontal="left" wrapText="1"/>
    </xf>
    <xf numFmtId="0" fontId="21" fillId="2" borderId="5" xfId="0" applyFont="1" applyFill="1" applyBorder="1" applyAlignment="1">
      <alignment horizontal="left" wrapText="1"/>
    </xf>
    <xf numFmtId="168" fontId="21" fillId="2" borderId="30" xfId="1" applyNumberFormat="1" applyFont="1" applyFill="1" applyBorder="1" applyAlignment="1">
      <alignment horizontal="left" vertical="center" wrapText="1"/>
    </xf>
    <xf numFmtId="168" fontId="21" fillId="2" borderId="55" xfId="1" applyNumberFormat="1" applyFont="1" applyFill="1" applyBorder="1" applyAlignment="1">
      <alignment horizontal="left" vertical="center" wrapText="1"/>
    </xf>
    <xf numFmtId="0" fontId="22" fillId="0" borderId="0" xfId="0" applyFont="1" applyAlignment="1">
      <alignment horizontal="left" wrapText="1"/>
    </xf>
    <xf numFmtId="168" fontId="21" fillId="2" borderId="19" xfId="1" applyNumberFormat="1" applyFont="1" applyFill="1" applyBorder="1" applyAlignment="1">
      <alignment horizontal="left" vertical="center" wrapText="1"/>
    </xf>
    <xf numFmtId="168" fontId="21" fillId="2" borderId="30" xfId="1" applyNumberFormat="1" applyFont="1" applyFill="1" applyBorder="1" applyAlignment="1">
      <alignment horizontal="center" vertical="center" wrapText="1"/>
    </xf>
    <xf numFmtId="168" fontId="21" fillId="2" borderId="31" xfId="1" applyNumberFormat="1" applyFont="1" applyFill="1" applyBorder="1" applyAlignment="1">
      <alignment horizontal="center" vertical="center" wrapText="1"/>
    </xf>
    <xf numFmtId="168" fontId="21" fillId="2" borderId="15" xfId="1" applyNumberFormat="1" applyFont="1" applyFill="1" applyBorder="1" applyAlignment="1">
      <alignment horizontal="center" vertical="center"/>
    </xf>
    <xf numFmtId="168" fontId="21" fillId="2" borderId="16" xfId="1" applyNumberFormat="1" applyFont="1" applyFill="1" applyBorder="1" applyAlignment="1">
      <alignment horizontal="center" vertical="center"/>
    </xf>
    <xf numFmtId="168" fontId="21" fillId="2" borderId="17" xfId="1" applyNumberFormat="1" applyFont="1" applyFill="1" applyBorder="1" applyAlignment="1">
      <alignment horizontal="center" vertical="center"/>
    </xf>
    <xf numFmtId="0" fontId="22" fillId="0" borderId="0" xfId="0" applyFont="1" applyAlignment="1">
      <alignment horizontal="left" vertical="top" wrapText="1"/>
    </xf>
    <xf numFmtId="0" fontId="46" fillId="0" borderId="0" xfId="0" applyFont="1" applyFill="1" applyBorder="1" applyAlignment="1">
      <alignment horizontal="left" wrapText="1"/>
    </xf>
    <xf numFmtId="0" fontId="47" fillId="0" borderId="0" xfId="0" applyFont="1" applyFill="1" applyBorder="1" applyAlignment="1">
      <alignment horizontal="left" wrapText="1"/>
    </xf>
    <xf numFmtId="0" fontId="46" fillId="2" borderId="19" xfId="0" applyFont="1" applyFill="1" applyBorder="1" applyAlignment="1">
      <alignment horizontal="center" vertical="center" wrapText="1"/>
    </xf>
    <xf numFmtId="170" fontId="21" fillId="2" borderId="30" xfId="1" applyNumberFormat="1" applyFont="1" applyFill="1" applyBorder="1" applyAlignment="1">
      <alignment horizontal="center" vertical="center" wrapText="1"/>
    </xf>
    <xf numFmtId="170" fontId="21" fillId="2" borderId="31" xfId="1" applyNumberFormat="1" applyFont="1" applyFill="1" applyBorder="1" applyAlignment="1">
      <alignment horizontal="center" vertical="center" wrapText="1"/>
    </xf>
    <xf numFmtId="168" fontId="21" fillId="2" borderId="55" xfId="1" applyNumberFormat="1" applyFont="1" applyFill="1" applyBorder="1" applyAlignment="1">
      <alignment horizontal="center" vertical="center" wrapText="1"/>
    </xf>
    <xf numFmtId="0" fontId="22" fillId="0" borderId="0" xfId="0" applyNumberFormat="1" applyFont="1" applyBorder="1" applyAlignment="1">
      <alignment horizontal="left" vertical="top" wrapText="1"/>
    </xf>
    <xf numFmtId="0" fontId="22" fillId="0" borderId="0" xfId="0" applyFont="1" applyFill="1" applyAlignment="1">
      <alignment horizontal="left" wrapText="1"/>
    </xf>
    <xf numFmtId="0" fontId="21" fillId="5" borderId="0" xfId="0" applyFont="1" applyFill="1" applyAlignment="1">
      <alignment horizontal="center"/>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5" xfId="0" applyFont="1" applyBorder="1" applyAlignment="1">
      <alignment horizontal="center"/>
    </xf>
    <xf numFmtId="0" fontId="22" fillId="0" borderId="16" xfId="0" applyFont="1" applyBorder="1" applyAlignment="1">
      <alignment horizontal="center"/>
    </xf>
    <xf numFmtId="0" fontId="22" fillId="0" borderId="17" xfId="0" applyFont="1" applyBorder="1" applyAlignment="1">
      <alignment horizontal="center"/>
    </xf>
    <xf numFmtId="0" fontId="21" fillId="0" borderId="15"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22" fillId="0" borderId="7" xfId="0" applyFont="1" applyBorder="1" applyAlignment="1">
      <alignment horizontal="center" wrapText="1"/>
    </xf>
    <xf numFmtId="0" fontId="22" fillId="0" borderId="8" xfId="0" applyFont="1" applyBorder="1" applyAlignment="1">
      <alignment horizontal="center" wrapText="1"/>
    </xf>
    <xf numFmtId="0" fontId="22" fillId="0" borderId="9" xfId="0" applyFont="1" applyBorder="1" applyAlignment="1">
      <alignment horizontal="center" wrapText="1"/>
    </xf>
    <xf numFmtId="0" fontId="22" fillId="0" borderId="10" xfId="0" applyFont="1" applyBorder="1" applyAlignment="1">
      <alignment horizontal="center" wrapText="1"/>
    </xf>
    <xf numFmtId="0" fontId="22" fillId="0" borderId="11" xfId="0" applyFont="1" applyBorder="1" applyAlignment="1">
      <alignment horizontal="center" wrapText="1"/>
    </xf>
    <xf numFmtId="0" fontId="22" fillId="0" borderId="12" xfId="0" applyFont="1" applyBorder="1" applyAlignment="1">
      <alignment horizontal="center" wrapText="1"/>
    </xf>
    <xf numFmtId="0" fontId="21" fillId="6" borderId="0" xfId="0" applyFont="1" applyFill="1" applyBorder="1" applyAlignment="1">
      <alignment horizontal="left" wrapText="1"/>
    </xf>
    <xf numFmtId="0" fontId="29" fillId="0" borderId="40" xfId="0" applyFont="1" applyFill="1" applyBorder="1" applyAlignment="1">
      <alignment vertical="center" wrapText="1"/>
    </xf>
    <xf numFmtId="0" fontId="22" fillId="39" borderId="0" xfId="0" applyFont="1" applyFill="1" applyAlignment="1">
      <alignment wrapText="1"/>
    </xf>
    <xf numFmtId="0" fontId="22" fillId="39" borderId="0" xfId="0" applyFont="1" applyFill="1" applyBorder="1" applyAlignment="1">
      <alignment wrapText="1"/>
    </xf>
    <xf numFmtId="0" fontId="21" fillId="2" borderId="56" xfId="0" applyFont="1" applyFill="1" applyBorder="1" applyAlignment="1">
      <alignment horizontal="left" wrapText="1"/>
    </xf>
    <xf numFmtId="0" fontId="22" fillId="0" borderId="48" xfId="0" applyFont="1" applyFill="1" applyBorder="1" applyAlignment="1">
      <alignment wrapText="1"/>
    </xf>
  </cellXfs>
  <cellStyles count="51">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Comma" xfId="1" builtinId="3"/>
    <cellStyle name="Comma 2" xfId="2"/>
    <cellStyle name="Explanatory Text" xfId="20"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Hyperlink" xfId="47" builtinId="8"/>
    <cellStyle name="Input" xfId="13" builtinId="20" customBuiltin="1"/>
    <cellStyle name="Linked Cell" xfId="16" builtinId="24" customBuiltin="1"/>
    <cellStyle name="Neutral" xfId="12" builtinId="28" customBuiltin="1"/>
    <cellStyle name="Normal" xfId="0" builtinId="0"/>
    <cellStyle name="Normal 2" xfId="3"/>
    <cellStyle name="Normal 2 2" xfId="46"/>
    <cellStyle name="Normal 3" xfId="49"/>
    <cellStyle name="Normal 4" xfId="50"/>
    <cellStyle name="Note" xfId="19" builtinId="10" customBuiltin="1"/>
    <cellStyle name="Output" xfId="14" builtinId="21" customBuiltin="1"/>
    <cellStyle name="Percent" xfId="48" builtinId="5"/>
    <cellStyle name="Title" xfId="5" builtinId="15" customBuiltin="1"/>
    <cellStyle name="Total" xfId="21" builtinId="25" customBuiltin="1"/>
    <cellStyle name="Vírgula 2" xfId="4"/>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3044825</xdr:colOff>
      <xdr:row>1</xdr:row>
      <xdr:rowOff>85725</xdr:rowOff>
    </xdr:from>
    <xdr:to>
      <xdr:col>3</xdr:col>
      <xdr:colOff>4386383</xdr:colOff>
      <xdr:row>4</xdr:row>
      <xdr:rowOff>95249</xdr:rowOff>
    </xdr:to>
    <xdr:pic>
      <xdr:nvPicPr>
        <xdr:cNvPr id="4" name="Picture 3">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16675" y="333375"/>
          <a:ext cx="1341558" cy="7524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285750</xdr:colOff>
      <xdr:row>9</xdr:row>
      <xdr:rowOff>0</xdr:rowOff>
    </xdr:from>
    <xdr:to>
      <xdr:col>6</xdr:col>
      <xdr:colOff>285750</xdr:colOff>
      <xdr:row>12</xdr:row>
      <xdr:rowOff>0</xdr:rowOff>
    </xdr:to>
    <xdr:cxnSp macro="">
      <xdr:nvCxnSpPr>
        <xdr:cNvPr id="3" name="Conector de seta reta 2">
          <a:extLst>
            <a:ext uri="{FF2B5EF4-FFF2-40B4-BE49-F238E27FC236}">
              <a16:creationId xmlns="" xmlns:a16="http://schemas.microsoft.com/office/drawing/2014/main" id="{00000000-0008-0000-1B00-000003000000}"/>
            </a:ext>
          </a:extLst>
        </xdr:cNvPr>
        <xdr:cNvCxnSpPr/>
      </xdr:nvCxnSpPr>
      <xdr:spPr>
        <a:xfrm>
          <a:off x="4048125" y="1524000"/>
          <a:ext cx="0" cy="7524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266700</xdr:colOff>
      <xdr:row>4</xdr:row>
      <xdr:rowOff>0</xdr:rowOff>
    </xdr:from>
    <xdr:to>
      <xdr:col>6</xdr:col>
      <xdr:colOff>266700</xdr:colOff>
      <xdr:row>6</xdr:row>
      <xdr:rowOff>180975</xdr:rowOff>
    </xdr:to>
    <xdr:cxnSp macro="">
      <xdr:nvCxnSpPr>
        <xdr:cNvPr id="6" name="Conector de seta reta 21">
          <a:extLst>
            <a:ext uri="{FF2B5EF4-FFF2-40B4-BE49-F238E27FC236}">
              <a16:creationId xmlns="" xmlns:a16="http://schemas.microsoft.com/office/drawing/2014/main" id="{00000000-0008-0000-1B00-000006000000}"/>
            </a:ext>
          </a:extLst>
        </xdr:cNvPr>
        <xdr:cNvCxnSpPr/>
      </xdr:nvCxnSpPr>
      <xdr:spPr>
        <a:xfrm>
          <a:off x="4029075" y="571500"/>
          <a:ext cx="0" cy="5619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285750</xdr:colOff>
      <xdr:row>14</xdr:row>
      <xdr:rowOff>9525</xdr:rowOff>
    </xdr:from>
    <xdr:to>
      <xdr:col>6</xdr:col>
      <xdr:colOff>285751</xdr:colOff>
      <xdr:row>16</xdr:row>
      <xdr:rowOff>171450</xdr:rowOff>
    </xdr:to>
    <xdr:cxnSp macro="">
      <xdr:nvCxnSpPr>
        <xdr:cNvPr id="7" name="Conector de seta reta 30">
          <a:extLst>
            <a:ext uri="{FF2B5EF4-FFF2-40B4-BE49-F238E27FC236}">
              <a16:creationId xmlns="" xmlns:a16="http://schemas.microsoft.com/office/drawing/2014/main" id="{00000000-0008-0000-1B00-000007000000}"/>
            </a:ext>
          </a:extLst>
        </xdr:cNvPr>
        <xdr:cNvCxnSpPr/>
      </xdr:nvCxnSpPr>
      <xdr:spPr>
        <a:xfrm>
          <a:off x="4048125" y="2676525"/>
          <a:ext cx="1" cy="6286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276225</xdr:colOff>
      <xdr:row>19</xdr:row>
      <xdr:rowOff>0</xdr:rowOff>
    </xdr:from>
    <xdr:to>
      <xdr:col>6</xdr:col>
      <xdr:colOff>276225</xdr:colOff>
      <xdr:row>22</xdr:row>
      <xdr:rowOff>19050</xdr:rowOff>
    </xdr:to>
    <xdr:cxnSp macro="">
      <xdr:nvCxnSpPr>
        <xdr:cNvPr id="26" name="Conector de seta reta 30">
          <a:extLst>
            <a:ext uri="{FF2B5EF4-FFF2-40B4-BE49-F238E27FC236}">
              <a16:creationId xmlns="" xmlns:a16="http://schemas.microsoft.com/office/drawing/2014/main" id="{00000000-0008-0000-1B00-00001A000000}"/>
            </a:ext>
          </a:extLst>
        </xdr:cNvPr>
        <xdr:cNvCxnSpPr/>
      </xdr:nvCxnSpPr>
      <xdr:spPr>
        <a:xfrm>
          <a:off x="4038600" y="3771900"/>
          <a:ext cx="0" cy="5905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257175</xdr:colOff>
      <xdr:row>24</xdr:row>
      <xdr:rowOff>9525</xdr:rowOff>
    </xdr:from>
    <xdr:to>
      <xdr:col>6</xdr:col>
      <xdr:colOff>257175</xdr:colOff>
      <xdr:row>26</xdr:row>
      <xdr:rowOff>180975</xdr:rowOff>
    </xdr:to>
    <xdr:cxnSp macro="">
      <xdr:nvCxnSpPr>
        <xdr:cNvPr id="28" name="Conector de seta reta 30">
          <a:extLst>
            <a:ext uri="{FF2B5EF4-FFF2-40B4-BE49-F238E27FC236}">
              <a16:creationId xmlns="" xmlns:a16="http://schemas.microsoft.com/office/drawing/2014/main" id="{00000000-0008-0000-1B00-00001C000000}"/>
            </a:ext>
          </a:extLst>
        </xdr:cNvPr>
        <xdr:cNvCxnSpPr/>
      </xdr:nvCxnSpPr>
      <xdr:spPr>
        <a:xfrm>
          <a:off x="4019550" y="4648200"/>
          <a:ext cx="0" cy="5524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238125</xdr:colOff>
      <xdr:row>28</xdr:row>
      <xdr:rowOff>0</xdr:rowOff>
    </xdr:from>
    <xdr:to>
      <xdr:col>6</xdr:col>
      <xdr:colOff>238125</xdr:colOff>
      <xdr:row>30</xdr:row>
      <xdr:rowOff>171450</xdr:rowOff>
    </xdr:to>
    <xdr:cxnSp macro="">
      <xdr:nvCxnSpPr>
        <xdr:cNvPr id="30" name="Conector de seta reta 30">
          <a:extLst>
            <a:ext uri="{FF2B5EF4-FFF2-40B4-BE49-F238E27FC236}">
              <a16:creationId xmlns="" xmlns:a16="http://schemas.microsoft.com/office/drawing/2014/main" id="{00000000-0008-0000-1B00-00001E000000}"/>
            </a:ext>
          </a:extLst>
        </xdr:cNvPr>
        <xdr:cNvCxnSpPr/>
      </xdr:nvCxnSpPr>
      <xdr:spPr>
        <a:xfrm>
          <a:off x="4000500" y="5400675"/>
          <a:ext cx="0" cy="5524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238125</xdr:colOff>
      <xdr:row>32</xdr:row>
      <xdr:rowOff>19050</xdr:rowOff>
    </xdr:from>
    <xdr:to>
      <xdr:col>6</xdr:col>
      <xdr:colOff>238125</xdr:colOff>
      <xdr:row>34</xdr:row>
      <xdr:rowOff>180975</xdr:rowOff>
    </xdr:to>
    <xdr:cxnSp macro="">
      <xdr:nvCxnSpPr>
        <xdr:cNvPr id="31" name="Conector de seta reta 30">
          <a:extLst>
            <a:ext uri="{FF2B5EF4-FFF2-40B4-BE49-F238E27FC236}">
              <a16:creationId xmlns="" xmlns:a16="http://schemas.microsoft.com/office/drawing/2014/main" id="{00000000-0008-0000-1B00-00001F000000}"/>
            </a:ext>
          </a:extLst>
        </xdr:cNvPr>
        <xdr:cNvCxnSpPr/>
      </xdr:nvCxnSpPr>
      <xdr:spPr>
        <a:xfrm>
          <a:off x="4000500" y="5991225"/>
          <a:ext cx="0" cy="5429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2</xdr:col>
      <xdr:colOff>3219450</xdr:colOff>
      <xdr:row>2</xdr:row>
      <xdr:rowOff>151193</xdr:rowOff>
    </xdr:from>
    <xdr:ext cx="3190557" cy="503086"/>
    <mc:AlternateContent xmlns:mc="http://schemas.openxmlformats.org/markup-compatibility/2006" xmlns:a14="http://schemas.microsoft.com/office/drawing/2010/main">
      <mc:Choice Requires="a14">
        <xdr:sp macro="" textlink="">
          <xdr:nvSpPr>
            <xdr:cNvPr id="2" name="TextBox 1">
              <a:extLst>
                <a:ext uri="{FF2B5EF4-FFF2-40B4-BE49-F238E27FC236}">
                  <a16:creationId xmlns="" xmlns:a16="http://schemas.microsoft.com/office/drawing/2014/main" id="{00000000-0008-0000-1100-000002000000}"/>
                </a:ext>
              </a:extLst>
            </xdr:cNvPr>
            <xdr:cNvSpPr txBox="1"/>
          </xdr:nvSpPr>
          <xdr:spPr>
            <a:xfrm>
              <a:off x="4410075" y="551243"/>
              <a:ext cx="3190557" cy="503086"/>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a:rPr>
                      <m:t>𝐶𝐻</m:t>
                    </m:r>
                    <m:r>
                      <a:rPr lang="en-US" sz="1100" b="0" i="1">
                        <a:latin typeface="Cambria Math"/>
                      </a:rPr>
                      <m:t>4 </m:t>
                    </m:r>
                    <m:r>
                      <a:rPr lang="en-US" sz="1100" b="0" i="1">
                        <a:latin typeface="Cambria Math"/>
                      </a:rPr>
                      <m:t>𝐸𝑚𝑖𝑠𝑠𝑖𝑜𝑛𝑠</m:t>
                    </m:r>
                    <m:r>
                      <a:rPr lang="en-US" sz="1100" i="1">
                        <a:latin typeface="Cambria Math"/>
                      </a:rPr>
                      <m:t>=</m:t>
                    </m:r>
                    <m:nary>
                      <m:naryPr>
                        <m:chr m:val="∑"/>
                        <m:supHide m:val="on"/>
                        <m:ctrlPr>
                          <a:rPr lang="en-US" sz="1100" i="1">
                            <a:latin typeface="Cambria Math"/>
                          </a:rPr>
                        </m:ctrlPr>
                      </m:naryPr>
                      <m:sub>
                        <m:r>
                          <m:rPr>
                            <m:brk m:alnAt="23"/>
                          </m:rPr>
                          <a:rPr lang="en-US" sz="1100" b="0" i="1">
                            <a:latin typeface="Cambria Math"/>
                          </a:rPr>
                          <m:t>𝑖</m:t>
                        </m:r>
                      </m:sub>
                      <m:sup/>
                      <m:e>
                        <m:d>
                          <m:dPr>
                            <m:ctrlPr>
                              <a:rPr lang="en-US" sz="1100" i="1">
                                <a:latin typeface="Cambria Math"/>
                              </a:rPr>
                            </m:ctrlPr>
                          </m:dPr>
                          <m:e>
                            <m:r>
                              <a:rPr lang="en-US" sz="1100" b="0" i="1">
                                <a:latin typeface="Cambria Math"/>
                              </a:rPr>
                              <m:t>𝑇𝑂𝑊</m:t>
                            </m:r>
                            <m:r>
                              <a:rPr lang="en-US" sz="1100" b="0" i="1" baseline="-25000">
                                <a:latin typeface="Cambria Math"/>
                              </a:rPr>
                              <m:t>𝑖</m:t>
                            </m:r>
                            <m:r>
                              <a:rPr lang="en-US" sz="1100" b="0" i="1">
                                <a:latin typeface="Cambria Math"/>
                              </a:rPr>
                              <m:t> −</m:t>
                            </m:r>
                            <m:r>
                              <a:rPr lang="en-US" sz="1100" b="0" i="1">
                                <a:latin typeface="Cambria Math"/>
                              </a:rPr>
                              <m:t>𝑆𝑖</m:t>
                            </m:r>
                          </m:e>
                        </m:d>
                        <m:r>
                          <a:rPr lang="en-US" sz="1100" b="0" i="1">
                            <a:latin typeface="Cambria Math"/>
                          </a:rPr>
                          <m:t>𝐸𝐹</m:t>
                        </m:r>
                        <m:r>
                          <a:rPr lang="en-US" sz="1100" b="0" i="1" baseline="-25000">
                            <a:latin typeface="Cambria Math"/>
                          </a:rPr>
                          <m:t>𝑖</m:t>
                        </m:r>
                        <m:r>
                          <a:rPr lang="en-US" sz="1100" b="0" i="1">
                            <a:latin typeface="Cambria Math"/>
                          </a:rPr>
                          <m:t> −</m:t>
                        </m:r>
                        <m:r>
                          <a:rPr lang="en-US" sz="1100" b="0" i="1">
                            <a:latin typeface="Cambria Math"/>
                          </a:rPr>
                          <m:t>𝑅𝑖</m:t>
                        </m:r>
                      </m:e>
                    </m:nary>
                  </m:oMath>
                </m:oMathPara>
              </a14:m>
              <a:endParaRPr lang="en-US" sz="1100"/>
            </a:p>
          </xdr:txBody>
        </xdr:sp>
      </mc:Choice>
      <mc:Fallback xmlns="">
        <xdr:sp macro="" textlink="">
          <xdr:nvSpPr>
            <xdr:cNvPr id="2" name="TextBox 1">
              <a:extLst>
                <a:ext uri="{FF2B5EF4-FFF2-40B4-BE49-F238E27FC236}">
                  <a16:creationId xmlns="" xmlns:a16="http://schemas.microsoft.com/office/drawing/2014/main" xmlns:a14="http://schemas.microsoft.com/office/drawing/2010/main" id="{00000000-0008-0000-1100-000002000000}"/>
                </a:ext>
              </a:extLst>
            </xdr:cNvPr>
            <xdr:cNvSpPr txBox="1"/>
          </xdr:nvSpPr>
          <xdr:spPr>
            <a:xfrm>
              <a:off x="4410075" y="551243"/>
              <a:ext cx="3190557" cy="503086"/>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spAutoFit/>
            </a:bodyPr>
            <a:lstStyle/>
            <a:p>
              <a:pPr/>
              <a:r>
                <a:rPr lang="en-US" sz="1100" b="0" i="0">
                  <a:latin typeface="Cambria Math"/>
                </a:rPr>
                <a:t>𝐶𝐻4 𝐸𝑚𝑖𝑠𝑠𝑖𝑜𝑛𝑠</a:t>
              </a:r>
              <a:r>
                <a:rPr lang="en-US" sz="1100" i="0">
                  <a:latin typeface="Cambria Math"/>
                </a:rPr>
                <a:t>=∑</a:t>
              </a:r>
              <a:r>
                <a:rPr lang="en-US" sz="1100" b="0" i="0">
                  <a:latin typeface="Cambria Math"/>
                </a:rPr>
                <a:t>_𝑖▒〖(𝑇𝑂𝑊</a:t>
              </a:r>
              <a:r>
                <a:rPr lang="en-US" sz="1100" b="0" i="0" baseline="-25000">
                  <a:latin typeface="Cambria Math"/>
                </a:rPr>
                <a:t>𝑖</a:t>
              </a:r>
              <a:r>
                <a:rPr lang="en-US" sz="1100" b="0" i="0">
                  <a:latin typeface="Cambria Math"/>
                </a:rPr>
                <a:t> −𝑆𝑖)𝐸𝐹</a:t>
              </a:r>
              <a:r>
                <a:rPr lang="en-US" sz="1100" b="0" i="0" baseline="-25000">
                  <a:latin typeface="Cambria Math"/>
                </a:rPr>
                <a:t>𝑖</a:t>
              </a:r>
              <a:r>
                <a:rPr lang="en-US" sz="1100" b="0" i="0">
                  <a:latin typeface="Cambria Math"/>
                </a:rPr>
                <a:t> −𝑅𝑖〗</a:t>
              </a:r>
              <a:endParaRPr lang="en-US" sz="1100"/>
            </a:p>
          </xdr:txBody>
        </xdr:sp>
      </mc:Fallback>
    </mc:AlternateContent>
    <xdr:clientData/>
  </xdr:oneCellAnchor>
  <xdr:oneCellAnchor>
    <xdr:from>
      <xdr:col>2</xdr:col>
      <xdr:colOff>3162300</xdr:colOff>
      <xdr:row>12</xdr:row>
      <xdr:rowOff>171450</xdr:rowOff>
    </xdr:from>
    <xdr:ext cx="3190557" cy="264560"/>
    <mc:AlternateContent xmlns:mc="http://schemas.openxmlformats.org/markup-compatibility/2006" xmlns:a14="http://schemas.microsoft.com/office/drawing/2010/main">
      <mc:Choice Requires="a14">
        <xdr:sp macro="" textlink="">
          <xdr:nvSpPr>
            <xdr:cNvPr id="3" name="TextBox 2">
              <a:extLst>
                <a:ext uri="{FF2B5EF4-FFF2-40B4-BE49-F238E27FC236}">
                  <a16:creationId xmlns="" xmlns:a16="http://schemas.microsoft.com/office/drawing/2014/main" id="{00000000-0008-0000-1100-000003000000}"/>
                </a:ext>
              </a:extLst>
            </xdr:cNvPr>
            <xdr:cNvSpPr txBox="1"/>
          </xdr:nvSpPr>
          <xdr:spPr>
            <a:xfrm>
              <a:off x="4352925" y="4000500"/>
              <a:ext cx="3190557" cy="264560"/>
            </a:xfrm>
            <a:prstGeom prst="rect">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a:rPr>
                      <m:t>𝑇𝑂𝑊𝑖</m:t>
                    </m:r>
                    <m:r>
                      <a:rPr lang="en-US" sz="1100" i="1">
                        <a:latin typeface="Cambria Math"/>
                      </a:rPr>
                      <m:t>=</m:t>
                    </m:r>
                    <m:r>
                      <a:rPr lang="en-US" sz="1100" b="0" i="1">
                        <a:latin typeface="Cambria Math"/>
                      </a:rPr>
                      <m:t>𝑃</m:t>
                    </m:r>
                    <m:r>
                      <a:rPr lang="en-US" sz="1100" b="0" i="1" baseline="-25000">
                        <a:latin typeface="Cambria Math"/>
                      </a:rPr>
                      <m:t>𝑖</m:t>
                    </m:r>
                    <m:r>
                      <a:rPr lang="en-US" sz="1100" b="0" i="1">
                        <a:latin typeface="Cambria Math"/>
                      </a:rPr>
                      <m:t>∗</m:t>
                    </m:r>
                    <m:r>
                      <a:rPr lang="en-US" sz="1100" b="0" i="1">
                        <a:latin typeface="Cambria Math"/>
                      </a:rPr>
                      <m:t>𝑊𝑖</m:t>
                    </m:r>
                    <m:r>
                      <a:rPr lang="en-US" sz="1100" b="0" i="1">
                        <a:latin typeface="Cambria Math"/>
                      </a:rPr>
                      <m:t>∗</m:t>
                    </m:r>
                    <m:r>
                      <a:rPr lang="en-US" sz="1100" b="0" i="1">
                        <a:latin typeface="Cambria Math"/>
                      </a:rPr>
                      <m:t>𝐶𝑂𝐷𝑖</m:t>
                    </m:r>
                  </m:oMath>
                </m:oMathPara>
              </a14:m>
              <a:endParaRPr lang="en-US" sz="1100" baseline="-25000"/>
            </a:p>
          </xdr:txBody>
        </xdr:sp>
      </mc:Choice>
      <mc:Fallback xmlns="">
        <xdr:sp macro="" textlink="">
          <xdr:nvSpPr>
            <xdr:cNvPr id="3" name="TextBox 2">
              <a:extLst>
                <a:ext uri="{FF2B5EF4-FFF2-40B4-BE49-F238E27FC236}">
                  <a16:creationId xmlns="" xmlns:a16="http://schemas.microsoft.com/office/drawing/2014/main" xmlns:a14="http://schemas.microsoft.com/office/drawing/2010/main" id="{00000000-0008-0000-1100-000003000000}"/>
                </a:ext>
              </a:extLst>
            </xdr:cNvPr>
            <xdr:cNvSpPr txBox="1"/>
          </xdr:nvSpPr>
          <xdr:spPr>
            <a:xfrm>
              <a:off x="4352925" y="4000500"/>
              <a:ext cx="3190557" cy="264560"/>
            </a:xfrm>
            <a:prstGeom prst="rect">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pPr/>
              <a:r>
                <a:rPr lang="en-US" sz="1100" b="0" i="0">
                  <a:latin typeface="Cambria Math"/>
                </a:rPr>
                <a:t>𝑇𝑂𝑊𝑖</a:t>
              </a:r>
              <a:r>
                <a:rPr lang="en-US" sz="1100" i="0">
                  <a:latin typeface="Cambria Math"/>
                </a:rPr>
                <a:t>=</a:t>
              </a:r>
              <a:r>
                <a:rPr lang="en-US" sz="1100" b="0" i="0">
                  <a:latin typeface="Cambria Math"/>
                </a:rPr>
                <a:t>𝑃</a:t>
              </a:r>
              <a:r>
                <a:rPr lang="en-US" sz="1100" b="0" i="0" baseline="-25000">
                  <a:latin typeface="Cambria Math"/>
                </a:rPr>
                <a:t>𝑖</a:t>
              </a:r>
              <a:r>
                <a:rPr lang="en-US" sz="1100" b="0" i="0">
                  <a:latin typeface="Cambria Math"/>
                </a:rPr>
                <a:t>∗𝑊𝑖∗𝐶𝑂𝐷𝑖</a:t>
              </a:r>
              <a:endParaRPr lang="en-US" sz="1100" baseline="-25000"/>
            </a:p>
          </xdr:txBody>
        </xdr:sp>
      </mc:Fallback>
    </mc:AlternateContent>
    <xdr:clientData/>
  </xdr:oneCellAnchor>
  <xdr:oneCellAnchor>
    <xdr:from>
      <xdr:col>2</xdr:col>
      <xdr:colOff>3190875</xdr:colOff>
      <xdr:row>22</xdr:row>
      <xdr:rowOff>19050</xdr:rowOff>
    </xdr:from>
    <xdr:ext cx="3190557" cy="264560"/>
    <mc:AlternateContent xmlns:mc="http://schemas.openxmlformats.org/markup-compatibility/2006" xmlns:a14="http://schemas.microsoft.com/office/drawing/2010/main">
      <mc:Choice Requires="a14">
        <xdr:sp macro="" textlink="">
          <xdr:nvSpPr>
            <xdr:cNvPr id="4" name="TextBox 3">
              <a:extLst>
                <a:ext uri="{FF2B5EF4-FFF2-40B4-BE49-F238E27FC236}">
                  <a16:creationId xmlns="" xmlns:a16="http://schemas.microsoft.com/office/drawing/2014/main" id="{00000000-0008-0000-1100-000004000000}"/>
                </a:ext>
              </a:extLst>
            </xdr:cNvPr>
            <xdr:cNvSpPr txBox="1"/>
          </xdr:nvSpPr>
          <xdr:spPr>
            <a:xfrm>
              <a:off x="4381500" y="12582525"/>
              <a:ext cx="3190557" cy="264560"/>
            </a:xfrm>
            <a:prstGeom prst="rect">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a:rPr>
                      <m:t>𝐸𝐹</m:t>
                    </m:r>
                    <m:r>
                      <a:rPr lang="en-US" sz="1100" b="0" i="1" baseline="-25000">
                        <a:latin typeface="Cambria Math"/>
                      </a:rPr>
                      <m:t>𝑖</m:t>
                    </m:r>
                    <m:r>
                      <a:rPr lang="en-US" sz="1100" i="1">
                        <a:latin typeface="Cambria Math"/>
                      </a:rPr>
                      <m:t>=</m:t>
                    </m:r>
                    <m:r>
                      <a:rPr lang="en-US" sz="1100" b="0" i="1">
                        <a:latin typeface="Cambria Math"/>
                      </a:rPr>
                      <m:t>𝐵</m:t>
                    </m:r>
                    <m:r>
                      <a:rPr lang="en-US" sz="1100" b="0" i="1" baseline="-25000">
                        <a:latin typeface="Cambria Math"/>
                      </a:rPr>
                      <m:t>𝑜</m:t>
                    </m:r>
                    <m:r>
                      <a:rPr lang="en-US" sz="1100" b="0" i="1">
                        <a:latin typeface="Cambria Math"/>
                      </a:rPr>
                      <m:t>∗</m:t>
                    </m:r>
                    <m:r>
                      <a:rPr lang="en-US" sz="1100" b="0" i="1">
                        <a:latin typeface="Cambria Math"/>
                      </a:rPr>
                      <m:t>𝑀𝐶𝐹𝑗</m:t>
                    </m:r>
                  </m:oMath>
                </m:oMathPara>
              </a14:m>
              <a:endParaRPr lang="en-US" sz="1100" baseline="-25000"/>
            </a:p>
          </xdr:txBody>
        </xdr:sp>
      </mc:Choice>
      <mc:Fallback xmlns="">
        <xdr:sp macro="" textlink="">
          <xdr:nvSpPr>
            <xdr:cNvPr id="4" name="TextBox 3">
              <a:extLst>
                <a:ext uri="{FF2B5EF4-FFF2-40B4-BE49-F238E27FC236}">
                  <a16:creationId xmlns="" xmlns:a16="http://schemas.microsoft.com/office/drawing/2014/main" xmlns:a14="http://schemas.microsoft.com/office/drawing/2010/main" id="{00000000-0008-0000-1100-000004000000}"/>
                </a:ext>
              </a:extLst>
            </xdr:cNvPr>
            <xdr:cNvSpPr txBox="1"/>
          </xdr:nvSpPr>
          <xdr:spPr>
            <a:xfrm>
              <a:off x="4381500" y="12582525"/>
              <a:ext cx="3190557" cy="264560"/>
            </a:xfrm>
            <a:prstGeom prst="rect">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pPr/>
              <a:r>
                <a:rPr lang="en-US" sz="1100" b="0" i="0">
                  <a:latin typeface="Cambria Math"/>
                </a:rPr>
                <a:t>𝐸𝐹</a:t>
              </a:r>
              <a:r>
                <a:rPr lang="en-US" sz="1100" b="0" i="0" baseline="-25000">
                  <a:latin typeface="Cambria Math"/>
                </a:rPr>
                <a:t>𝑖</a:t>
              </a:r>
              <a:r>
                <a:rPr lang="en-US" sz="1100" i="0">
                  <a:latin typeface="Cambria Math"/>
                </a:rPr>
                <a:t>=</a:t>
              </a:r>
              <a:r>
                <a:rPr lang="en-US" sz="1100" b="0" i="0">
                  <a:latin typeface="Cambria Math"/>
                </a:rPr>
                <a:t>𝐵</a:t>
              </a:r>
              <a:r>
                <a:rPr lang="en-US" sz="1100" b="0" i="0" baseline="-25000">
                  <a:latin typeface="Cambria Math"/>
                </a:rPr>
                <a:t>𝑜</a:t>
              </a:r>
              <a:r>
                <a:rPr lang="en-US" sz="1100" b="0" i="0">
                  <a:latin typeface="Cambria Math"/>
                </a:rPr>
                <a:t>∗𝑀𝐶𝐹𝑗</a:t>
              </a:r>
              <a:endParaRPr lang="en-US" sz="1100" baseline="-25000"/>
            </a:p>
          </xdr:txBody>
        </xdr:sp>
      </mc:Fallback>
    </mc:AlternateContent>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Startup" Target="9900/2&#186;%20Levantamento/Quadros/98-99/4&#186;%20Levantamento/SERIS/EVOLUCA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EAME04\00-01\SAFRA\99-00\Safras\DEPAG\DIVAS\SF9798\3levant\SERIS\EVOLUCAO.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Startup" Target="9900/2&#186;%20Levantamento/Quadros/98-99/4&#186;%20Levantamento/S9596_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REBR"/>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REBR"/>
      <sheetName val="EVPRDBR"/>
      <sheetName val="EVPTVBR"/>
      <sheetName val="EVARECS"/>
      <sheetName val="EVPRDCS"/>
      <sheetName val="EVPTVCS"/>
      <sheetName val="EVARES"/>
      <sheetName val="EVPRDS"/>
      <sheetName val="EVPTVS"/>
      <sheetName val="EVARESD"/>
      <sheetName val="EVPRDSD"/>
      <sheetName val="EVPTVSD"/>
      <sheetName val="EVARECO"/>
      <sheetName val="EVPRDCO"/>
      <sheetName val="EVPTVCO"/>
      <sheetName val="EVARENE"/>
      <sheetName val="EVPRDNE"/>
      <sheetName val="EVPTVNE"/>
      <sheetName val="EVARENO"/>
      <sheetName val="EVPRDNO"/>
      <sheetName val="EVPTVNO"/>
      <sheetName val="EVARENN"/>
      <sheetName val="EVPRDNN"/>
      <sheetName val="EVPTVNN"/>
      <sheetName val="EVAREDF"/>
      <sheetName val="EVPRDDF"/>
      <sheetName val="EVPTVDF"/>
      <sheetName val="EVAREGO"/>
      <sheetName val="EVPRDGO"/>
      <sheetName val="EVPTVGO"/>
      <sheetName val="EVAREMT"/>
      <sheetName val="EVPRDMT"/>
      <sheetName val="EVPTVMT"/>
      <sheetName val="EVAREMS"/>
      <sheetName val="EVPRDMS"/>
      <sheetName val="EVPTVMS"/>
      <sheetName val="EVAREPR"/>
      <sheetName val="EVPRDPR"/>
      <sheetName val="EVPTVPR"/>
      <sheetName val="EVARERS"/>
      <sheetName val="EVPRDRS"/>
      <sheetName val="EVPTVRS"/>
      <sheetName val="EVARESC"/>
      <sheetName val="EVPRDSC"/>
      <sheetName val="EVPTVSC"/>
      <sheetName val="EVARESP"/>
      <sheetName val="EVPRDSP"/>
      <sheetName val="EVPTVSP"/>
      <sheetName val="EVAREMG"/>
      <sheetName val="EVPRDMG"/>
      <sheetName val="EVPTVMG"/>
      <sheetName val="EVARERJ"/>
      <sheetName val="EVPRDRJ"/>
      <sheetName val="EVPTVRJ"/>
      <sheetName val="EVAREES"/>
      <sheetName val="EVPRDES"/>
      <sheetName val="EVPTVES"/>
      <sheetName val="EVAREBN"/>
      <sheetName val="EVPRDBN"/>
      <sheetName val="EVPTVBN"/>
      <sheetName val="EVAREBS"/>
      <sheetName val="EVPRDBS"/>
      <sheetName val="EVPTVBS"/>
      <sheetName val="EVAREBA"/>
      <sheetName val="EVPRDBA"/>
      <sheetName val="EVPTVBA"/>
      <sheetName val="EVAREMA"/>
      <sheetName val="EVPRDMA"/>
      <sheetName val="EVPTVMA"/>
      <sheetName val="EVAREPI"/>
      <sheetName val="EVPRDPI"/>
      <sheetName val="EVPTVPI"/>
      <sheetName val="EVARECE"/>
      <sheetName val="EVPRDCE"/>
      <sheetName val="EVPTVCE"/>
      <sheetName val="EVARERN"/>
      <sheetName val="EVPRDRN"/>
      <sheetName val="EVPTVRN"/>
      <sheetName val="EVAREPB"/>
      <sheetName val="EVPRDPB"/>
      <sheetName val="EVPTVPB"/>
      <sheetName val="EVAREPE"/>
      <sheetName val="EVPRDPE"/>
      <sheetName val="EVPTVPE"/>
      <sheetName val="EVAREAL"/>
      <sheetName val="EVPRDAL"/>
      <sheetName val="EVPTVAL"/>
      <sheetName val="EVARESE"/>
      <sheetName val="EVPRDSE"/>
      <sheetName val="EVPTVSE"/>
      <sheetName val="EVARERR"/>
      <sheetName val="EVPRDRR"/>
      <sheetName val="EVPTVRR"/>
      <sheetName val="EVARERO"/>
      <sheetName val="EVPRDRO"/>
      <sheetName val="EVPTVRO"/>
      <sheetName val="EVAREAC"/>
      <sheetName val="EVPRDAC"/>
      <sheetName val="EVPTVAC"/>
      <sheetName val="EVAREAM"/>
      <sheetName val="EVPRDAM"/>
      <sheetName val="EVPTVAM"/>
      <sheetName val="EVAREPA"/>
      <sheetName val="EVPRDPA"/>
      <sheetName val="EVPTVPA"/>
      <sheetName val="EVARETO"/>
      <sheetName val="EVPRDTO"/>
      <sheetName val="EVPTV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LHO1A"/>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ghgplatform-india.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rubberboard.org.in/rbfilereader?fileid=189"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fert.nic.in/sites/default/files/Annual-Report-2004-2005-english.pdf" TargetMode="External"/><Relationship Id="rId2" Type="http://schemas.openxmlformats.org/officeDocument/2006/relationships/hyperlink" Target="http://fert.nic.in/sites/default/files/Annual-Report-2006-2007-english.pdf" TargetMode="External"/><Relationship Id="rId1" Type="http://schemas.openxmlformats.org/officeDocument/2006/relationships/hyperlink" Target="http://fert.nic.in/sites/default/files/Annual-Report-2008-2009-english.pdf" TargetMode="External"/><Relationship Id="rId6" Type="http://schemas.openxmlformats.org/officeDocument/2006/relationships/printerSettings" Target="../printerSettings/printerSettings7.bin"/><Relationship Id="rId5" Type="http://schemas.openxmlformats.org/officeDocument/2006/relationships/hyperlink" Target="http://www.fert.nic.in/sites/default/files/fertilizer%20web.pdf" TargetMode="External"/><Relationship Id="rId4" Type="http://schemas.openxmlformats.org/officeDocument/2006/relationships/hyperlink" Target="http://www.fert.nic.in/sites/default/files/fertilizer%20web.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7"/>
  <sheetViews>
    <sheetView tabSelected="1" topLeftCell="C1" zoomScale="50" zoomScaleNormal="50" workbookViewId="0">
      <selection activeCell="D7" sqref="D7"/>
    </sheetView>
  </sheetViews>
  <sheetFormatPr defaultColWidth="11.42578125" defaultRowHeight="19.5" x14ac:dyDescent="0.3"/>
  <cols>
    <col min="1" max="2" width="11.42578125" style="136" hidden="1" customWidth="1"/>
    <col min="3" max="3" width="27.7109375" style="136" customWidth="1"/>
    <col min="4" max="4" width="122" style="136" customWidth="1"/>
    <col min="5" max="5" width="44" style="136" customWidth="1"/>
    <col min="6" max="16384" width="11.42578125" style="136"/>
  </cols>
  <sheetData>
    <row r="1" spans="1:33" ht="19.149999999999999" x14ac:dyDescent="0.35">
      <c r="A1" s="135"/>
      <c r="B1" s="135"/>
      <c r="C1" s="135"/>
      <c r="D1" s="135"/>
      <c r="E1" s="135"/>
      <c r="F1" s="135"/>
      <c r="G1" s="135"/>
      <c r="H1" s="135"/>
      <c r="I1" s="135"/>
      <c r="J1" s="135"/>
      <c r="K1" s="135"/>
      <c r="L1" s="135"/>
      <c r="M1" s="135"/>
      <c r="N1" s="135"/>
      <c r="O1" s="135"/>
      <c r="P1" s="135"/>
      <c r="Q1" s="135"/>
      <c r="R1" s="135"/>
      <c r="S1" s="135"/>
      <c r="T1" s="135"/>
      <c r="U1" s="135"/>
    </row>
    <row r="2" spans="1:33" ht="19.149999999999999" x14ac:dyDescent="0.35">
      <c r="A2" s="135"/>
      <c r="B2" s="135"/>
      <c r="C2" s="135"/>
      <c r="D2" s="135"/>
      <c r="E2" s="135"/>
      <c r="F2" s="135"/>
      <c r="G2" s="135"/>
      <c r="H2" s="135"/>
      <c r="I2" s="135"/>
      <c r="J2" s="135"/>
      <c r="K2" s="135"/>
      <c r="L2" s="135"/>
      <c r="M2" s="135"/>
      <c r="N2" s="135"/>
      <c r="O2" s="135"/>
      <c r="P2" s="135"/>
      <c r="Q2" s="135"/>
      <c r="R2" s="135"/>
      <c r="S2" s="135"/>
      <c r="T2" s="135"/>
      <c r="U2" s="135"/>
    </row>
    <row r="3" spans="1:33" ht="19.149999999999999" x14ac:dyDescent="0.35">
      <c r="A3" s="135"/>
      <c r="B3" s="135"/>
      <c r="C3" s="135"/>
      <c r="D3" s="135"/>
      <c r="E3" s="135"/>
      <c r="F3" s="135"/>
      <c r="G3" s="135"/>
      <c r="H3" s="135"/>
      <c r="I3" s="135"/>
      <c r="J3" s="135"/>
      <c r="K3" s="135"/>
      <c r="L3" s="135"/>
      <c r="M3" s="135"/>
      <c r="N3" s="135"/>
      <c r="O3" s="135"/>
      <c r="P3" s="135"/>
      <c r="Q3" s="135"/>
      <c r="R3" s="135"/>
      <c r="S3" s="135"/>
      <c r="T3" s="135"/>
      <c r="U3" s="135"/>
    </row>
    <row r="4" spans="1:33" ht="19.149999999999999" x14ac:dyDescent="0.35">
      <c r="A4" s="135"/>
      <c r="B4" s="135"/>
      <c r="C4" s="135"/>
      <c r="D4" s="135"/>
      <c r="E4" s="135"/>
      <c r="F4" s="135"/>
      <c r="G4" s="135"/>
      <c r="H4" s="135"/>
      <c r="I4" s="135"/>
      <c r="J4" s="135"/>
      <c r="K4" s="135"/>
      <c r="L4" s="135"/>
      <c r="M4" s="135"/>
      <c r="N4" s="135"/>
      <c r="O4" s="135"/>
      <c r="P4" s="135"/>
      <c r="Q4" s="135"/>
      <c r="R4" s="135"/>
      <c r="S4" s="135"/>
      <c r="T4" s="135"/>
      <c r="U4" s="135"/>
    </row>
    <row r="5" spans="1:33" ht="19.899999999999999" thickBot="1" x14ac:dyDescent="0.4">
      <c r="A5" s="135"/>
      <c r="B5" s="135"/>
      <c r="C5" s="137"/>
      <c r="D5" s="137"/>
      <c r="E5" s="137"/>
      <c r="F5" s="137"/>
      <c r="G5" s="137"/>
      <c r="H5" s="137"/>
      <c r="I5" s="137"/>
      <c r="J5" s="137"/>
      <c r="K5" s="137"/>
      <c r="L5" s="137"/>
      <c r="M5" s="137"/>
      <c r="N5" s="137"/>
      <c r="O5" s="137"/>
      <c r="P5" s="137"/>
      <c r="Q5" s="137"/>
      <c r="R5" s="137"/>
      <c r="S5" s="137"/>
      <c r="T5" s="137"/>
      <c r="U5" s="137"/>
    </row>
    <row r="6" spans="1:33" ht="19.899999999999999" thickBot="1" x14ac:dyDescent="0.4">
      <c r="A6" s="135"/>
      <c r="B6" s="138"/>
      <c r="C6" s="139" t="s">
        <v>112</v>
      </c>
      <c r="D6" s="140" t="s">
        <v>113</v>
      </c>
      <c r="E6" s="141"/>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row>
    <row r="7" spans="1:33" x14ac:dyDescent="0.3">
      <c r="A7" s="135"/>
      <c r="B7" s="138"/>
      <c r="C7" s="142" t="s">
        <v>114</v>
      </c>
      <c r="D7" s="617" t="s">
        <v>902</v>
      </c>
      <c r="E7" s="141"/>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row>
    <row r="8" spans="1:33" ht="19.149999999999999" x14ac:dyDescent="0.35">
      <c r="A8" s="135"/>
      <c r="B8" s="138"/>
      <c r="C8" s="143" t="s">
        <v>115</v>
      </c>
      <c r="D8" s="144" t="s">
        <v>862</v>
      </c>
      <c r="E8" s="141"/>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row>
    <row r="9" spans="1:33" ht="48" customHeight="1" x14ac:dyDescent="0.35">
      <c r="A9" s="135"/>
      <c r="B9" s="138"/>
      <c r="C9" s="145" t="s">
        <v>116</v>
      </c>
      <c r="D9" s="144" t="s">
        <v>890</v>
      </c>
      <c r="E9" s="141"/>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row>
    <row r="10" spans="1:33" ht="43.5" customHeight="1" x14ac:dyDescent="0.35">
      <c r="A10" s="135"/>
      <c r="B10" s="138"/>
      <c r="C10" s="145" t="s">
        <v>117</v>
      </c>
      <c r="D10" s="146" t="s">
        <v>898</v>
      </c>
      <c r="E10" s="141"/>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row>
    <row r="11" spans="1:33" ht="195" x14ac:dyDescent="0.3">
      <c r="A11" s="135"/>
      <c r="B11" s="138"/>
      <c r="C11" s="145" t="s">
        <v>118</v>
      </c>
      <c r="D11" s="146" t="s">
        <v>900</v>
      </c>
      <c r="E11" s="141"/>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row>
    <row r="12" spans="1:33" ht="120" customHeight="1" x14ac:dyDescent="0.3">
      <c r="A12" s="135"/>
      <c r="B12" s="138"/>
      <c r="C12" s="147" t="s">
        <v>119</v>
      </c>
      <c r="D12" s="148" t="s">
        <v>863</v>
      </c>
      <c r="E12" s="141"/>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row>
    <row r="13" spans="1:33" ht="19.149999999999999" x14ac:dyDescent="0.35">
      <c r="A13" s="135"/>
      <c r="B13" s="138"/>
      <c r="C13" s="147" t="s">
        <v>120</v>
      </c>
      <c r="D13" s="144" t="s">
        <v>135</v>
      </c>
      <c r="E13" s="141"/>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row>
    <row r="14" spans="1:33" ht="19.149999999999999" x14ac:dyDescent="0.35">
      <c r="A14" s="135"/>
      <c r="B14" s="138"/>
      <c r="C14" s="147" t="s">
        <v>121</v>
      </c>
      <c r="D14" s="555" t="s">
        <v>891</v>
      </c>
      <c r="E14" s="141"/>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row>
    <row r="15" spans="1:33" ht="181.5" customHeight="1" x14ac:dyDescent="0.35">
      <c r="A15" s="135"/>
      <c r="B15" s="138"/>
      <c r="C15" s="145" t="s">
        <v>122</v>
      </c>
      <c r="D15" s="149" t="s">
        <v>123</v>
      </c>
      <c r="E15" s="141"/>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row>
    <row r="16" spans="1:33" ht="126.75" customHeight="1" x14ac:dyDescent="0.3">
      <c r="A16" s="135"/>
      <c r="B16" s="138"/>
      <c r="C16" s="147" t="s">
        <v>124</v>
      </c>
      <c r="D16" s="556" t="s">
        <v>901</v>
      </c>
      <c r="E16" s="526"/>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row>
    <row r="17" spans="1:33" ht="165.75" customHeight="1" thickBot="1" x14ac:dyDescent="0.4">
      <c r="A17" s="135"/>
      <c r="B17" s="138"/>
      <c r="C17" s="150" t="s">
        <v>125</v>
      </c>
      <c r="D17" s="151" t="s">
        <v>126</v>
      </c>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135"/>
      <c r="AD17" s="135"/>
      <c r="AE17" s="135"/>
      <c r="AF17" s="135"/>
      <c r="AG17" s="135"/>
    </row>
    <row r="18" spans="1:33" ht="19.149999999999999" x14ac:dyDescent="0.35">
      <c r="A18" s="135"/>
      <c r="B18" s="138"/>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row>
    <row r="19" spans="1:33" ht="19.149999999999999" x14ac:dyDescent="0.35">
      <c r="A19" s="135"/>
      <c r="B19" s="138"/>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row>
    <row r="20" spans="1:33" ht="19.149999999999999" x14ac:dyDescent="0.35">
      <c r="A20" s="135"/>
      <c r="B20" s="138"/>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row>
    <row r="21" spans="1:33" ht="19.149999999999999" x14ac:dyDescent="0.35">
      <c r="A21" s="135"/>
      <c r="B21" s="138"/>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row>
    <row r="22" spans="1:33" ht="19.149999999999999" x14ac:dyDescent="0.35">
      <c r="A22" s="135"/>
      <c r="B22" s="138"/>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row>
    <row r="23" spans="1:33" ht="19.149999999999999" x14ac:dyDescent="0.35">
      <c r="A23" s="135"/>
      <c r="B23" s="138"/>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row>
    <row r="24" spans="1:33" ht="19.149999999999999" x14ac:dyDescent="0.35">
      <c r="A24" s="135"/>
      <c r="B24" s="138"/>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row>
    <row r="25" spans="1:33" ht="19.149999999999999" x14ac:dyDescent="0.35">
      <c r="A25" s="135"/>
      <c r="B25" s="138"/>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row>
    <row r="26" spans="1:33" x14ac:dyDescent="0.3">
      <c r="A26" s="135"/>
      <c r="B26" s="138"/>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135"/>
      <c r="AD26" s="135"/>
      <c r="AE26" s="135"/>
      <c r="AF26" s="135"/>
      <c r="AG26" s="135"/>
    </row>
    <row r="27" spans="1:33" x14ac:dyDescent="0.3">
      <c r="A27" s="135"/>
      <c r="B27" s="138"/>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135"/>
      <c r="AD27" s="135"/>
      <c r="AE27" s="135"/>
      <c r="AF27" s="135"/>
      <c r="AG27" s="135"/>
    </row>
    <row r="28" spans="1:33" x14ac:dyDescent="0.3">
      <c r="A28" s="135"/>
      <c r="B28" s="138"/>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row>
    <row r="29" spans="1:33" x14ac:dyDescent="0.3">
      <c r="A29" s="135"/>
      <c r="B29" s="138"/>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row>
    <row r="30" spans="1:33" x14ac:dyDescent="0.3">
      <c r="A30" s="135"/>
      <c r="B30" s="138"/>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row>
    <row r="31" spans="1:33" x14ac:dyDescent="0.3">
      <c r="A31" s="135"/>
      <c r="B31" s="138"/>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row>
    <row r="32" spans="1:33" x14ac:dyDescent="0.3">
      <c r="A32" s="135"/>
      <c r="B32" s="138"/>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row>
    <row r="33" spans="1:33" x14ac:dyDescent="0.3">
      <c r="A33" s="135"/>
      <c r="B33" s="138"/>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row>
    <row r="34" spans="1:33" x14ac:dyDescent="0.3">
      <c r="A34" s="135"/>
      <c r="B34" s="138"/>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row>
    <row r="35" spans="1:33" x14ac:dyDescent="0.3">
      <c r="A35" s="135"/>
      <c r="B35" s="138"/>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row>
    <row r="36" spans="1:33" x14ac:dyDescent="0.3">
      <c r="A36" s="135"/>
      <c r="B36" s="138"/>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row>
    <row r="37" spans="1:33" x14ac:dyDescent="0.3">
      <c r="A37" s="135"/>
      <c r="B37" s="138"/>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row>
    <row r="38" spans="1:33" x14ac:dyDescent="0.3">
      <c r="A38" s="135"/>
      <c r="B38" s="138"/>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row>
    <row r="39" spans="1:33" x14ac:dyDescent="0.3">
      <c r="A39" s="135"/>
      <c r="B39" s="138"/>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row>
    <row r="40" spans="1:33" x14ac:dyDescent="0.3">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row>
    <row r="41" spans="1:33" x14ac:dyDescent="0.3">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row>
    <row r="42" spans="1:33" x14ac:dyDescent="0.3">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row>
    <row r="43" spans="1:33" x14ac:dyDescent="0.3">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row>
    <row r="44" spans="1:33" x14ac:dyDescent="0.3">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row>
    <row r="45" spans="1:33" x14ac:dyDescent="0.3">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row>
    <row r="46" spans="1:33" x14ac:dyDescent="0.3">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row>
    <row r="47" spans="1:33" x14ac:dyDescent="0.3">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row>
    <row r="48" spans="1:33" x14ac:dyDescent="0.3">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row>
    <row r="49" spans="3:33" x14ac:dyDescent="0.3">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row>
    <row r="50" spans="3:33" x14ac:dyDescent="0.3">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row>
    <row r="51" spans="3:33" x14ac:dyDescent="0.3">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row>
    <row r="52" spans="3:33" x14ac:dyDescent="0.3">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row>
    <row r="53" spans="3:33" x14ac:dyDescent="0.3">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row>
    <row r="54" spans="3:33" x14ac:dyDescent="0.3">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row>
    <row r="55" spans="3:33" x14ac:dyDescent="0.3">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row>
    <row r="56" spans="3:33" x14ac:dyDescent="0.3">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row>
    <row r="57" spans="3:33" x14ac:dyDescent="0.3">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row>
    <row r="58" spans="3:33" x14ac:dyDescent="0.3">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row>
    <row r="59" spans="3:33" x14ac:dyDescent="0.3">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row>
    <row r="60" spans="3:33" x14ac:dyDescent="0.3">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35"/>
      <c r="AD60" s="135"/>
      <c r="AE60" s="135"/>
      <c r="AF60" s="135"/>
      <c r="AG60" s="135"/>
    </row>
    <row r="61" spans="3:33" x14ac:dyDescent="0.3">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35"/>
      <c r="AD61" s="135"/>
      <c r="AE61" s="135"/>
      <c r="AF61" s="135"/>
      <c r="AG61" s="135"/>
    </row>
    <row r="62" spans="3:33" x14ac:dyDescent="0.3">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35"/>
      <c r="AD62" s="135"/>
      <c r="AE62" s="135"/>
      <c r="AF62" s="135"/>
      <c r="AG62" s="135"/>
    </row>
    <row r="63" spans="3:33" x14ac:dyDescent="0.3">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35"/>
      <c r="AD63" s="135"/>
      <c r="AE63" s="135"/>
      <c r="AF63" s="135"/>
      <c r="AG63" s="135"/>
    </row>
    <row r="64" spans="3:33" x14ac:dyDescent="0.3">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35"/>
      <c r="AD64" s="135"/>
      <c r="AE64" s="135"/>
      <c r="AF64" s="135"/>
      <c r="AG64" s="135"/>
    </row>
    <row r="65" spans="3:33" x14ac:dyDescent="0.3">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35"/>
      <c r="AD65" s="135"/>
      <c r="AE65" s="135"/>
      <c r="AF65" s="135"/>
      <c r="AG65" s="135"/>
    </row>
    <row r="66" spans="3:33" x14ac:dyDescent="0.3">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35"/>
      <c r="AD66" s="135"/>
      <c r="AE66" s="135"/>
      <c r="AF66" s="135"/>
      <c r="AG66" s="135"/>
    </row>
    <row r="67" spans="3:33" x14ac:dyDescent="0.3">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35"/>
      <c r="AD67" s="135"/>
      <c r="AE67" s="135"/>
      <c r="AF67" s="135"/>
      <c r="AG67" s="135"/>
    </row>
    <row r="68" spans="3:33" x14ac:dyDescent="0.3">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35"/>
      <c r="AD68" s="135"/>
      <c r="AE68" s="135"/>
      <c r="AF68" s="135"/>
      <c r="AG68" s="135"/>
    </row>
    <row r="69" spans="3:33" x14ac:dyDescent="0.3">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35"/>
      <c r="AD69" s="135"/>
      <c r="AE69" s="135"/>
      <c r="AF69" s="135"/>
      <c r="AG69" s="135"/>
    </row>
    <row r="70" spans="3:33" x14ac:dyDescent="0.3">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35"/>
      <c r="AD70" s="135"/>
      <c r="AE70" s="135"/>
      <c r="AF70" s="135"/>
      <c r="AG70" s="135"/>
    </row>
    <row r="71" spans="3:33" x14ac:dyDescent="0.3">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35"/>
      <c r="AD71" s="135"/>
      <c r="AE71" s="135"/>
      <c r="AF71" s="135"/>
      <c r="AG71" s="135"/>
    </row>
    <row r="72" spans="3:33" x14ac:dyDescent="0.3">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35"/>
      <c r="AD72" s="135"/>
      <c r="AE72" s="135"/>
      <c r="AF72" s="135"/>
      <c r="AG72" s="135"/>
    </row>
    <row r="73" spans="3:33" x14ac:dyDescent="0.3">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35"/>
      <c r="AD73" s="135"/>
      <c r="AE73" s="135"/>
      <c r="AF73" s="135"/>
      <c r="AG73" s="135"/>
    </row>
    <row r="74" spans="3:33" x14ac:dyDescent="0.3">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35"/>
      <c r="AD74" s="135"/>
      <c r="AE74" s="135"/>
      <c r="AF74" s="135"/>
      <c r="AG74" s="135"/>
    </row>
    <row r="75" spans="3:33" x14ac:dyDescent="0.3">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35"/>
      <c r="AD75" s="135"/>
      <c r="AE75" s="135"/>
      <c r="AF75" s="135"/>
      <c r="AG75" s="135"/>
    </row>
    <row r="76" spans="3:33" x14ac:dyDescent="0.3">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35"/>
      <c r="AD76" s="135"/>
      <c r="AE76" s="135"/>
      <c r="AF76" s="135"/>
      <c r="AG76" s="135"/>
    </row>
    <row r="77" spans="3:33" x14ac:dyDescent="0.3">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35"/>
      <c r="AD77" s="135"/>
      <c r="AE77" s="135"/>
      <c r="AF77" s="135"/>
      <c r="AG77" s="135"/>
    </row>
    <row r="78" spans="3:33" x14ac:dyDescent="0.3">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35"/>
      <c r="AD78" s="135"/>
      <c r="AE78" s="135"/>
      <c r="AF78" s="135"/>
      <c r="AG78" s="135"/>
    </row>
    <row r="79" spans="3:33" x14ac:dyDescent="0.3">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35"/>
      <c r="AD79" s="135"/>
      <c r="AE79" s="135"/>
      <c r="AF79" s="135"/>
      <c r="AG79" s="135"/>
    </row>
    <row r="80" spans="3:33" x14ac:dyDescent="0.3">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35"/>
      <c r="AD80" s="135"/>
      <c r="AE80" s="135"/>
      <c r="AF80" s="135"/>
      <c r="AG80" s="135"/>
    </row>
    <row r="81" spans="3:33" x14ac:dyDescent="0.3">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35"/>
      <c r="AD81" s="135"/>
      <c r="AE81" s="135"/>
      <c r="AF81" s="135"/>
      <c r="AG81" s="135"/>
    </row>
    <row r="82" spans="3:33" x14ac:dyDescent="0.3">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35"/>
      <c r="AD82" s="135"/>
      <c r="AE82" s="135"/>
      <c r="AF82" s="135"/>
      <c r="AG82" s="135"/>
    </row>
    <row r="83" spans="3:33" x14ac:dyDescent="0.3">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row>
    <row r="84" spans="3:33" x14ac:dyDescent="0.3">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35"/>
      <c r="AD84" s="135"/>
      <c r="AE84" s="135"/>
      <c r="AF84" s="135"/>
      <c r="AG84" s="135"/>
    </row>
    <row r="85" spans="3:33" x14ac:dyDescent="0.3">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35"/>
      <c r="AD85" s="135"/>
      <c r="AE85" s="135"/>
      <c r="AF85" s="135"/>
      <c r="AG85" s="135"/>
    </row>
    <row r="86" spans="3:33" x14ac:dyDescent="0.3">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35"/>
      <c r="AD86" s="135"/>
      <c r="AE86" s="135"/>
      <c r="AF86" s="135"/>
      <c r="AG86" s="135"/>
    </row>
    <row r="87" spans="3:33" x14ac:dyDescent="0.3">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35"/>
      <c r="AD87" s="135"/>
      <c r="AE87" s="135"/>
      <c r="AF87" s="135"/>
      <c r="AG87" s="135"/>
    </row>
    <row r="88" spans="3:33" x14ac:dyDescent="0.3">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35"/>
      <c r="AD88" s="135"/>
      <c r="AE88" s="135"/>
      <c r="AF88" s="135"/>
      <c r="AG88" s="135"/>
    </row>
    <row r="89" spans="3:33" x14ac:dyDescent="0.3">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35"/>
      <c r="AD89" s="135"/>
      <c r="AE89" s="135"/>
      <c r="AF89" s="135"/>
      <c r="AG89" s="135"/>
    </row>
    <row r="90" spans="3:33" x14ac:dyDescent="0.3">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35"/>
      <c r="AD90" s="135"/>
      <c r="AE90" s="135"/>
      <c r="AF90" s="135"/>
      <c r="AG90" s="135"/>
    </row>
    <row r="91" spans="3:33" x14ac:dyDescent="0.3">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35"/>
      <c r="AD91" s="135"/>
      <c r="AE91" s="135"/>
      <c r="AF91" s="135"/>
      <c r="AG91" s="135"/>
    </row>
    <row r="92" spans="3:33" x14ac:dyDescent="0.3">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35"/>
      <c r="AD92" s="135"/>
      <c r="AE92" s="135"/>
      <c r="AF92" s="135"/>
      <c r="AG92" s="135"/>
    </row>
    <row r="93" spans="3:33" x14ac:dyDescent="0.3">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35"/>
      <c r="AD93" s="135"/>
      <c r="AE93" s="135"/>
      <c r="AF93" s="135"/>
      <c r="AG93" s="135"/>
    </row>
    <row r="94" spans="3:33" x14ac:dyDescent="0.3">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35"/>
      <c r="AD94" s="135"/>
      <c r="AE94" s="135"/>
      <c r="AF94" s="135"/>
      <c r="AG94" s="135"/>
    </row>
    <row r="95" spans="3:33" x14ac:dyDescent="0.3">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35"/>
      <c r="AD95" s="135"/>
      <c r="AE95" s="135"/>
      <c r="AF95" s="135"/>
      <c r="AG95" s="135"/>
    </row>
    <row r="96" spans="3:33" x14ac:dyDescent="0.3">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35"/>
      <c r="AD96" s="135"/>
      <c r="AE96" s="135"/>
      <c r="AF96" s="135"/>
      <c r="AG96" s="135"/>
    </row>
    <row r="97" spans="5:33" x14ac:dyDescent="0.3">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35"/>
      <c r="AD97" s="135"/>
      <c r="AE97" s="135"/>
      <c r="AF97" s="135"/>
      <c r="AG97" s="135"/>
    </row>
  </sheetData>
  <hyperlinks>
    <hyperlink ref="D14" r:id="rId1" display="info@ghgplatform-india.org"/>
  </hyperlinks>
  <printOptions horizontalCentered="1"/>
  <pageMargins left="0.45" right="0.45" top="0.75" bottom="0.75" header="0.3" footer="0.3"/>
  <pageSetup paperSize="9" scale="60" fitToHeight="0"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279"/>
  <sheetViews>
    <sheetView zoomScale="70" zoomScaleNormal="70" workbookViewId="0">
      <selection activeCell="B129" sqref="B129:C129"/>
    </sheetView>
  </sheetViews>
  <sheetFormatPr defaultColWidth="9.140625" defaultRowHeight="15.75" x14ac:dyDescent="0.25"/>
  <cols>
    <col min="1" max="1" width="5.7109375" style="2" customWidth="1"/>
    <col min="2" max="2" width="66.42578125" style="2" customWidth="1"/>
    <col min="3" max="3" width="15.5703125" style="2" bestFit="1" customWidth="1"/>
    <col min="4" max="5" width="15.5703125" style="2" customWidth="1"/>
    <col min="6" max="11" width="13.85546875" style="2" bestFit="1" customWidth="1"/>
    <col min="12" max="14" width="16.28515625" style="2" customWidth="1"/>
    <col min="15" max="16384" width="9.140625" style="2"/>
  </cols>
  <sheetData>
    <row r="2" spans="2:5" ht="15.6" x14ac:dyDescent="0.3">
      <c r="B2" s="1" t="s">
        <v>558</v>
      </c>
    </row>
    <row r="3" spans="2:5" ht="18.75" customHeight="1" thickBot="1" x14ac:dyDescent="0.35">
      <c r="C3" s="1"/>
      <c r="D3" s="1"/>
      <c r="E3" s="1"/>
    </row>
    <row r="4" spans="2:5" ht="18" x14ac:dyDescent="0.4">
      <c r="B4" s="552" t="s">
        <v>68</v>
      </c>
      <c r="C4" s="3" t="s">
        <v>3</v>
      </c>
      <c r="D4" s="116"/>
      <c r="E4" s="116"/>
    </row>
    <row r="5" spans="2:5" ht="15.6" x14ac:dyDescent="0.3">
      <c r="B5" s="8" t="s">
        <v>4</v>
      </c>
      <c r="C5" s="7">
        <v>0.55000000000000004</v>
      </c>
      <c r="D5" s="12"/>
      <c r="E5" s="12"/>
    </row>
    <row r="6" spans="2:5" ht="15.6" x14ac:dyDescent="0.3">
      <c r="B6" s="8" t="s">
        <v>5</v>
      </c>
      <c r="C6" s="7">
        <v>3</v>
      </c>
      <c r="D6" s="12"/>
      <c r="E6" s="12"/>
    </row>
    <row r="7" spans="2:5" ht="15.6" x14ac:dyDescent="0.3">
      <c r="B7" s="8" t="s">
        <v>2</v>
      </c>
      <c r="C7" s="7">
        <v>2.5</v>
      </c>
      <c r="D7" s="12"/>
      <c r="E7" s="12"/>
    </row>
    <row r="8" spans="2:5" ht="15.6" x14ac:dyDescent="0.3">
      <c r="B8" s="4" t="s">
        <v>6</v>
      </c>
      <c r="C8" s="5">
        <v>9</v>
      </c>
      <c r="D8" s="12"/>
      <c r="E8" s="12"/>
    </row>
    <row r="9" spans="2:5" ht="15.6" x14ac:dyDescent="0.3">
      <c r="B9" s="6" t="s">
        <v>50</v>
      </c>
      <c r="C9" s="7">
        <v>1</v>
      </c>
      <c r="D9" s="12"/>
      <c r="E9" s="12"/>
    </row>
    <row r="10" spans="2:5" ht="15.6" x14ac:dyDescent="0.3">
      <c r="B10" s="8" t="s">
        <v>7</v>
      </c>
      <c r="C10" s="7">
        <v>2.2400000000000002</v>
      </c>
      <c r="D10" s="12"/>
      <c r="E10" s="12"/>
    </row>
    <row r="11" spans="2:5" ht="15.6" x14ac:dyDescent="0.3">
      <c r="B11" s="6" t="s">
        <v>1</v>
      </c>
      <c r="C11" s="7">
        <v>2.9</v>
      </c>
      <c r="D11" s="12"/>
      <c r="E11" s="12"/>
    </row>
    <row r="12" spans="2:5" ht="15.6" x14ac:dyDescent="0.3">
      <c r="B12" s="6" t="s">
        <v>12</v>
      </c>
      <c r="C12" s="7">
        <v>4.0999999999999996</v>
      </c>
      <c r="D12" s="12"/>
      <c r="E12" s="12"/>
    </row>
    <row r="13" spans="2:5" ht="15.6" x14ac:dyDescent="0.3">
      <c r="B13" s="6" t="s">
        <v>56</v>
      </c>
      <c r="C13" s="7">
        <v>9</v>
      </c>
      <c r="D13" s="12"/>
      <c r="E13" s="12"/>
    </row>
    <row r="14" spans="2:5" ht="15.6" x14ac:dyDescent="0.3">
      <c r="B14" s="6" t="s">
        <v>8</v>
      </c>
      <c r="C14" s="7">
        <v>5.9</v>
      </c>
      <c r="D14" s="12"/>
      <c r="E14" s="12"/>
    </row>
    <row r="15" spans="2:5" ht="15.6" x14ac:dyDescent="0.3">
      <c r="B15" s="6" t="s">
        <v>9</v>
      </c>
      <c r="C15" s="7">
        <v>6.12</v>
      </c>
      <c r="D15" s="12"/>
      <c r="E15" s="12"/>
    </row>
    <row r="16" spans="2:5" ht="15.6" x14ac:dyDescent="0.3">
      <c r="B16" s="6" t="s">
        <v>10</v>
      </c>
      <c r="C16" s="7">
        <v>3.1</v>
      </c>
      <c r="D16" s="12"/>
      <c r="E16" s="12"/>
    </row>
    <row r="17" spans="2:14" ht="16.149999999999999" thickBot="1" x14ac:dyDescent="0.35">
      <c r="B17" s="553" t="s">
        <v>879</v>
      </c>
      <c r="C17" s="10">
        <v>2.5</v>
      </c>
      <c r="D17" s="12"/>
      <c r="E17" s="12"/>
    </row>
    <row r="18" spans="2:14" ht="15.6" x14ac:dyDescent="0.3">
      <c r="B18" s="11"/>
      <c r="C18" s="12"/>
      <c r="D18" s="12"/>
      <c r="E18" s="12"/>
    </row>
    <row r="19" spans="2:14" ht="15.6" x14ac:dyDescent="0.3">
      <c r="B19" s="298"/>
      <c r="C19" s="14"/>
      <c r="D19" s="14"/>
      <c r="E19" s="14"/>
    </row>
    <row r="20" spans="2:14" s="18" customFormat="1" ht="18" x14ac:dyDescent="0.3">
      <c r="B20" s="15" t="s">
        <v>69</v>
      </c>
      <c r="C20" s="16" t="s">
        <v>15</v>
      </c>
      <c r="D20" s="16">
        <v>2005</v>
      </c>
      <c r="E20" s="16">
        <v>2006</v>
      </c>
      <c r="F20" s="16">
        <v>2007</v>
      </c>
      <c r="G20" s="16">
        <v>2008</v>
      </c>
      <c r="H20" s="16">
        <v>2009</v>
      </c>
      <c r="I20" s="16">
        <v>2010</v>
      </c>
      <c r="J20" s="16">
        <v>2011</v>
      </c>
      <c r="K20" s="16">
        <v>2012</v>
      </c>
      <c r="L20" s="16">
        <v>2013</v>
      </c>
      <c r="M20" s="16">
        <v>2014</v>
      </c>
      <c r="N20" s="17">
        <v>2015</v>
      </c>
    </row>
    <row r="21" spans="2:14" s="18" customFormat="1" ht="15.6" x14ac:dyDescent="0.3">
      <c r="B21" s="167" t="s">
        <v>25</v>
      </c>
      <c r="C21" s="27"/>
      <c r="D21" s="69"/>
      <c r="E21" s="69"/>
      <c r="F21" s="69"/>
      <c r="G21" s="69"/>
      <c r="H21" s="69"/>
      <c r="I21" s="69"/>
      <c r="J21" s="69"/>
      <c r="K21" s="69"/>
      <c r="L21" s="69"/>
      <c r="M21" s="69"/>
      <c r="N21" s="300"/>
    </row>
    <row r="22" spans="2:14" s="18" customFormat="1" ht="15.6" x14ac:dyDescent="0.3">
      <c r="B22" s="165" t="s">
        <v>136</v>
      </c>
      <c r="C22" s="20"/>
      <c r="D22" s="69">
        <v>0</v>
      </c>
      <c r="E22" s="69">
        <v>0</v>
      </c>
      <c r="F22" s="69">
        <v>0</v>
      </c>
      <c r="G22" s="69">
        <v>0</v>
      </c>
      <c r="H22" s="69">
        <v>0</v>
      </c>
      <c r="I22" s="69">
        <v>0</v>
      </c>
      <c r="J22" s="69">
        <v>0</v>
      </c>
      <c r="K22" s="69">
        <v>0</v>
      </c>
      <c r="L22" s="69">
        <v>0</v>
      </c>
      <c r="M22" s="69">
        <v>0</v>
      </c>
      <c r="N22" s="300">
        <v>0</v>
      </c>
    </row>
    <row r="23" spans="2:14" s="18" customFormat="1" ht="15.6" x14ac:dyDescent="0.3">
      <c r="B23" s="165" t="s">
        <v>137</v>
      </c>
      <c r="C23" s="20"/>
      <c r="D23" s="21">
        <f>('State Production_Coffee'!D11*0.25)+('State Production_Coffee'!E11*0.75)</f>
        <v>2250.3125</v>
      </c>
      <c r="E23" s="21">
        <f>('State Production_Coffee'!E11*0.25)+('State Production_Coffee'!F11*0.75)</f>
        <v>3344</v>
      </c>
      <c r="F23" s="21">
        <f>('State Production_Coffee'!F11*0.25)+('State Production_Coffee'!G11*0.75)</f>
        <v>3232.375</v>
      </c>
      <c r="G23" s="21">
        <f>('State Production_Coffee'!G11*0.25)+('State Production_Coffee'!H11*0.75)</f>
        <v>4231.0625</v>
      </c>
      <c r="H23" s="21">
        <f>('State Production_Coffee'!H11*0.25)+('State Production_Coffee'!I11*0.75)</f>
        <v>5145.4375</v>
      </c>
      <c r="I23" s="21">
        <f>('State Production_Coffee'!I11*0.25)+('State Production_Coffee'!J11*0.75)</f>
        <v>5425.6875</v>
      </c>
      <c r="J23" s="21">
        <f>('State Production_Coffee'!J11*0.25)+('State Production_Coffee'!K11*0.75)</f>
        <v>5875.75</v>
      </c>
      <c r="K23" s="21">
        <f>('State Production_Coffee'!K11*0.25)+('State Production_Coffee'!L11*0.75)</f>
        <v>5942.25</v>
      </c>
      <c r="L23" s="21">
        <f>('State Production_Coffee'!L11*0.25)+('State Production_Coffee'!M11*0.75)</f>
        <v>7008.625</v>
      </c>
      <c r="M23" s="21">
        <f>('State Production_Coffee'!M11*0.25)+('State Production_Coffee'!N11*0.75)</f>
        <v>7411.75</v>
      </c>
      <c r="N23" s="131">
        <f>('State Production_Coffee'!N11*0.25)+('State Production_Coffee'!O11*0.75)</f>
        <v>8756.25</v>
      </c>
    </row>
    <row r="24" spans="2:14" s="18" customFormat="1" ht="15.6" x14ac:dyDescent="0.3">
      <c r="B24" s="165" t="s">
        <v>138</v>
      </c>
      <c r="C24" s="20"/>
      <c r="D24" s="21">
        <f>('State Production_Coffee'!D14*0.25)+('State Production_Coffee'!E14*0.75)</f>
        <v>31.5</v>
      </c>
      <c r="E24" s="21">
        <f>('State Production_Coffee'!E14*0.25)+('State Production_Coffee'!F14*0.75)</f>
        <v>24.6</v>
      </c>
      <c r="F24" s="21">
        <f>('State Production_Coffee'!F14*0.25)+('State Production_Coffee'!G14*0.75)</f>
        <v>19.2</v>
      </c>
      <c r="G24" s="21">
        <f>('State Production_Coffee'!G14*0.25)+('State Production_Coffee'!H14*0.75)</f>
        <v>15.75</v>
      </c>
      <c r="H24" s="21">
        <f>('State Production_Coffee'!H14*0.25)+('State Production_Coffee'!I14*0.75)</f>
        <v>15.45</v>
      </c>
      <c r="I24" s="21">
        <f>('State Production_Coffee'!I14*0.25)+('State Production_Coffee'!J14*0.75)</f>
        <v>19.2</v>
      </c>
      <c r="J24" s="21">
        <f>('State Production_Coffee'!J14*0.25)+('State Production_Coffee'!K14*0.75)</f>
        <v>24.9</v>
      </c>
      <c r="K24" s="21">
        <f>('State Production_Coffee'!K14*0.25)+('State Production_Coffee'!L14*0.75)</f>
        <v>22.35</v>
      </c>
      <c r="L24" s="21">
        <f>('State Production_Coffee'!L14*0.25)+('State Production_Coffee'!M14*0.75)</f>
        <v>22.35</v>
      </c>
      <c r="M24" s="21">
        <f>('State Production_Coffee'!M14*0.25)+('State Production_Coffee'!N14*0.75)</f>
        <v>25.499999999999996</v>
      </c>
      <c r="N24" s="131">
        <f>('State Production_Coffee'!N14*0.25)+('State Production_Coffee'!O14*0.75)</f>
        <v>20.549999999999997</v>
      </c>
    </row>
    <row r="25" spans="2:14" s="18" customFormat="1" ht="15.6" x14ac:dyDescent="0.3">
      <c r="B25" s="165" t="s">
        <v>139</v>
      </c>
      <c r="C25" s="20"/>
      <c r="D25" s="21">
        <f>('State Production_Coffee'!D15*0.25)+('State Production_Coffee'!E15*0.75)</f>
        <v>52.5</v>
      </c>
      <c r="E25" s="21">
        <f>('State Production_Coffee'!E15*0.25)+('State Production_Coffee'!F15*0.75)</f>
        <v>41</v>
      </c>
      <c r="F25" s="21">
        <f>('State Production_Coffee'!F15*0.25)+('State Production_Coffee'!G15*0.75)</f>
        <v>32</v>
      </c>
      <c r="G25" s="21">
        <f>('State Production_Coffee'!G15*0.25)+('State Production_Coffee'!H15*0.75)</f>
        <v>26.25</v>
      </c>
      <c r="H25" s="21">
        <f>('State Production_Coffee'!H15*0.25)+('State Production_Coffee'!I15*0.75)</f>
        <v>25.75</v>
      </c>
      <c r="I25" s="21">
        <f>('State Production_Coffee'!I15*0.25)+('State Production_Coffee'!J15*0.75)</f>
        <v>32</v>
      </c>
      <c r="J25" s="21">
        <f>('State Production_Coffee'!J15*0.25)+('State Production_Coffee'!K15*0.75)</f>
        <v>41.5</v>
      </c>
      <c r="K25" s="21">
        <f>('State Production_Coffee'!K15*0.25)+('State Production_Coffee'!L15*0.75)</f>
        <v>37.25</v>
      </c>
      <c r="L25" s="21">
        <f>('State Production_Coffee'!L15*0.25)+('State Production_Coffee'!M15*0.75)</f>
        <v>37.25</v>
      </c>
      <c r="M25" s="21">
        <f>('State Production_Coffee'!M15*0.25)+('State Production_Coffee'!N15*0.75)</f>
        <v>42.5</v>
      </c>
      <c r="N25" s="131">
        <f>('State Production_Coffee'!N15*0.25)+('State Production_Coffee'!O15*0.75)</f>
        <v>34.25</v>
      </c>
    </row>
    <row r="26" spans="2:14" s="18" customFormat="1" ht="15.6" x14ac:dyDescent="0.3">
      <c r="B26" s="165" t="s">
        <v>140</v>
      </c>
      <c r="C26" s="20"/>
      <c r="D26" s="69">
        <v>0</v>
      </c>
      <c r="E26" s="69">
        <v>0</v>
      </c>
      <c r="F26" s="69">
        <v>0</v>
      </c>
      <c r="G26" s="69">
        <v>0</v>
      </c>
      <c r="H26" s="69">
        <v>0</v>
      </c>
      <c r="I26" s="69">
        <v>0</v>
      </c>
      <c r="J26" s="69">
        <v>0</v>
      </c>
      <c r="K26" s="69">
        <v>0</v>
      </c>
      <c r="L26" s="69">
        <v>0</v>
      </c>
      <c r="M26" s="69">
        <v>0</v>
      </c>
      <c r="N26" s="300">
        <v>0</v>
      </c>
    </row>
    <row r="27" spans="2:14" s="18" customFormat="1" ht="15.6" x14ac:dyDescent="0.3">
      <c r="B27" s="165" t="s">
        <v>141</v>
      </c>
      <c r="C27" s="20"/>
      <c r="D27" s="69">
        <v>0</v>
      </c>
      <c r="E27" s="69">
        <v>0</v>
      </c>
      <c r="F27" s="69">
        <v>0</v>
      </c>
      <c r="G27" s="69">
        <v>0</v>
      </c>
      <c r="H27" s="69">
        <v>0</v>
      </c>
      <c r="I27" s="69">
        <v>0</v>
      </c>
      <c r="J27" s="69">
        <v>0</v>
      </c>
      <c r="K27" s="69">
        <v>0</v>
      </c>
      <c r="L27" s="69">
        <v>0</v>
      </c>
      <c r="M27" s="69">
        <v>0</v>
      </c>
      <c r="N27" s="300">
        <v>0</v>
      </c>
    </row>
    <row r="28" spans="2:14" s="18" customFormat="1" ht="15.6" x14ac:dyDescent="0.3">
      <c r="B28" s="165" t="s">
        <v>142</v>
      </c>
      <c r="C28" s="20"/>
      <c r="D28" s="69">
        <v>0</v>
      </c>
      <c r="E28" s="69">
        <v>0</v>
      </c>
      <c r="F28" s="69">
        <v>0</v>
      </c>
      <c r="G28" s="69">
        <v>0</v>
      </c>
      <c r="H28" s="69">
        <v>0</v>
      </c>
      <c r="I28" s="69">
        <v>0</v>
      </c>
      <c r="J28" s="69">
        <v>0</v>
      </c>
      <c r="K28" s="69">
        <v>0</v>
      </c>
      <c r="L28" s="69">
        <v>0</v>
      </c>
      <c r="M28" s="69">
        <v>0</v>
      </c>
      <c r="N28" s="300">
        <v>0</v>
      </c>
    </row>
    <row r="29" spans="2:14" s="18" customFormat="1" ht="15.6" x14ac:dyDescent="0.3">
      <c r="B29" s="165" t="s">
        <v>143</v>
      </c>
      <c r="C29" s="20"/>
      <c r="D29" s="69">
        <v>0</v>
      </c>
      <c r="E29" s="69">
        <v>0</v>
      </c>
      <c r="F29" s="69">
        <v>0</v>
      </c>
      <c r="G29" s="69">
        <v>0</v>
      </c>
      <c r="H29" s="69">
        <v>0</v>
      </c>
      <c r="I29" s="69">
        <v>0</v>
      </c>
      <c r="J29" s="69">
        <v>0</v>
      </c>
      <c r="K29" s="69">
        <v>0</v>
      </c>
      <c r="L29" s="69">
        <v>0</v>
      </c>
      <c r="M29" s="69">
        <v>0</v>
      </c>
      <c r="N29" s="300">
        <v>0</v>
      </c>
    </row>
    <row r="30" spans="2:14" s="18" customFormat="1" ht="15.6" x14ac:dyDescent="0.3">
      <c r="B30" s="165" t="s">
        <v>144</v>
      </c>
      <c r="C30" s="20"/>
      <c r="D30" s="69">
        <v>0</v>
      </c>
      <c r="E30" s="69">
        <v>0</v>
      </c>
      <c r="F30" s="69">
        <v>0</v>
      </c>
      <c r="G30" s="69">
        <v>0</v>
      </c>
      <c r="H30" s="69">
        <v>0</v>
      </c>
      <c r="I30" s="69">
        <v>0</v>
      </c>
      <c r="J30" s="69">
        <v>0</v>
      </c>
      <c r="K30" s="69">
        <v>0</v>
      </c>
      <c r="L30" s="69">
        <v>0</v>
      </c>
      <c r="M30" s="69">
        <v>0</v>
      </c>
      <c r="N30" s="300">
        <v>0</v>
      </c>
    </row>
    <row r="31" spans="2:14" s="18" customFormat="1" ht="15.6" x14ac:dyDescent="0.3">
      <c r="B31" s="165" t="s">
        <v>145</v>
      </c>
      <c r="C31" s="20"/>
      <c r="D31" s="69">
        <v>0</v>
      </c>
      <c r="E31" s="69">
        <v>0</v>
      </c>
      <c r="F31" s="69">
        <v>0</v>
      </c>
      <c r="G31" s="69">
        <v>0</v>
      </c>
      <c r="H31" s="69">
        <v>0</v>
      </c>
      <c r="I31" s="69">
        <v>0</v>
      </c>
      <c r="J31" s="69">
        <v>0</v>
      </c>
      <c r="K31" s="69">
        <v>0</v>
      </c>
      <c r="L31" s="69">
        <v>0</v>
      </c>
      <c r="M31" s="69">
        <v>0</v>
      </c>
      <c r="N31" s="300">
        <v>0</v>
      </c>
    </row>
    <row r="32" spans="2:14" s="18" customFormat="1" ht="15.6" x14ac:dyDescent="0.3">
      <c r="B32" s="165" t="s">
        <v>146</v>
      </c>
      <c r="C32" s="20"/>
      <c r="D32" s="69">
        <v>0</v>
      </c>
      <c r="E32" s="69">
        <v>0</v>
      </c>
      <c r="F32" s="69">
        <v>0</v>
      </c>
      <c r="G32" s="69">
        <v>0</v>
      </c>
      <c r="H32" s="69">
        <v>0</v>
      </c>
      <c r="I32" s="69">
        <v>0</v>
      </c>
      <c r="J32" s="69">
        <v>0</v>
      </c>
      <c r="K32" s="69">
        <v>0</v>
      </c>
      <c r="L32" s="69">
        <v>0</v>
      </c>
      <c r="M32" s="69">
        <v>0</v>
      </c>
      <c r="N32" s="300">
        <v>0</v>
      </c>
    </row>
    <row r="33" spans="2:14" s="18" customFormat="1" ht="15.6" x14ac:dyDescent="0.3">
      <c r="B33" s="165" t="s">
        <v>147</v>
      </c>
      <c r="C33" s="20"/>
      <c r="D33" s="69">
        <v>0</v>
      </c>
      <c r="E33" s="69">
        <v>0</v>
      </c>
      <c r="F33" s="69">
        <v>0</v>
      </c>
      <c r="G33" s="69">
        <v>0</v>
      </c>
      <c r="H33" s="69">
        <v>0</v>
      </c>
      <c r="I33" s="69">
        <v>0</v>
      </c>
      <c r="J33" s="69">
        <v>0</v>
      </c>
      <c r="K33" s="69">
        <v>0</v>
      </c>
      <c r="L33" s="69">
        <v>0</v>
      </c>
      <c r="M33" s="69">
        <v>0</v>
      </c>
      <c r="N33" s="300">
        <v>0</v>
      </c>
    </row>
    <row r="34" spans="2:14" s="18" customFormat="1" x14ac:dyDescent="0.25">
      <c r="B34" s="165" t="s">
        <v>148</v>
      </c>
      <c r="C34" s="20"/>
      <c r="D34" s="69">
        <v>0</v>
      </c>
      <c r="E34" s="69">
        <v>0</v>
      </c>
      <c r="F34" s="69">
        <v>0</v>
      </c>
      <c r="G34" s="69">
        <v>0</v>
      </c>
      <c r="H34" s="69">
        <v>0</v>
      </c>
      <c r="I34" s="69">
        <v>0</v>
      </c>
      <c r="J34" s="69">
        <v>0</v>
      </c>
      <c r="K34" s="69">
        <v>0</v>
      </c>
      <c r="L34" s="69">
        <v>0</v>
      </c>
      <c r="M34" s="69">
        <v>0</v>
      </c>
      <c r="N34" s="300">
        <v>0</v>
      </c>
    </row>
    <row r="35" spans="2:14" s="18" customFormat="1" x14ac:dyDescent="0.25">
      <c r="B35" s="165" t="s">
        <v>149</v>
      </c>
      <c r="C35" s="20"/>
      <c r="D35" s="69">
        <v>0</v>
      </c>
      <c r="E35" s="69">
        <v>0</v>
      </c>
      <c r="F35" s="69">
        <v>0</v>
      </c>
      <c r="G35" s="69">
        <v>0</v>
      </c>
      <c r="H35" s="69">
        <v>0</v>
      </c>
      <c r="I35" s="69">
        <v>0</v>
      </c>
      <c r="J35" s="69">
        <v>0</v>
      </c>
      <c r="K35" s="69">
        <v>0</v>
      </c>
      <c r="L35" s="69">
        <v>0</v>
      </c>
      <c r="M35" s="69">
        <v>0</v>
      </c>
      <c r="N35" s="300">
        <v>0</v>
      </c>
    </row>
    <row r="36" spans="2:14" s="18" customFormat="1" x14ac:dyDescent="0.25">
      <c r="B36" s="165" t="s">
        <v>150</v>
      </c>
      <c r="C36" s="20"/>
      <c r="D36" s="69">
        <v>0</v>
      </c>
      <c r="E36" s="69">
        <v>0</v>
      </c>
      <c r="F36" s="69">
        <v>0</v>
      </c>
      <c r="G36" s="69">
        <v>0</v>
      </c>
      <c r="H36" s="69">
        <v>0</v>
      </c>
      <c r="I36" s="69">
        <v>0</v>
      </c>
      <c r="J36" s="69">
        <v>0</v>
      </c>
      <c r="K36" s="69">
        <v>0</v>
      </c>
      <c r="L36" s="69">
        <v>0</v>
      </c>
      <c r="M36" s="69">
        <v>0</v>
      </c>
      <c r="N36" s="300">
        <v>0</v>
      </c>
    </row>
    <row r="37" spans="2:14" s="18" customFormat="1" x14ac:dyDescent="0.25">
      <c r="B37" s="165" t="s">
        <v>151</v>
      </c>
      <c r="C37" s="20"/>
      <c r="D37" s="69">
        <v>0</v>
      </c>
      <c r="E37" s="69">
        <v>0</v>
      </c>
      <c r="F37" s="69">
        <v>0</v>
      </c>
      <c r="G37" s="69">
        <v>0</v>
      </c>
      <c r="H37" s="69">
        <v>0</v>
      </c>
      <c r="I37" s="69">
        <v>0</v>
      </c>
      <c r="J37" s="69">
        <v>0</v>
      </c>
      <c r="K37" s="69">
        <v>0</v>
      </c>
      <c r="L37" s="69">
        <v>0</v>
      </c>
      <c r="M37" s="69">
        <v>0</v>
      </c>
      <c r="N37" s="300">
        <v>0</v>
      </c>
    </row>
    <row r="38" spans="2:14" s="18" customFormat="1" x14ac:dyDescent="0.25">
      <c r="B38" s="165" t="s">
        <v>152</v>
      </c>
      <c r="C38" s="20"/>
      <c r="D38" s="21">
        <f>('State Production_Coffee'!D7*0.25)+('State Production_Coffee'!E7*0.75)</f>
        <v>196856.25</v>
      </c>
      <c r="E38" s="21">
        <f>('State Production_Coffee'!E7*0.25)+('State Production_Coffee'!F7*0.75)</f>
        <v>203587.5</v>
      </c>
      <c r="F38" s="21">
        <f>('State Production_Coffee'!F7*0.25)+('State Production_Coffee'!G7*0.75)</f>
        <v>195187.5</v>
      </c>
      <c r="G38" s="21">
        <f>('State Production_Coffee'!G7*0.25)+('State Production_Coffee'!H7*0.75)</f>
        <v>208521.25</v>
      </c>
      <c r="H38" s="21">
        <f>('State Production_Coffee'!H7*0.25)+('State Production_Coffee'!I7*0.75)</f>
        <v>219648.75</v>
      </c>
      <c r="I38" s="21">
        <f>('State Production_Coffee'!I7*0.25)+('State Production_Coffee'!J7*0.75)</f>
        <v>215703.75</v>
      </c>
      <c r="J38" s="21">
        <f>('State Production_Coffee'!J7*0.25)+('State Production_Coffee'!K7*0.75)</f>
        <v>219195</v>
      </c>
      <c r="K38" s="21">
        <f>('State Production_Coffee'!K7*0.25)+('State Production_Coffee'!L7*0.75)</f>
        <v>227918.75</v>
      </c>
      <c r="L38" s="21">
        <f>('State Production_Coffee'!L7*0.25)+('State Production_Coffee'!M7*0.75)</f>
        <v>215881.25</v>
      </c>
      <c r="M38" s="21">
        <f>('State Production_Coffee'!M7*0.25)+('State Production_Coffee'!N7*0.75)</f>
        <v>227697.5</v>
      </c>
      <c r="N38" s="131">
        <f>('State Production_Coffee'!N7*0.25)+('State Production_Coffee'!O7*0.75)</f>
        <v>246947.5</v>
      </c>
    </row>
    <row r="39" spans="2:14" s="18" customFormat="1" x14ac:dyDescent="0.25">
      <c r="B39" s="165" t="s">
        <v>153</v>
      </c>
      <c r="C39" s="20"/>
      <c r="D39" s="21">
        <f>('State Production_Coffee'!D8*0.25)+('State Production_Coffee'!E8*0.75)</f>
        <v>56193.75</v>
      </c>
      <c r="E39" s="21">
        <f>('State Production_Coffee'!E8*0.25)+('State Production_Coffee'!F8*0.75)</f>
        <v>58812.5</v>
      </c>
      <c r="F39" s="21">
        <f>('State Production_Coffee'!F8*0.25)+('State Production_Coffee'!G8*0.75)</f>
        <v>51618.75</v>
      </c>
      <c r="G39" s="21">
        <f>('State Production_Coffee'!G8*0.25)+('State Production_Coffee'!H8*0.75)</f>
        <v>55150</v>
      </c>
      <c r="H39" s="21">
        <f>('State Production_Coffee'!H8*0.25)+('State Production_Coffee'!I8*0.75)</f>
        <v>58962.5</v>
      </c>
      <c r="I39" s="21">
        <f>('State Production_Coffee'!I8*0.25)+('State Production_Coffee'!J8*0.75)</f>
        <v>64125</v>
      </c>
      <c r="J39" s="21">
        <f>('State Production_Coffee'!J8*0.25)+('State Production_Coffee'!K8*0.75)</f>
        <v>67487.5</v>
      </c>
      <c r="K39" s="21">
        <f>('State Production_Coffee'!K8*0.25)+('State Production_Coffee'!L8*0.75)</f>
        <v>65175</v>
      </c>
      <c r="L39" s="21">
        <f>('State Production_Coffee'!L8*0.25)+('State Production_Coffee'!M8*0.75)</f>
        <v>66056.25</v>
      </c>
      <c r="M39" s="21">
        <f>('State Production_Coffee'!M8*0.25)+('State Production_Coffee'!N8*0.75)</f>
        <v>67443.75</v>
      </c>
      <c r="N39" s="131">
        <f>('State Production_Coffee'!N8*0.25)+('State Production_Coffee'!O8*0.75)</f>
        <v>68847.5</v>
      </c>
    </row>
    <row r="40" spans="2:14" s="18" customFormat="1" x14ac:dyDescent="0.25">
      <c r="B40" s="165" t="s">
        <v>154</v>
      </c>
      <c r="C40" s="20"/>
      <c r="D40" s="69">
        <v>0</v>
      </c>
      <c r="E40" s="69">
        <v>0</v>
      </c>
      <c r="F40" s="69">
        <v>0</v>
      </c>
      <c r="G40" s="69">
        <v>0</v>
      </c>
      <c r="H40" s="69">
        <v>0</v>
      </c>
      <c r="I40" s="69">
        <v>0</v>
      </c>
      <c r="J40" s="69">
        <v>0</v>
      </c>
      <c r="K40" s="69">
        <v>0</v>
      </c>
      <c r="L40" s="69">
        <v>0</v>
      </c>
      <c r="M40" s="69">
        <v>0</v>
      </c>
      <c r="N40" s="300">
        <v>0</v>
      </c>
    </row>
    <row r="41" spans="2:14" s="18" customFormat="1" x14ac:dyDescent="0.25">
      <c r="B41" s="165" t="s">
        <v>155</v>
      </c>
      <c r="C41" s="20"/>
      <c r="D41" s="69">
        <v>0</v>
      </c>
      <c r="E41" s="69">
        <v>0</v>
      </c>
      <c r="F41" s="69">
        <v>0</v>
      </c>
      <c r="G41" s="69">
        <v>0</v>
      </c>
      <c r="H41" s="69">
        <v>0</v>
      </c>
      <c r="I41" s="69">
        <v>0</v>
      </c>
      <c r="J41" s="69">
        <v>0</v>
      </c>
      <c r="K41" s="69">
        <v>0</v>
      </c>
      <c r="L41" s="69">
        <v>0</v>
      </c>
      <c r="M41" s="69">
        <v>0</v>
      </c>
      <c r="N41" s="300">
        <v>0</v>
      </c>
    </row>
    <row r="42" spans="2:14" s="18" customFormat="1" x14ac:dyDescent="0.25">
      <c r="B42" s="165" t="s">
        <v>156</v>
      </c>
      <c r="C42" s="20"/>
      <c r="D42" s="69">
        <v>0</v>
      </c>
      <c r="E42" s="69">
        <v>0</v>
      </c>
      <c r="F42" s="69">
        <v>0</v>
      </c>
      <c r="G42" s="69">
        <v>0</v>
      </c>
      <c r="H42" s="69">
        <v>0</v>
      </c>
      <c r="I42" s="69">
        <v>0</v>
      </c>
      <c r="J42" s="69">
        <v>0</v>
      </c>
      <c r="K42" s="69">
        <v>0</v>
      </c>
      <c r="L42" s="69">
        <v>0</v>
      </c>
      <c r="M42" s="69">
        <v>0</v>
      </c>
      <c r="N42" s="300">
        <v>0</v>
      </c>
    </row>
    <row r="43" spans="2:14" s="18" customFormat="1" x14ac:dyDescent="0.25">
      <c r="B43" s="165" t="s">
        <v>157</v>
      </c>
      <c r="C43" s="20"/>
      <c r="D43" s="21">
        <f>('State Production_Coffee'!D17*0.25)+('State Production_Coffee'!E17*0.75)</f>
        <v>31.5</v>
      </c>
      <c r="E43" s="21">
        <f>('State Production_Coffee'!E17*0.25)+('State Production_Coffee'!F17*0.75)</f>
        <v>24.6</v>
      </c>
      <c r="F43" s="21">
        <f>('State Production_Coffee'!F17*0.25)+('State Production_Coffee'!G17*0.75)</f>
        <v>19.2</v>
      </c>
      <c r="G43" s="21">
        <f>('State Production_Coffee'!G17*0.25)+('State Production_Coffee'!H17*0.75)</f>
        <v>15.75</v>
      </c>
      <c r="H43" s="21">
        <f>('State Production_Coffee'!H17*0.25)+('State Production_Coffee'!I17*0.75)</f>
        <v>15.45</v>
      </c>
      <c r="I43" s="21">
        <f>('State Production_Coffee'!I17*0.25)+('State Production_Coffee'!J17*0.75)</f>
        <v>19.2</v>
      </c>
      <c r="J43" s="21">
        <f>('State Production_Coffee'!J17*0.25)+('State Production_Coffee'!K17*0.75)</f>
        <v>24.9</v>
      </c>
      <c r="K43" s="21">
        <f>('State Production_Coffee'!K17*0.25)+('State Production_Coffee'!L17*0.75)</f>
        <v>22.35</v>
      </c>
      <c r="L43" s="21">
        <f>('State Production_Coffee'!L17*0.25)+('State Production_Coffee'!M17*0.75)</f>
        <v>22.35</v>
      </c>
      <c r="M43" s="21">
        <f>('State Production_Coffee'!M17*0.25)+('State Production_Coffee'!N17*0.75)</f>
        <v>25.499999999999996</v>
      </c>
      <c r="N43" s="131">
        <f>('State Production_Coffee'!N17*0.25)+('State Production_Coffee'!O17*0.75)</f>
        <v>20.549999999999997</v>
      </c>
    </row>
    <row r="44" spans="2:14" s="18" customFormat="1" x14ac:dyDescent="0.25">
      <c r="B44" s="165" t="s">
        <v>158</v>
      </c>
      <c r="C44" s="20"/>
      <c r="D44" s="21">
        <f>('State Production_Coffee'!D16*0.25)+('State Production_Coffee'!E16*0.75)</f>
        <v>52.5</v>
      </c>
      <c r="E44" s="21">
        <f>('State Production_Coffee'!E16*0.25)+('State Production_Coffee'!F16*0.75)</f>
        <v>41</v>
      </c>
      <c r="F44" s="21">
        <f>('State Production_Coffee'!F16*0.25)+('State Production_Coffee'!G16*0.75)</f>
        <v>32</v>
      </c>
      <c r="G44" s="21">
        <f>('State Production_Coffee'!G16*0.25)+('State Production_Coffee'!H16*0.75)</f>
        <v>26.25</v>
      </c>
      <c r="H44" s="21">
        <f>('State Production_Coffee'!H16*0.25)+('State Production_Coffee'!I16*0.75)</f>
        <v>25.75</v>
      </c>
      <c r="I44" s="21">
        <f>('State Production_Coffee'!I16*0.25)+('State Production_Coffee'!J16*0.75)</f>
        <v>32</v>
      </c>
      <c r="J44" s="21">
        <f>('State Production_Coffee'!J16*0.25)+('State Production_Coffee'!K16*0.75)</f>
        <v>41.5</v>
      </c>
      <c r="K44" s="21">
        <f>('State Production_Coffee'!K16*0.25)+('State Production_Coffee'!L16*0.75)</f>
        <v>37.25</v>
      </c>
      <c r="L44" s="21">
        <f>('State Production_Coffee'!L16*0.25)+('State Production_Coffee'!M16*0.75)</f>
        <v>37.25</v>
      </c>
      <c r="M44" s="21">
        <f>('State Production_Coffee'!M16*0.25)+('State Production_Coffee'!N16*0.75)</f>
        <v>42.5</v>
      </c>
      <c r="N44" s="131">
        <f>('State Production_Coffee'!N16*0.25)+('State Production_Coffee'!O16*0.75)</f>
        <v>34.25</v>
      </c>
    </row>
    <row r="45" spans="2:14" s="18" customFormat="1" x14ac:dyDescent="0.25">
      <c r="B45" s="165" t="s">
        <v>159</v>
      </c>
      <c r="C45" s="20"/>
      <c r="D45" s="21">
        <f>('State Production_Coffee'!D18*0.25)+('State Production_Coffee'!E18*0.75)</f>
        <v>31.5</v>
      </c>
      <c r="E45" s="21">
        <f>('State Production_Coffee'!E18*0.25)+('State Production_Coffee'!F18*0.75)</f>
        <v>24.6</v>
      </c>
      <c r="F45" s="21">
        <f>('State Production_Coffee'!F18*0.25)+('State Production_Coffee'!G18*0.75)</f>
        <v>19.2</v>
      </c>
      <c r="G45" s="21">
        <f>('State Production_Coffee'!G18*0.25)+('State Production_Coffee'!H18*0.75)</f>
        <v>15.75</v>
      </c>
      <c r="H45" s="21">
        <f>('State Production_Coffee'!H18*0.25)+('State Production_Coffee'!I18*0.75)</f>
        <v>15.45</v>
      </c>
      <c r="I45" s="21">
        <f>('State Production_Coffee'!I18*0.25)+('State Production_Coffee'!J18*0.75)</f>
        <v>19.2</v>
      </c>
      <c r="J45" s="21">
        <f>('State Production_Coffee'!J18*0.25)+('State Production_Coffee'!K18*0.75)</f>
        <v>24.9</v>
      </c>
      <c r="K45" s="21">
        <f>('State Production_Coffee'!K18*0.25)+('State Production_Coffee'!L18*0.75)</f>
        <v>22.35</v>
      </c>
      <c r="L45" s="21">
        <f>('State Production_Coffee'!L18*0.25)+('State Production_Coffee'!M18*0.75)</f>
        <v>22.35</v>
      </c>
      <c r="M45" s="21">
        <f>('State Production_Coffee'!M18*0.25)+('State Production_Coffee'!N18*0.75)</f>
        <v>25.499999999999996</v>
      </c>
      <c r="N45" s="131">
        <f>('State Production_Coffee'!N18*0.25)+('State Production_Coffee'!O18*0.75)</f>
        <v>20.549999999999997</v>
      </c>
    </row>
    <row r="46" spans="2:14" s="18" customFormat="1" x14ac:dyDescent="0.25">
      <c r="B46" s="165" t="s">
        <v>160</v>
      </c>
      <c r="C46" s="20"/>
      <c r="D46" s="21">
        <f>('State Production_Coffee'!D19*0.25)+('State Production_Coffee'!E19*0.75)</f>
        <v>31.5</v>
      </c>
      <c r="E46" s="21">
        <f>('State Production_Coffee'!E19*0.25)+('State Production_Coffee'!F19*0.75)</f>
        <v>24.6</v>
      </c>
      <c r="F46" s="21">
        <f>('State Production_Coffee'!F19*0.25)+('State Production_Coffee'!G19*0.75)</f>
        <v>19.2</v>
      </c>
      <c r="G46" s="21">
        <f>('State Production_Coffee'!G19*0.25)+('State Production_Coffee'!H19*0.75)</f>
        <v>15.75</v>
      </c>
      <c r="H46" s="21">
        <f>('State Production_Coffee'!H19*0.25)+('State Production_Coffee'!I19*0.75)</f>
        <v>15.45</v>
      </c>
      <c r="I46" s="21">
        <f>('State Production_Coffee'!I19*0.25)+('State Production_Coffee'!J19*0.75)</f>
        <v>19.2</v>
      </c>
      <c r="J46" s="21">
        <f>('State Production_Coffee'!J19*0.25)+('State Production_Coffee'!K19*0.75)</f>
        <v>24.9</v>
      </c>
      <c r="K46" s="21">
        <f>('State Production_Coffee'!K19*0.25)+('State Production_Coffee'!L19*0.75)</f>
        <v>22.35</v>
      </c>
      <c r="L46" s="21">
        <f>('State Production_Coffee'!L19*0.25)+('State Production_Coffee'!M19*0.75)</f>
        <v>22.35</v>
      </c>
      <c r="M46" s="21">
        <f>('State Production_Coffee'!M19*0.25)+('State Production_Coffee'!N19*0.75)</f>
        <v>25.499999999999996</v>
      </c>
      <c r="N46" s="131">
        <f>('State Production_Coffee'!N19*0.25)+('State Production_Coffee'!O19*0.75)</f>
        <v>20.549999999999997</v>
      </c>
    </row>
    <row r="47" spans="2:14" s="18" customFormat="1" x14ac:dyDescent="0.25">
      <c r="B47" s="165" t="s">
        <v>161</v>
      </c>
      <c r="C47" s="20"/>
      <c r="D47" s="21">
        <f>('State Production_Coffee'!D12*0.25)+('State Production_Coffee'!E12*0.75)</f>
        <v>118.4375</v>
      </c>
      <c r="E47" s="21">
        <f>('State Production_Coffee'!E12*0.25)+('State Production_Coffee'!F12*0.75)</f>
        <v>176</v>
      </c>
      <c r="F47" s="21">
        <f>('State Production_Coffee'!F12*0.25)+('State Production_Coffee'!G12*0.75)</f>
        <v>170.125</v>
      </c>
      <c r="G47" s="21">
        <f>('State Production_Coffee'!G12*0.25)+('State Production_Coffee'!H12*0.75)</f>
        <v>222.6875</v>
      </c>
      <c r="H47" s="21">
        <f>('State Production_Coffee'!H12*0.25)+('State Production_Coffee'!I12*0.75)</f>
        <v>270.8125</v>
      </c>
      <c r="I47" s="21">
        <f>('State Production_Coffee'!I12*0.25)+('State Production_Coffee'!J12*0.75)</f>
        <v>285.5625</v>
      </c>
      <c r="J47" s="21">
        <f>('State Production_Coffee'!J12*0.25)+('State Production_Coffee'!K12*0.75)</f>
        <v>309.25</v>
      </c>
      <c r="K47" s="21">
        <f>('State Production_Coffee'!K12*0.25)+('State Production_Coffee'!L12*0.75)</f>
        <v>312.75</v>
      </c>
      <c r="L47" s="21">
        <f>('State Production_Coffee'!L12*0.25)+('State Production_Coffee'!M12*0.75)</f>
        <v>368.875</v>
      </c>
      <c r="M47" s="21">
        <f>('State Production_Coffee'!M12*0.25)+('State Production_Coffee'!N12*0.75)</f>
        <v>509.5</v>
      </c>
      <c r="N47" s="131">
        <f>('State Production_Coffee'!N12*0.25)+('State Production_Coffee'!O12*0.75)</f>
        <v>587.5</v>
      </c>
    </row>
    <row r="48" spans="2:14" s="18" customFormat="1" x14ac:dyDescent="0.25">
      <c r="B48" s="165" t="s">
        <v>162</v>
      </c>
      <c r="C48" s="20"/>
      <c r="D48" s="69">
        <v>0</v>
      </c>
      <c r="E48" s="69">
        <v>0</v>
      </c>
      <c r="F48" s="69">
        <v>0</v>
      </c>
      <c r="G48" s="69">
        <v>0</v>
      </c>
      <c r="H48" s="69">
        <v>0</v>
      </c>
      <c r="I48" s="69">
        <v>0</v>
      </c>
      <c r="J48" s="69">
        <v>0</v>
      </c>
      <c r="K48" s="69">
        <v>0</v>
      </c>
      <c r="L48" s="69">
        <v>0</v>
      </c>
      <c r="M48" s="69">
        <v>0</v>
      </c>
      <c r="N48" s="300">
        <v>0</v>
      </c>
    </row>
    <row r="49" spans="2:14" s="18" customFormat="1" x14ac:dyDescent="0.25">
      <c r="B49" s="165" t="s">
        <v>163</v>
      </c>
      <c r="C49" s="20"/>
      <c r="D49" s="69">
        <v>0</v>
      </c>
      <c r="E49" s="69">
        <v>0</v>
      </c>
      <c r="F49" s="69">
        <v>0</v>
      </c>
      <c r="G49" s="69">
        <v>0</v>
      </c>
      <c r="H49" s="69">
        <v>0</v>
      </c>
      <c r="I49" s="69">
        <v>0</v>
      </c>
      <c r="J49" s="69">
        <v>0</v>
      </c>
      <c r="K49" s="69">
        <v>0</v>
      </c>
      <c r="L49" s="69">
        <v>0</v>
      </c>
      <c r="M49" s="69">
        <v>0</v>
      </c>
      <c r="N49" s="300">
        <v>0</v>
      </c>
    </row>
    <row r="50" spans="2:14" s="18" customFormat="1" x14ac:dyDescent="0.25">
      <c r="B50" s="165" t="s">
        <v>164</v>
      </c>
      <c r="C50" s="20"/>
      <c r="D50" s="69">
        <v>0</v>
      </c>
      <c r="E50" s="69">
        <v>0</v>
      </c>
      <c r="F50" s="69">
        <v>0</v>
      </c>
      <c r="G50" s="69">
        <v>0</v>
      </c>
      <c r="H50" s="69">
        <v>0</v>
      </c>
      <c r="I50" s="69">
        <v>0</v>
      </c>
      <c r="J50" s="69">
        <v>0</v>
      </c>
      <c r="K50" s="69">
        <v>0</v>
      </c>
      <c r="L50" s="69">
        <v>0</v>
      </c>
      <c r="M50" s="69">
        <v>0</v>
      </c>
      <c r="N50" s="300">
        <v>0</v>
      </c>
    </row>
    <row r="51" spans="2:14" s="18" customFormat="1" x14ac:dyDescent="0.25">
      <c r="B51" s="165" t="s">
        <v>165</v>
      </c>
      <c r="C51" s="20"/>
      <c r="D51" s="69">
        <v>0</v>
      </c>
      <c r="E51" s="69">
        <v>0</v>
      </c>
      <c r="F51" s="69">
        <v>0</v>
      </c>
      <c r="G51" s="69">
        <v>0</v>
      </c>
      <c r="H51" s="69">
        <v>0</v>
      </c>
      <c r="I51" s="69">
        <v>0</v>
      </c>
      <c r="J51" s="69">
        <v>0</v>
      </c>
      <c r="K51" s="69">
        <v>0</v>
      </c>
      <c r="L51" s="69">
        <v>0</v>
      </c>
      <c r="M51" s="69">
        <v>0</v>
      </c>
      <c r="N51" s="300">
        <v>0</v>
      </c>
    </row>
    <row r="52" spans="2:14" s="18" customFormat="1" x14ac:dyDescent="0.25">
      <c r="B52" s="165" t="s">
        <v>166</v>
      </c>
      <c r="C52" s="20"/>
      <c r="D52" s="21">
        <f>('State Production_Coffee'!D9*0.25)+('State Production_Coffee'!E9*0.75)</f>
        <v>18693.75</v>
      </c>
      <c r="E52" s="21">
        <f>('State Production_Coffee'!E9*0.25)+('State Production_Coffee'!F9*0.75)</f>
        <v>18375</v>
      </c>
      <c r="F52" s="21">
        <f>('State Production_Coffee'!F9*0.25)+('State Production_Coffee'!G9*0.75)</f>
        <v>18131.25</v>
      </c>
      <c r="G52" s="21">
        <f>('State Production_Coffee'!G9*0.25)+('State Production_Coffee'!H9*0.75)</f>
        <v>16993.75</v>
      </c>
      <c r="H52" s="21">
        <f>('State Production_Coffee'!H9*0.25)+('State Production_Coffee'!I9*0.75)</f>
        <v>18818.75</v>
      </c>
      <c r="I52" s="21">
        <f>('State Production_Coffee'!I9*0.25)+('State Production_Coffee'!J9*0.75)</f>
        <v>17375</v>
      </c>
      <c r="J52" s="21">
        <f>('State Production_Coffee'!J9*0.25)+('State Production_Coffee'!K9*0.75)</f>
        <v>17925</v>
      </c>
      <c r="K52" s="21">
        <f>('State Production_Coffee'!K9*0.25)+('State Production_Coffee'!L9*0.75)</f>
        <v>17615</v>
      </c>
      <c r="L52" s="21">
        <f>('State Production_Coffee'!L9*0.25)+('State Production_Coffee'!M9*0.75)</f>
        <v>18423.75</v>
      </c>
      <c r="M52" s="21">
        <f>('State Production_Coffee'!M9*0.25)+('State Production_Coffee'!N9*0.75)</f>
        <v>18100</v>
      </c>
      <c r="N52" s="131">
        <f>('State Production_Coffee'!N9*0.25)+('State Production_Coffee'!O9*0.75)</f>
        <v>17440</v>
      </c>
    </row>
    <row r="53" spans="2:14" s="18" customFormat="1" x14ac:dyDescent="0.25">
      <c r="B53" s="165" t="s">
        <v>186</v>
      </c>
      <c r="C53" s="20"/>
      <c r="D53" s="69">
        <v>0</v>
      </c>
      <c r="E53" s="69">
        <v>0</v>
      </c>
      <c r="F53" s="69">
        <v>0</v>
      </c>
      <c r="G53" s="69">
        <v>0</v>
      </c>
      <c r="H53" s="69">
        <v>0</v>
      </c>
      <c r="I53" s="69">
        <v>0</v>
      </c>
      <c r="J53" s="69">
        <v>0</v>
      </c>
      <c r="K53" s="69">
        <v>0</v>
      </c>
      <c r="L53" s="69">
        <v>0</v>
      </c>
      <c r="M53" s="69">
        <v>1</v>
      </c>
      <c r="N53" s="300">
        <v>2</v>
      </c>
    </row>
    <row r="54" spans="2:14" s="18" customFormat="1" x14ac:dyDescent="0.25">
      <c r="B54" s="165" t="s">
        <v>167</v>
      </c>
      <c r="C54" s="20"/>
      <c r="D54" s="21">
        <f>('State Production_Coffee'!D20*0.25)+('State Production_Coffee'!E20*0.75)</f>
        <v>31.5</v>
      </c>
      <c r="E54" s="21">
        <f>('State Production_Coffee'!E20*0.25)+('State Production_Coffee'!F20*0.75)</f>
        <v>24.6</v>
      </c>
      <c r="F54" s="21">
        <f>('State Production_Coffee'!F20*0.25)+('State Production_Coffee'!G20*0.75)</f>
        <v>19.2</v>
      </c>
      <c r="G54" s="21">
        <f>('State Production_Coffee'!G20*0.25)+('State Production_Coffee'!H20*0.75)</f>
        <v>15.75</v>
      </c>
      <c r="H54" s="21">
        <f>('State Production_Coffee'!H20*0.25)+('State Production_Coffee'!I20*0.75)</f>
        <v>15.45</v>
      </c>
      <c r="I54" s="21">
        <f>('State Production_Coffee'!I20*0.25)+('State Production_Coffee'!J20*0.75)</f>
        <v>19.2</v>
      </c>
      <c r="J54" s="21">
        <f>('State Production_Coffee'!J20*0.25)+('State Production_Coffee'!K20*0.75)</f>
        <v>24.9</v>
      </c>
      <c r="K54" s="21">
        <f>('State Production_Coffee'!K20*0.25)+('State Production_Coffee'!L20*0.75)</f>
        <v>22.35</v>
      </c>
      <c r="L54" s="21">
        <f>('State Production_Coffee'!L20*0.25)+('State Production_Coffee'!M20*0.75)</f>
        <v>22.35</v>
      </c>
      <c r="M54" s="21">
        <f>('State Production_Coffee'!M20*0.25)+('State Production_Coffee'!N20*0.75)</f>
        <v>25.499999999999996</v>
      </c>
      <c r="N54" s="131">
        <f>('State Production_Coffee'!N20*0.25)+('State Production_Coffee'!O20*0.75)</f>
        <v>20.549999999999997</v>
      </c>
    </row>
    <row r="55" spans="2:14" s="18" customFormat="1" x14ac:dyDescent="0.25">
      <c r="B55" s="165" t="s">
        <v>168</v>
      </c>
      <c r="C55" s="20"/>
      <c r="D55" s="69">
        <v>0</v>
      </c>
      <c r="E55" s="69">
        <v>0</v>
      </c>
      <c r="F55" s="69">
        <v>0</v>
      </c>
      <c r="G55" s="69">
        <v>0</v>
      </c>
      <c r="H55" s="69">
        <v>0</v>
      </c>
      <c r="I55" s="69">
        <v>0</v>
      </c>
      <c r="J55" s="69">
        <v>0</v>
      </c>
      <c r="K55" s="69">
        <v>0</v>
      </c>
      <c r="L55" s="69">
        <v>0</v>
      </c>
      <c r="M55" s="69">
        <v>0</v>
      </c>
      <c r="N55" s="300">
        <v>0</v>
      </c>
    </row>
    <row r="56" spans="2:14" s="18" customFormat="1" x14ac:dyDescent="0.25">
      <c r="B56" s="165" t="s">
        <v>169</v>
      </c>
      <c r="C56" s="20"/>
      <c r="D56" s="69">
        <v>0</v>
      </c>
      <c r="E56" s="69">
        <v>0</v>
      </c>
      <c r="F56" s="69">
        <v>0</v>
      </c>
      <c r="G56" s="69">
        <v>0</v>
      </c>
      <c r="H56" s="69">
        <v>0</v>
      </c>
      <c r="I56" s="69">
        <v>0</v>
      </c>
      <c r="J56" s="69">
        <v>0</v>
      </c>
      <c r="K56" s="69">
        <v>0</v>
      </c>
      <c r="L56" s="69">
        <v>0</v>
      </c>
      <c r="M56" s="69">
        <v>0</v>
      </c>
      <c r="N56" s="300">
        <v>0</v>
      </c>
    </row>
    <row r="57" spans="2:14" s="18" customFormat="1" x14ac:dyDescent="0.25">
      <c r="B57" s="165" t="s">
        <v>170</v>
      </c>
      <c r="C57" s="20"/>
      <c r="D57" s="69">
        <v>0</v>
      </c>
      <c r="E57" s="69">
        <v>0</v>
      </c>
      <c r="F57" s="69">
        <v>0</v>
      </c>
      <c r="G57" s="69">
        <v>0</v>
      </c>
      <c r="H57" s="69">
        <v>0</v>
      </c>
      <c r="I57" s="69">
        <v>0</v>
      </c>
      <c r="J57" s="69">
        <v>0</v>
      </c>
      <c r="K57" s="69">
        <v>0</v>
      </c>
      <c r="L57" s="69">
        <v>0</v>
      </c>
      <c r="M57" s="69">
        <v>0</v>
      </c>
      <c r="N57" s="300">
        <v>0</v>
      </c>
    </row>
    <row r="58" spans="2:14" s="61" customFormat="1" x14ac:dyDescent="0.25">
      <c r="B58" s="175" t="s">
        <v>179</v>
      </c>
      <c r="C58" s="169" t="s">
        <v>171</v>
      </c>
      <c r="D58" s="202">
        <f>SUM(D23:D57)</f>
        <v>274375</v>
      </c>
      <c r="E58" s="202">
        <f t="shared" ref="E58:L58" si="0">SUM(E23:E57)</f>
        <v>284499.99999999988</v>
      </c>
      <c r="F58" s="202">
        <f t="shared" si="0"/>
        <v>268500.00000000006</v>
      </c>
      <c r="G58" s="202">
        <f t="shared" si="0"/>
        <v>285250</v>
      </c>
      <c r="H58" s="202">
        <f t="shared" si="0"/>
        <v>302975.00000000006</v>
      </c>
      <c r="I58" s="202">
        <f t="shared" si="0"/>
        <v>303075.00000000006</v>
      </c>
      <c r="J58" s="202">
        <f t="shared" si="0"/>
        <v>311000.00000000012</v>
      </c>
      <c r="K58" s="202">
        <f t="shared" si="0"/>
        <v>317149.99999999988</v>
      </c>
      <c r="L58" s="202">
        <f t="shared" si="0"/>
        <v>307924.99999999988</v>
      </c>
      <c r="M58" s="202">
        <f t="shared" ref="M58:N58" si="1">SUM(M23:M57)</f>
        <v>321376</v>
      </c>
      <c r="N58" s="203">
        <f t="shared" si="1"/>
        <v>342751.99999999994</v>
      </c>
    </row>
    <row r="59" spans="2:14" s="18" customFormat="1" x14ac:dyDescent="0.25">
      <c r="F59" s="28"/>
      <c r="G59" s="28"/>
      <c r="H59" s="28"/>
      <c r="I59" s="28"/>
      <c r="J59" s="127"/>
      <c r="K59" s="28"/>
      <c r="L59" s="28"/>
      <c r="M59" s="28"/>
      <c r="N59" s="28"/>
    </row>
    <row r="60" spans="2:14" s="18" customFormat="1" x14ac:dyDescent="0.25">
      <c r="B60" s="29"/>
      <c r="C60" s="29"/>
      <c r="D60" s="29"/>
      <c r="E60" s="29"/>
      <c r="F60" s="30"/>
      <c r="G60" s="30"/>
      <c r="H60" s="30"/>
      <c r="I60" s="30"/>
      <c r="J60" s="30"/>
      <c r="K60" s="30"/>
      <c r="L60" s="30"/>
      <c r="M60" s="30"/>
      <c r="N60" s="30"/>
    </row>
    <row r="61" spans="2:14" s="18" customFormat="1" ht="18.75" x14ac:dyDescent="0.25">
      <c r="B61" s="15" t="s">
        <v>70</v>
      </c>
      <c r="C61" s="16" t="s">
        <v>71</v>
      </c>
      <c r="D61" s="16">
        <v>2005</v>
      </c>
      <c r="E61" s="16">
        <v>2006</v>
      </c>
      <c r="F61" s="16">
        <v>2007</v>
      </c>
      <c r="G61" s="16">
        <v>2008</v>
      </c>
      <c r="H61" s="16">
        <v>2009</v>
      </c>
      <c r="I61" s="16">
        <v>2010</v>
      </c>
      <c r="J61" s="16">
        <v>2011</v>
      </c>
      <c r="K61" s="16">
        <v>2012</v>
      </c>
      <c r="L61" s="16">
        <v>2013</v>
      </c>
      <c r="M61" s="16">
        <v>2014</v>
      </c>
      <c r="N61" s="17">
        <v>2015</v>
      </c>
    </row>
    <row r="62" spans="2:14" s="18" customFormat="1" x14ac:dyDescent="0.25">
      <c r="B62" s="22" t="s">
        <v>25</v>
      </c>
      <c r="C62" s="23" t="s">
        <v>11</v>
      </c>
      <c r="D62" s="31">
        <v>15</v>
      </c>
      <c r="E62" s="31">
        <v>15</v>
      </c>
      <c r="F62" s="31">
        <v>15</v>
      </c>
      <c r="G62" s="31">
        <v>15</v>
      </c>
      <c r="H62" s="31">
        <v>15</v>
      </c>
      <c r="I62" s="31">
        <v>15</v>
      </c>
      <c r="J62" s="31">
        <v>15</v>
      </c>
      <c r="K62" s="31">
        <v>15</v>
      </c>
      <c r="L62" s="31">
        <v>15</v>
      </c>
      <c r="M62" s="31">
        <v>15</v>
      </c>
      <c r="N62" s="32">
        <v>15</v>
      </c>
    </row>
    <row r="63" spans="2:14" s="18" customFormat="1" x14ac:dyDescent="0.25">
      <c r="B63" s="26"/>
      <c r="C63" s="27"/>
      <c r="D63" s="27"/>
      <c r="E63" s="27"/>
      <c r="F63" s="33"/>
      <c r="G63" s="33"/>
      <c r="H63" s="33"/>
      <c r="I63" s="33"/>
      <c r="J63" s="33"/>
      <c r="K63" s="33"/>
      <c r="L63" s="33"/>
      <c r="M63" s="33"/>
      <c r="N63" s="33"/>
    </row>
    <row r="64" spans="2:14" x14ac:dyDescent="0.25">
      <c r="B64" s="34"/>
      <c r="C64" s="34"/>
      <c r="D64" s="34"/>
      <c r="E64" s="34"/>
      <c r="F64" s="34"/>
      <c r="G64" s="34"/>
      <c r="H64" s="34"/>
      <c r="I64" s="34"/>
      <c r="J64" s="34"/>
      <c r="K64" s="34"/>
      <c r="L64" s="34"/>
      <c r="M64" s="34"/>
      <c r="N64" s="34"/>
    </row>
    <row r="65" spans="2:14" s="18" customFormat="1" ht="18.75" x14ac:dyDescent="0.25">
      <c r="B65" s="15" t="s">
        <v>72</v>
      </c>
      <c r="C65" s="16" t="s">
        <v>14</v>
      </c>
      <c r="D65" s="16">
        <v>2005</v>
      </c>
      <c r="E65" s="16">
        <v>2006</v>
      </c>
      <c r="F65" s="16">
        <v>2007</v>
      </c>
      <c r="G65" s="16">
        <v>2008</v>
      </c>
      <c r="H65" s="16">
        <v>2009</v>
      </c>
      <c r="I65" s="16">
        <v>2010</v>
      </c>
      <c r="J65" s="16">
        <v>2011</v>
      </c>
      <c r="K65" s="16">
        <v>2012</v>
      </c>
      <c r="L65" s="16">
        <v>2013</v>
      </c>
      <c r="M65" s="16">
        <v>2014</v>
      </c>
      <c r="N65" s="17">
        <v>2015</v>
      </c>
    </row>
    <row r="66" spans="2:14" s="61" customFormat="1" x14ac:dyDescent="0.25">
      <c r="B66" s="176" t="s">
        <v>25</v>
      </c>
      <c r="C66" s="38"/>
      <c r="D66" s="45"/>
      <c r="E66" s="45"/>
      <c r="F66" s="45"/>
      <c r="G66" s="45"/>
      <c r="H66" s="45"/>
      <c r="I66" s="45"/>
      <c r="J66" s="45"/>
      <c r="K66" s="45"/>
      <c r="L66" s="69"/>
      <c r="M66" s="69"/>
      <c r="N66" s="337"/>
    </row>
    <row r="67" spans="2:14" s="18" customFormat="1" x14ac:dyDescent="0.25">
      <c r="B67" s="165" t="s">
        <v>136</v>
      </c>
      <c r="C67" s="20"/>
      <c r="D67" s="21">
        <f t="shared" ref="D67:L67" si="2">D22*$F$62*$C$8</f>
        <v>0</v>
      </c>
      <c r="E67" s="21">
        <f t="shared" si="2"/>
        <v>0</v>
      </c>
      <c r="F67" s="21">
        <f t="shared" si="2"/>
        <v>0</v>
      </c>
      <c r="G67" s="21">
        <f t="shared" si="2"/>
        <v>0</v>
      </c>
      <c r="H67" s="21">
        <f t="shared" si="2"/>
        <v>0</v>
      </c>
      <c r="I67" s="21">
        <f t="shared" si="2"/>
        <v>0</v>
      </c>
      <c r="J67" s="21">
        <f t="shared" si="2"/>
        <v>0</v>
      </c>
      <c r="K67" s="21">
        <f t="shared" si="2"/>
        <v>0</v>
      </c>
      <c r="L67" s="69">
        <f t="shared" si="2"/>
        <v>0</v>
      </c>
      <c r="M67" s="69">
        <f t="shared" ref="M67:N67" si="3">M22*$F$62*$C$8</f>
        <v>0</v>
      </c>
      <c r="N67" s="131">
        <f t="shared" si="3"/>
        <v>0</v>
      </c>
    </row>
    <row r="68" spans="2:14" s="18" customFormat="1" x14ac:dyDescent="0.25">
      <c r="B68" s="165" t="s">
        <v>137</v>
      </c>
      <c r="C68" s="20"/>
      <c r="D68" s="21">
        <f t="shared" ref="D68:L68" si="4">D23*$F$62*$C$8</f>
        <v>303792.1875</v>
      </c>
      <c r="E68" s="21">
        <f t="shared" si="4"/>
        <v>451440</v>
      </c>
      <c r="F68" s="21">
        <f t="shared" si="4"/>
        <v>436370.625</v>
      </c>
      <c r="G68" s="21">
        <f t="shared" si="4"/>
        <v>571193.4375</v>
      </c>
      <c r="H68" s="21">
        <f t="shared" si="4"/>
        <v>694634.0625</v>
      </c>
      <c r="I68" s="21">
        <f t="shared" si="4"/>
        <v>732467.8125</v>
      </c>
      <c r="J68" s="21">
        <f t="shared" si="4"/>
        <v>793226.25</v>
      </c>
      <c r="K68" s="21">
        <f t="shared" si="4"/>
        <v>802203.75</v>
      </c>
      <c r="L68" s="21">
        <f t="shared" si="4"/>
        <v>946164.375</v>
      </c>
      <c r="M68" s="21">
        <f t="shared" ref="M68:N68" si="5">M23*$F$62*$C$8</f>
        <v>1000586.25</v>
      </c>
      <c r="N68" s="131">
        <f t="shared" si="5"/>
        <v>1182093.75</v>
      </c>
    </row>
    <row r="69" spans="2:14" s="18" customFormat="1" x14ac:dyDescent="0.25">
      <c r="B69" s="165" t="s">
        <v>138</v>
      </c>
      <c r="C69" s="20"/>
      <c r="D69" s="21">
        <f>D24*$F$62*$C$8</f>
        <v>4252.5</v>
      </c>
      <c r="E69" s="21">
        <f t="shared" ref="E69:L69" si="6">E24*$F$62*$C$8</f>
        <v>3321</v>
      </c>
      <c r="F69" s="21">
        <f>F24*$F$62*$C$8</f>
        <v>2592</v>
      </c>
      <c r="G69" s="21">
        <f t="shared" si="6"/>
        <v>2126.25</v>
      </c>
      <c r="H69" s="21">
        <f t="shared" si="6"/>
        <v>2085.75</v>
      </c>
      <c r="I69" s="21">
        <f t="shared" si="6"/>
        <v>2592</v>
      </c>
      <c r="J69" s="21">
        <f t="shared" si="6"/>
        <v>3361.5</v>
      </c>
      <c r="K69" s="21">
        <f t="shared" si="6"/>
        <v>3017.25</v>
      </c>
      <c r="L69" s="21">
        <f t="shared" si="6"/>
        <v>3017.25</v>
      </c>
      <c r="M69" s="21">
        <f t="shared" ref="M69:N69" si="7">M24*$F$62*$C$8</f>
        <v>3442.4999999999995</v>
      </c>
      <c r="N69" s="131">
        <f t="shared" si="7"/>
        <v>2774.2499999999995</v>
      </c>
    </row>
    <row r="70" spans="2:14" s="18" customFormat="1" x14ac:dyDescent="0.25">
      <c r="B70" s="165" t="s">
        <v>139</v>
      </c>
      <c r="C70" s="20"/>
      <c r="D70" s="21">
        <f t="shared" ref="D70:L70" si="8">D25*$F$62*$C$8</f>
        <v>7087.5</v>
      </c>
      <c r="E70" s="21">
        <f t="shared" si="8"/>
        <v>5535</v>
      </c>
      <c r="F70" s="21">
        <f t="shared" si="8"/>
        <v>4320</v>
      </c>
      <c r="G70" s="21">
        <f t="shared" si="8"/>
        <v>3543.75</v>
      </c>
      <c r="H70" s="21">
        <f t="shared" si="8"/>
        <v>3476.25</v>
      </c>
      <c r="I70" s="21">
        <f t="shared" si="8"/>
        <v>4320</v>
      </c>
      <c r="J70" s="21">
        <f t="shared" si="8"/>
        <v>5602.5</v>
      </c>
      <c r="K70" s="21">
        <f t="shared" si="8"/>
        <v>5028.75</v>
      </c>
      <c r="L70" s="21">
        <f t="shared" si="8"/>
        <v>5028.75</v>
      </c>
      <c r="M70" s="21">
        <f t="shared" ref="M70:N70" si="9">M25*$F$62*$C$8</f>
        <v>5737.5</v>
      </c>
      <c r="N70" s="131">
        <f t="shared" si="9"/>
        <v>4623.75</v>
      </c>
    </row>
    <row r="71" spans="2:14" s="18" customFormat="1" x14ac:dyDescent="0.25">
      <c r="B71" s="165" t="s">
        <v>140</v>
      </c>
      <c r="C71" s="20"/>
      <c r="D71" s="21">
        <f t="shared" ref="D71:L71" si="10">D26*$F$62*$C$8</f>
        <v>0</v>
      </c>
      <c r="E71" s="21">
        <f t="shared" si="10"/>
        <v>0</v>
      </c>
      <c r="F71" s="21">
        <f t="shared" si="10"/>
        <v>0</v>
      </c>
      <c r="G71" s="21">
        <f t="shared" si="10"/>
        <v>0</v>
      </c>
      <c r="H71" s="21">
        <f t="shared" si="10"/>
        <v>0</v>
      </c>
      <c r="I71" s="21">
        <f t="shared" si="10"/>
        <v>0</v>
      </c>
      <c r="J71" s="21">
        <f t="shared" si="10"/>
        <v>0</v>
      </c>
      <c r="K71" s="21">
        <f t="shared" si="10"/>
        <v>0</v>
      </c>
      <c r="L71" s="69">
        <f t="shared" si="10"/>
        <v>0</v>
      </c>
      <c r="M71" s="69">
        <f t="shared" ref="M71:N71" si="11">M26*$F$62*$C$8</f>
        <v>0</v>
      </c>
      <c r="N71" s="131">
        <f t="shared" si="11"/>
        <v>0</v>
      </c>
    </row>
    <row r="72" spans="2:14" s="18" customFormat="1" x14ac:dyDescent="0.25">
      <c r="B72" s="165" t="s">
        <v>141</v>
      </c>
      <c r="C72" s="20"/>
      <c r="D72" s="21">
        <f t="shared" ref="D72:L72" si="12">D27*$F$62*$C$8</f>
        <v>0</v>
      </c>
      <c r="E72" s="21">
        <f t="shared" si="12"/>
        <v>0</v>
      </c>
      <c r="F72" s="21">
        <f t="shared" si="12"/>
        <v>0</v>
      </c>
      <c r="G72" s="21">
        <f t="shared" si="12"/>
        <v>0</v>
      </c>
      <c r="H72" s="21">
        <f t="shared" si="12"/>
        <v>0</v>
      </c>
      <c r="I72" s="21">
        <f t="shared" si="12"/>
        <v>0</v>
      </c>
      <c r="J72" s="21">
        <f t="shared" si="12"/>
        <v>0</v>
      </c>
      <c r="K72" s="21">
        <f t="shared" si="12"/>
        <v>0</v>
      </c>
      <c r="L72" s="69">
        <f t="shared" si="12"/>
        <v>0</v>
      </c>
      <c r="M72" s="69">
        <f t="shared" ref="M72:N72" si="13">M27*$F$62*$C$8</f>
        <v>0</v>
      </c>
      <c r="N72" s="131">
        <f t="shared" si="13"/>
        <v>0</v>
      </c>
    </row>
    <row r="73" spans="2:14" s="18" customFormat="1" x14ac:dyDescent="0.25">
      <c r="B73" s="165" t="s">
        <v>142</v>
      </c>
      <c r="C73" s="20"/>
      <c r="D73" s="21">
        <f t="shared" ref="D73:L73" si="14">D28*$F$62*$C$8</f>
        <v>0</v>
      </c>
      <c r="E73" s="21">
        <f t="shared" si="14"/>
        <v>0</v>
      </c>
      <c r="F73" s="21">
        <f t="shared" si="14"/>
        <v>0</v>
      </c>
      <c r="G73" s="21">
        <f t="shared" si="14"/>
        <v>0</v>
      </c>
      <c r="H73" s="21">
        <f t="shared" si="14"/>
        <v>0</v>
      </c>
      <c r="I73" s="21">
        <f t="shared" si="14"/>
        <v>0</v>
      </c>
      <c r="J73" s="21">
        <f t="shared" si="14"/>
        <v>0</v>
      </c>
      <c r="K73" s="21">
        <f t="shared" si="14"/>
        <v>0</v>
      </c>
      <c r="L73" s="69">
        <f t="shared" si="14"/>
        <v>0</v>
      </c>
      <c r="M73" s="69">
        <f t="shared" ref="M73:N73" si="15">M28*$F$62*$C$8</f>
        <v>0</v>
      </c>
      <c r="N73" s="131">
        <f t="shared" si="15"/>
        <v>0</v>
      </c>
    </row>
    <row r="74" spans="2:14" s="18" customFormat="1" x14ac:dyDescent="0.25">
      <c r="B74" s="165" t="s">
        <v>143</v>
      </c>
      <c r="C74" s="20"/>
      <c r="D74" s="21">
        <f t="shared" ref="D74:L74" si="16">D29*$F$62*$C$8</f>
        <v>0</v>
      </c>
      <c r="E74" s="21">
        <f t="shared" si="16"/>
        <v>0</v>
      </c>
      <c r="F74" s="21">
        <f t="shared" si="16"/>
        <v>0</v>
      </c>
      <c r="G74" s="21">
        <f t="shared" si="16"/>
        <v>0</v>
      </c>
      <c r="H74" s="21">
        <f t="shared" si="16"/>
        <v>0</v>
      </c>
      <c r="I74" s="21">
        <f t="shared" si="16"/>
        <v>0</v>
      </c>
      <c r="J74" s="21">
        <f t="shared" si="16"/>
        <v>0</v>
      </c>
      <c r="K74" s="21">
        <f t="shared" si="16"/>
        <v>0</v>
      </c>
      <c r="L74" s="69">
        <f t="shared" si="16"/>
        <v>0</v>
      </c>
      <c r="M74" s="69">
        <f t="shared" ref="M74:N74" si="17">M29*$F$62*$C$8</f>
        <v>0</v>
      </c>
      <c r="N74" s="131">
        <f t="shared" si="17"/>
        <v>0</v>
      </c>
    </row>
    <row r="75" spans="2:14" s="18" customFormat="1" x14ac:dyDescent="0.25">
      <c r="B75" s="165" t="s">
        <v>144</v>
      </c>
      <c r="C75" s="20"/>
      <c r="D75" s="21">
        <f t="shared" ref="D75:L75" si="18">D30*$F$62*$C$8</f>
        <v>0</v>
      </c>
      <c r="E75" s="21">
        <f t="shared" si="18"/>
        <v>0</v>
      </c>
      <c r="F75" s="21">
        <f t="shared" si="18"/>
        <v>0</v>
      </c>
      <c r="G75" s="21">
        <f t="shared" si="18"/>
        <v>0</v>
      </c>
      <c r="H75" s="21">
        <f t="shared" si="18"/>
        <v>0</v>
      </c>
      <c r="I75" s="21">
        <f t="shared" si="18"/>
        <v>0</v>
      </c>
      <c r="J75" s="21">
        <f t="shared" si="18"/>
        <v>0</v>
      </c>
      <c r="K75" s="21">
        <f t="shared" si="18"/>
        <v>0</v>
      </c>
      <c r="L75" s="69">
        <f t="shared" si="18"/>
        <v>0</v>
      </c>
      <c r="M75" s="69">
        <f t="shared" ref="M75:N75" si="19">M30*$F$62*$C$8</f>
        <v>0</v>
      </c>
      <c r="N75" s="131">
        <f t="shared" si="19"/>
        <v>0</v>
      </c>
    </row>
    <row r="76" spans="2:14" s="18" customFormat="1" x14ac:dyDescent="0.25">
      <c r="B76" s="165" t="s">
        <v>145</v>
      </c>
      <c r="C76" s="20"/>
      <c r="D76" s="21">
        <f t="shared" ref="D76:L76" si="20">D31*$F$62*$C$8</f>
        <v>0</v>
      </c>
      <c r="E76" s="21">
        <f t="shared" si="20"/>
        <v>0</v>
      </c>
      <c r="F76" s="21">
        <f t="shared" si="20"/>
        <v>0</v>
      </c>
      <c r="G76" s="21">
        <f t="shared" si="20"/>
        <v>0</v>
      </c>
      <c r="H76" s="21">
        <f t="shared" si="20"/>
        <v>0</v>
      </c>
      <c r="I76" s="21">
        <f t="shared" si="20"/>
        <v>0</v>
      </c>
      <c r="J76" s="21">
        <f t="shared" si="20"/>
        <v>0</v>
      </c>
      <c r="K76" s="21">
        <f t="shared" si="20"/>
        <v>0</v>
      </c>
      <c r="L76" s="69">
        <f t="shared" si="20"/>
        <v>0</v>
      </c>
      <c r="M76" s="69">
        <f t="shared" ref="M76:N76" si="21">M31*$F$62*$C$8</f>
        <v>0</v>
      </c>
      <c r="N76" s="131">
        <f t="shared" si="21"/>
        <v>0</v>
      </c>
    </row>
    <row r="77" spans="2:14" s="18" customFormat="1" x14ac:dyDescent="0.25">
      <c r="B77" s="165" t="s">
        <v>146</v>
      </c>
      <c r="C77" s="20"/>
      <c r="D77" s="21">
        <f t="shared" ref="D77:L77" si="22">D32*$F$62*$C$8</f>
        <v>0</v>
      </c>
      <c r="E77" s="21">
        <f t="shared" si="22"/>
        <v>0</v>
      </c>
      <c r="F77" s="21">
        <f t="shared" si="22"/>
        <v>0</v>
      </c>
      <c r="G77" s="21">
        <f t="shared" si="22"/>
        <v>0</v>
      </c>
      <c r="H77" s="21">
        <f t="shared" si="22"/>
        <v>0</v>
      </c>
      <c r="I77" s="21">
        <f t="shared" si="22"/>
        <v>0</v>
      </c>
      <c r="J77" s="21">
        <f t="shared" si="22"/>
        <v>0</v>
      </c>
      <c r="K77" s="21">
        <f t="shared" si="22"/>
        <v>0</v>
      </c>
      <c r="L77" s="69">
        <f t="shared" si="22"/>
        <v>0</v>
      </c>
      <c r="M77" s="69">
        <f t="shared" ref="M77:N77" si="23">M32*$F$62*$C$8</f>
        <v>0</v>
      </c>
      <c r="N77" s="131">
        <f t="shared" si="23"/>
        <v>0</v>
      </c>
    </row>
    <row r="78" spans="2:14" s="18" customFormat="1" x14ac:dyDescent="0.25">
      <c r="B78" s="165" t="s">
        <v>147</v>
      </c>
      <c r="C78" s="20"/>
      <c r="D78" s="21">
        <f t="shared" ref="D78:L78" si="24">D33*$F$62*$C$8</f>
        <v>0</v>
      </c>
      <c r="E78" s="21">
        <f t="shared" si="24"/>
        <v>0</v>
      </c>
      <c r="F78" s="21">
        <f t="shared" si="24"/>
        <v>0</v>
      </c>
      <c r="G78" s="21">
        <f t="shared" si="24"/>
        <v>0</v>
      </c>
      <c r="H78" s="21">
        <f t="shared" si="24"/>
        <v>0</v>
      </c>
      <c r="I78" s="21">
        <f t="shared" si="24"/>
        <v>0</v>
      </c>
      <c r="J78" s="21">
        <f t="shared" si="24"/>
        <v>0</v>
      </c>
      <c r="K78" s="21">
        <f t="shared" si="24"/>
        <v>0</v>
      </c>
      <c r="L78" s="69">
        <f t="shared" si="24"/>
        <v>0</v>
      </c>
      <c r="M78" s="69">
        <f t="shared" ref="M78:N78" si="25">M33*$F$62*$C$8</f>
        <v>0</v>
      </c>
      <c r="N78" s="131">
        <f t="shared" si="25"/>
        <v>0</v>
      </c>
    </row>
    <row r="79" spans="2:14" s="18" customFormat="1" x14ac:dyDescent="0.25">
      <c r="B79" s="165" t="s">
        <v>148</v>
      </c>
      <c r="C79" s="20"/>
      <c r="D79" s="21">
        <f t="shared" ref="D79:L79" si="26">D34*$F$62*$C$8</f>
        <v>0</v>
      </c>
      <c r="E79" s="21">
        <f t="shared" si="26"/>
        <v>0</v>
      </c>
      <c r="F79" s="21">
        <f t="shared" si="26"/>
        <v>0</v>
      </c>
      <c r="G79" s="21">
        <f t="shared" si="26"/>
        <v>0</v>
      </c>
      <c r="H79" s="21">
        <f t="shared" si="26"/>
        <v>0</v>
      </c>
      <c r="I79" s="21">
        <f t="shared" si="26"/>
        <v>0</v>
      </c>
      <c r="J79" s="21">
        <f t="shared" si="26"/>
        <v>0</v>
      </c>
      <c r="K79" s="21">
        <f t="shared" si="26"/>
        <v>0</v>
      </c>
      <c r="L79" s="69">
        <f t="shared" si="26"/>
        <v>0</v>
      </c>
      <c r="M79" s="69">
        <f t="shared" ref="M79:N79" si="27">M34*$F$62*$C$8</f>
        <v>0</v>
      </c>
      <c r="N79" s="131">
        <f t="shared" si="27"/>
        <v>0</v>
      </c>
    </row>
    <row r="80" spans="2:14" s="18" customFormat="1" x14ac:dyDescent="0.25">
      <c r="B80" s="165" t="s">
        <v>149</v>
      </c>
      <c r="C80" s="20"/>
      <c r="D80" s="21">
        <f t="shared" ref="D80:L80" si="28">D35*$F$62*$C$8</f>
        <v>0</v>
      </c>
      <c r="E80" s="21">
        <f t="shared" si="28"/>
        <v>0</v>
      </c>
      <c r="F80" s="21">
        <f t="shared" si="28"/>
        <v>0</v>
      </c>
      <c r="G80" s="21">
        <f t="shared" si="28"/>
        <v>0</v>
      </c>
      <c r="H80" s="21">
        <f t="shared" si="28"/>
        <v>0</v>
      </c>
      <c r="I80" s="21">
        <f t="shared" si="28"/>
        <v>0</v>
      </c>
      <c r="J80" s="21">
        <f t="shared" si="28"/>
        <v>0</v>
      </c>
      <c r="K80" s="21">
        <f t="shared" si="28"/>
        <v>0</v>
      </c>
      <c r="L80" s="69">
        <f t="shared" si="28"/>
        <v>0</v>
      </c>
      <c r="M80" s="69">
        <f t="shared" ref="M80:N80" si="29">M35*$F$62*$C$8</f>
        <v>0</v>
      </c>
      <c r="N80" s="131">
        <f t="shared" si="29"/>
        <v>0</v>
      </c>
    </row>
    <row r="81" spans="2:14" s="18" customFormat="1" x14ac:dyDescent="0.25">
      <c r="B81" s="165" t="s">
        <v>150</v>
      </c>
      <c r="C81" s="20"/>
      <c r="D81" s="21">
        <f t="shared" ref="D81:L81" si="30">D36*$F$62*$C$8</f>
        <v>0</v>
      </c>
      <c r="E81" s="21">
        <f t="shared" si="30"/>
        <v>0</v>
      </c>
      <c r="F81" s="21">
        <f t="shared" si="30"/>
        <v>0</v>
      </c>
      <c r="G81" s="21">
        <f t="shared" si="30"/>
        <v>0</v>
      </c>
      <c r="H81" s="21">
        <f t="shared" si="30"/>
        <v>0</v>
      </c>
      <c r="I81" s="21">
        <f t="shared" si="30"/>
        <v>0</v>
      </c>
      <c r="J81" s="21">
        <f t="shared" si="30"/>
        <v>0</v>
      </c>
      <c r="K81" s="21">
        <f t="shared" si="30"/>
        <v>0</v>
      </c>
      <c r="L81" s="69">
        <f t="shared" si="30"/>
        <v>0</v>
      </c>
      <c r="M81" s="69">
        <f t="shared" ref="M81:N81" si="31">M36*$F$62*$C$8</f>
        <v>0</v>
      </c>
      <c r="N81" s="131">
        <f t="shared" si="31"/>
        <v>0</v>
      </c>
    </row>
    <row r="82" spans="2:14" s="18" customFormat="1" x14ac:dyDescent="0.25">
      <c r="B82" s="165" t="s">
        <v>151</v>
      </c>
      <c r="C82" s="20"/>
      <c r="D82" s="21">
        <f t="shared" ref="D82:L82" si="32">D37*$F$62*$C$8</f>
        <v>0</v>
      </c>
      <c r="E82" s="21">
        <f t="shared" si="32"/>
        <v>0</v>
      </c>
      <c r="F82" s="21">
        <f t="shared" si="32"/>
        <v>0</v>
      </c>
      <c r="G82" s="21">
        <f t="shared" si="32"/>
        <v>0</v>
      </c>
      <c r="H82" s="21">
        <f t="shared" si="32"/>
        <v>0</v>
      </c>
      <c r="I82" s="21">
        <f t="shared" si="32"/>
        <v>0</v>
      </c>
      <c r="J82" s="21">
        <f t="shared" si="32"/>
        <v>0</v>
      </c>
      <c r="K82" s="21">
        <f t="shared" si="32"/>
        <v>0</v>
      </c>
      <c r="L82" s="69">
        <f t="shared" si="32"/>
        <v>0</v>
      </c>
      <c r="M82" s="69">
        <f t="shared" ref="M82:N82" si="33">M37*$F$62*$C$8</f>
        <v>0</v>
      </c>
      <c r="N82" s="131">
        <f t="shared" si="33"/>
        <v>0</v>
      </c>
    </row>
    <row r="83" spans="2:14" s="18" customFormat="1" x14ac:dyDescent="0.25">
      <c r="B83" s="165" t="s">
        <v>152</v>
      </c>
      <c r="C83" s="20"/>
      <c r="D83" s="21">
        <f t="shared" ref="D83:L83" si="34">D38*$F$62*$C$8</f>
        <v>26575593.75</v>
      </c>
      <c r="E83" s="21">
        <f t="shared" si="34"/>
        <v>27484312.5</v>
      </c>
      <c r="F83" s="21">
        <f t="shared" si="34"/>
        <v>26350312.5</v>
      </c>
      <c r="G83" s="21">
        <f t="shared" si="34"/>
        <v>28150368.75</v>
      </c>
      <c r="H83" s="21">
        <f t="shared" si="34"/>
        <v>29652581.25</v>
      </c>
      <c r="I83" s="21">
        <f t="shared" si="34"/>
        <v>29120006.25</v>
      </c>
      <c r="J83" s="21">
        <f t="shared" si="34"/>
        <v>29591325</v>
      </c>
      <c r="K83" s="21">
        <f t="shared" si="34"/>
        <v>30769031.25</v>
      </c>
      <c r="L83" s="21">
        <f t="shared" si="34"/>
        <v>29143968.75</v>
      </c>
      <c r="M83" s="21">
        <f t="shared" ref="M83:N83" si="35">M38*$F$62*$C$8</f>
        <v>30739162.5</v>
      </c>
      <c r="N83" s="131">
        <f t="shared" si="35"/>
        <v>33337912.5</v>
      </c>
    </row>
    <row r="84" spans="2:14" s="18" customFormat="1" x14ac:dyDescent="0.25">
      <c r="B84" s="165" t="s">
        <v>153</v>
      </c>
      <c r="C84" s="20"/>
      <c r="D84" s="21">
        <f t="shared" ref="D84:L84" si="36">D39*$F$62*$C$8</f>
        <v>7586156.25</v>
      </c>
      <c r="E84" s="21">
        <f t="shared" si="36"/>
        <v>7939687.5</v>
      </c>
      <c r="F84" s="21">
        <f t="shared" si="36"/>
        <v>6968531.25</v>
      </c>
      <c r="G84" s="21">
        <f t="shared" si="36"/>
        <v>7445250</v>
      </c>
      <c r="H84" s="21">
        <f t="shared" si="36"/>
        <v>7959937.5</v>
      </c>
      <c r="I84" s="21">
        <f t="shared" si="36"/>
        <v>8656875</v>
      </c>
      <c r="J84" s="21">
        <f t="shared" si="36"/>
        <v>9110812.5</v>
      </c>
      <c r="K84" s="21">
        <f t="shared" si="36"/>
        <v>8798625</v>
      </c>
      <c r="L84" s="21">
        <f t="shared" si="36"/>
        <v>8917593.75</v>
      </c>
      <c r="M84" s="21">
        <f t="shared" ref="M84:N84" si="37">M39*$F$62*$C$8</f>
        <v>9104906.25</v>
      </c>
      <c r="N84" s="131">
        <f t="shared" si="37"/>
        <v>9294412.5</v>
      </c>
    </row>
    <row r="85" spans="2:14" s="18" customFormat="1" x14ac:dyDescent="0.25">
      <c r="B85" s="165" t="s">
        <v>154</v>
      </c>
      <c r="C85" s="20"/>
      <c r="D85" s="21">
        <f t="shared" ref="D85:L85" si="38">D40*$F$62*$C$8</f>
        <v>0</v>
      </c>
      <c r="E85" s="21">
        <f t="shared" si="38"/>
        <v>0</v>
      </c>
      <c r="F85" s="21">
        <f t="shared" si="38"/>
        <v>0</v>
      </c>
      <c r="G85" s="21">
        <f t="shared" si="38"/>
        <v>0</v>
      </c>
      <c r="H85" s="21">
        <f t="shared" si="38"/>
        <v>0</v>
      </c>
      <c r="I85" s="21">
        <f t="shared" si="38"/>
        <v>0</v>
      </c>
      <c r="J85" s="21">
        <f t="shared" si="38"/>
        <v>0</v>
      </c>
      <c r="K85" s="21">
        <f t="shared" si="38"/>
        <v>0</v>
      </c>
      <c r="L85" s="69">
        <f t="shared" si="38"/>
        <v>0</v>
      </c>
      <c r="M85" s="69">
        <f t="shared" ref="M85:N85" si="39">M40*$F$62*$C$8</f>
        <v>0</v>
      </c>
      <c r="N85" s="131">
        <f t="shared" si="39"/>
        <v>0</v>
      </c>
    </row>
    <row r="86" spans="2:14" s="18" customFormat="1" x14ac:dyDescent="0.25">
      <c r="B86" s="165" t="s">
        <v>155</v>
      </c>
      <c r="C86" s="20"/>
      <c r="D86" s="21">
        <f t="shared" ref="D86:L86" si="40">D41*$F$62*$C$8</f>
        <v>0</v>
      </c>
      <c r="E86" s="21">
        <f t="shared" si="40"/>
        <v>0</v>
      </c>
      <c r="F86" s="21">
        <f t="shared" si="40"/>
        <v>0</v>
      </c>
      <c r="G86" s="21">
        <f t="shared" si="40"/>
        <v>0</v>
      </c>
      <c r="H86" s="21">
        <f t="shared" si="40"/>
        <v>0</v>
      </c>
      <c r="I86" s="21">
        <f t="shared" si="40"/>
        <v>0</v>
      </c>
      <c r="J86" s="21">
        <f t="shared" si="40"/>
        <v>0</v>
      </c>
      <c r="K86" s="21">
        <f t="shared" si="40"/>
        <v>0</v>
      </c>
      <c r="L86" s="69">
        <f t="shared" si="40"/>
        <v>0</v>
      </c>
      <c r="M86" s="69">
        <f t="shared" ref="M86:N86" si="41">M41*$F$62*$C$8</f>
        <v>0</v>
      </c>
      <c r="N86" s="131">
        <f t="shared" si="41"/>
        <v>0</v>
      </c>
    </row>
    <row r="87" spans="2:14" s="18" customFormat="1" x14ac:dyDescent="0.25">
      <c r="B87" s="165" t="s">
        <v>156</v>
      </c>
      <c r="C87" s="20"/>
      <c r="D87" s="21">
        <f t="shared" ref="D87:L87" si="42">D42*$F$62*$C$8</f>
        <v>0</v>
      </c>
      <c r="E87" s="21">
        <f t="shared" si="42"/>
        <v>0</v>
      </c>
      <c r="F87" s="21">
        <f t="shared" si="42"/>
        <v>0</v>
      </c>
      <c r="G87" s="21">
        <f t="shared" si="42"/>
        <v>0</v>
      </c>
      <c r="H87" s="21">
        <f t="shared" si="42"/>
        <v>0</v>
      </c>
      <c r="I87" s="21">
        <f t="shared" si="42"/>
        <v>0</v>
      </c>
      <c r="J87" s="21">
        <f t="shared" si="42"/>
        <v>0</v>
      </c>
      <c r="K87" s="21">
        <f t="shared" si="42"/>
        <v>0</v>
      </c>
      <c r="L87" s="69">
        <f t="shared" si="42"/>
        <v>0</v>
      </c>
      <c r="M87" s="69">
        <f t="shared" ref="M87:N87" si="43">M42*$F$62*$C$8</f>
        <v>0</v>
      </c>
      <c r="N87" s="131">
        <f t="shared" si="43"/>
        <v>0</v>
      </c>
    </row>
    <row r="88" spans="2:14" s="18" customFormat="1" x14ac:dyDescent="0.25">
      <c r="B88" s="165" t="s">
        <v>157</v>
      </c>
      <c r="C88" s="20"/>
      <c r="D88" s="21">
        <f t="shared" ref="D88:L88" si="44">D43*$F$62*$C$8</f>
        <v>4252.5</v>
      </c>
      <c r="E88" s="21">
        <f t="shared" si="44"/>
        <v>3321</v>
      </c>
      <c r="F88" s="21">
        <f t="shared" si="44"/>
        <v>2592</v>
      </c>
      <c r="G88" s="21">
        <f t="shared" si="44"/>
        <v>2126.25</v>
      </c>
      <c r="H88" s="21">
        <f t="shared" si="44"/>
        <v>2085.75</v>
      </c>
      <c r="I88" s="21">
        <f t="shared" si="44"/>
        <v>2592</v>
      </c>
      <c r="J88" s="21">
        <f t="shared" si="44"/>
        <v>3361.5</v>
      </c>
      <c r="K88" s="21">
        <f t="shared" si="44"/>
        <v>3017.25</v>
      </c>
      <c r="L88" s="21">
        <f t="shared" si="44"/>
        <v>3017.25</v>
      </c>
      <c r="M88" s="21">
        <f t="shared" ref="M88:N88" si="45">M43*$F$62*$C$8</f>
        <v>3442.4999999999995</v>
      </c>
      <c r="N88" s="131">
        <f t="shared" si="45"/>
        <v>2774.2499999999995</v>
      </c>
    </row>
    <row r="89" spans="2:14" s="18" customFormat="1" x14ac:dyDescent="0.25">
      <c r="B89" s="165" t="s">
        <v>158</v>
      </c>
      <c r="C89" s="20"/>
      <c r="D89" s="21">
        <f t="shared" ref="D89:L89" si="46">D44*$F$62*$C$8</f>
        <v>7087.5</v>
      </c>
      <c r="E89" s="21">
        <f t="shared" si="46"/>
        <v>5535</v>
      </c>
      <c r="F89" s="21">
        <f t="shared" si="46"/>
        <v>4320</v>
      </c>
      <c r="G89" s="21">
        <f t="shared" si="46"/>
        <v>3543.75</v>
      </c>
      <c r="H89" s="21">
        <f t="shared" si="46"/>
        <v>3476.25</v>
      </c>
      <c r="I89" s="21">
        <f t="shared" si="46"/>
        <v>4320</v>
      </c>
      <c r="J89" s="21">
        <f t="shared" si="46"/>
        <v>5602.5</v>
      </c>
      <c r="K89" s="21">
        <f t="shared" si="46"/>
        <v>5028.75</v>
      </c>
      <c r="L89" s="21">
        <f t="shared" si="46"/>
        <v>5028.75</v>
      </c>
      <c r="M89" s="21">
        <f t="shared" ref="M89:N89" si="47">M44*$F$62*$C$8</f>
        <v>5737.5</v>
      </c>
      <c r="N89" s="131">
        <f t="shared" si="47"/>
        <v>4623.75</v>
      </c>
    </row>
    <row r="90" spans="2:14" s="18" customFormat="1" x14ac:dyDescent="0.25">
      <c r="B90" s="165" t="s">
        <v>159</v>
      </c>
      <c r="C90" s="20"/>
      <c r="D90" s="21">
        <f t="shared" ref="D90:L90" si="48">D45*$F$62*$C$8</f>
        <v>4252.5</v>
      </c>
      <c r="E90" s="21">
        <f t="shared" si="48"/>
        <v>3321</v>
      </c>
      <c r="F90" s="21">
        <f t="shared" si="48"/>
        <v>2592</v>
      </c>
      <c r="G90" s="21">
        <f t="shared" si="48"/>
        <v>2126.25</v>
      </c>
      <c r="H90" s="21">
        <f t="shared" si="48"/>
        <v>2085.75</v>
      </c>
      <c r="I90" s="21">
        <f t="shared" si="48"/>
        <v>2592</v>
      </c>
      <c r="J90" s="21">
        <f t="shared" si="48"/>
        <v>3361.5</v>
      </c>
      <c r="K90" s="21">
        <f t="shared" si="48"/>
        <v>3017.25</v>
      </c>
      <c r="L90" s="21">
        <f t="shared" si="48"/>
        <v>3017.25</v>
      </c>
      <c r="M90" s="21">
        <f t="shared" ref="M90:N90" si="49">M45*$F$62*$C$8</f>
        <v>3442.4999999999995</v>
      </c>
      <c r="N90" s="131">
        <f t="shared" si="49"/>
        <v>2774.2499999999995</v>
      </c>
    </row>
    <row r="91" spans="2:14" s="18" customFormat="1" x14ac:dyDescent="0.25">
      <c r="B91" s="165" t="s">
        <v>160</v>
      </c>
      <c r="C91" s="20"/>
      <c r="D91" s="21">
        <f t="shared" ref="D91:L91" si="50">D46*$F$62*$C$8</f>
        <v>4252.5</v>
      </c>
      <c r="E91" s="21">
        <f t="shared" si="50"/>
        <v>3321</v>
      </c>
      <c r="F91" s="21">
        <f t="shared" si="50"/>
        <v>2592</v>
      </c>
      <c r="G91" s="21">
        <f t="shared" si="50"/>
        <v>2126.25</v>
      </c>
      <c r="H91" s="21">
        <f t="shared" si="50"/>
        <v>2085.75</v>
      </c>
      <c r="I91" s="21">
        <f t="shared" si="50"/>
        <v>2592</v>
      </c>
      <c r="J91" s="21">
        <f t="shared" si="50"/>
        <v>3361.5</v>
      </c>
      <c r="K91" s="21">
        <f t="shared" si="50"/>
        <v>3017.25</v>
      </c>
      <c r="L91" s="21">
        <f t="shared" si="50"/>
        <v>3017.25</v>
      </c>
      <c r="M91" s="21">
        <f t="shared" ref="M91:N91" si="51">M46*$F$62*$C$8</f>
        <v>3442.4999999999995</v>
      </c>
      <c r="N91" s="131">
        <f t="shared" si="51"/>
        <v>2774.2499999999995</v>
      </c>
    </row>
    <row r="92" spans="2:14" s="18" customFormat="1" x14ac:dyDescent="0.25">
      <c r="B92" s="165" t="s">
        <v>161</v>
      </c>
      <c r="C92" s="20"/>
      <c r="D92" s="21">
        <f t="shared" ref="D92:L92" si="52">D47*$F$62*$C$8</f>
        <v>15989.0625</v>
      </c>
      <c r="E92" s="21">
        <f t="shared" si="52"/>
        <v>23760</v>
      </c>
      <c r="F92" s="21">
        <f t="shared" si="52"/>
        <v>22966.875</v>
      </c>
      <c r="G92" s="21">
        <f t="shared" si="52"/>
        <v>30062.8125</v>
      </c>
      <c r="H92" s="21">
        <f t="shared" si="52"/>
        <v>36559.6875</v>
      </c>
      <c r="I92" s="21">
        <f t="shared" si="52"/>
        <v>38550.9375</v>
      </c>
      <c r="J92" s="21">
        <f t="shared" si="52"/>
        <v>41748.75</v>
      </c>
      <c r="K92" s="21">
        <f t="shared" si="52"/>
        <v>42221.25</v>
      </c>
      <c r="L92" s="21">
        <f t="shared" si="52"/>
        <v>49798.125</v>
      </c>
      <c r="M92" s="21">
        <f t="shared" ref="M92:N92" si="53">M47*$F$62*$C$8</f>
        <v>68782.5</v>
      </c>
      <c r="N92" s="131">
        <f t="shared" si="53"/>
        <v>79312.5</v>
      </c>
    </row>
    <row r="93" spans="2:14" s="18" customFormat="1" x14ac:dyDescent="0.25">
      <c r="B93" s="165" t="s">
        <v>162</v>
      </c>
      <c r="C93" s="20"/>
      <c r="D93" s="21">
        <f t="shared" ref="D93:L93" si="54">D48*$F$62*$C$8</f>
        <v>0</v>
      </c>
      <c r="E93" s="21">
        <f t="shared" si="54"/>
        <v>0</v>
      </c>
      <c r="F93" s="21">
        <f t="shared" si="54"/>
        <v>0</v>
      </c>
      <c r="G93" s="21">
        <f t="shared" si="54"/>
        <v>0</v>
      </c>
      <c r="H93" s="21">
        <f t="shared" si="54"/>
        <v>0</v>
      </c>
      <c r="I93" s="21">
        <f t="shared" si="54"/>
        <v>0</v>
      </c>
      <c r="J93" s="21">
        <f t="shared" si="54"/>
        <v>0</v>
      </c>
      <c r="K93" s="21">
        <f t="shared" si="54"/>
        <v>0</v>
      </c>
      <c r="L93" s="69">
        <f t="shared" si="54"/>
        <v>0</v>
      </c>
      <c r="M93" s="69">
        <f t="shared" ref="M93:N93" si="55">M48*$F$62*$C$8</f>
        <v>0</v>
      </c>
      <c r="N93" s="131">
        <f t="shared" si="55"/>
        <v>0</v>
      </c>
    </row>
    <row r="94" spans="2:14" s="18" customFormat="1" x14ac:dyDescent="0.25">
      <c r="B94" s="165" t="s">
        <v>163</v>
      </c>
      <c r="C94" s="20"/>
      <c r="D94" s="21">
        <f t="shared" ref="D94:L94" si="56">D49*$F$62*$C$8</f>
        <v>0</v>
      </c>
      <c r="E94" s="21">
        <f t="shared" si="56"/>
        <v>0</v>
      </c>
      <c r="F94" s="21">
        <f t="shared" si="56"/>
        <v>0</v>
      </c>
      <c r="G94" s="21">
        <f t="shared" si="56"/>
        <v>0</v>
      </c>
      <c r="H94" s="21">
        <f t="shared" si="56"/>
        <v>0</v>
      </c>
      <c r="I94" s="21">
        <f t="shared" si="56"/>
        <v>0</v>
      </c>
      <c r="J94" s="21">
        <f t="shared" si="56"/>
        <v>0</v>
      </c>
      <c r="K94" s="21">
        <f t="shared" si="56"/>
        <v>0</v>
      </c>
      <c r="L94" s="69">
        <f t="shared" si="56"/>
        <v>0</v>
      </c>
      <c r="M94" s="69">
        <f t="shared" ref="M94:N94" si="57">M49*$F$62*$C$8</f>
        <v>0</v>
      </c>
      <c r="N94" s="131">
        <f t="shared" si="57"/>
        <v>0</v>
      </c>
    </row>
    <row r="95" spans="2:14" s="18" customFormat="1" x14ac:dyDescent="0.25">
      <c r="B95" s="165" t="s">
        <v>164</v>
      </c>
      <c r="C95" s="20"/>
      <c r="D95" s="21">
        <f t="shared" ref="D95:L95" si="58">D50*$F$62*$C$8</f>
        <v>0</v>
      </c>
      <c r="E95" s="21">
        <f t="shared" si="58"/>
        <v>0</v>
      </c>
      <c r="F95" s="21">
        <f t="shared" si="58"/>
        <v>0</v>
      </c>
      <c r="G95" s="21">
        <f t="shared" si="58"/>
        <v>0</v>
      </c>
      <c r="H95" s="21">
        <f t="shared" si="58"/>
        <v>0</v>
      </c>
      <c r="I95" s="21">
        <f t="shared" si="58"/>
        <v>0</v>
      </c>
      <c r="J95" s="21">
        <f t="shared" si="58"/>
        <v>0</v>
      </c>
      <c r="K95" s="21">
        <f t="shared" si="58"/>
        <v>0</v>
      </c>
      <c r="L95" s="69">
        <f t="shared" si="58"/>
        <v>0</v>
      </c>
      <c r="M95" s="69">
        <f t="shared" ref="M95:N95" si="59">M50*$F$62*$C$8</f>
        <v>0</v>
      </c>
      <c r="N95" s="131">
        <f t="shared" si="59"/>
        <v>0</v>
      </c>
    </row>
    <row r="96" spans="2:14" s="18" customFormat="1" x14ac:dyDescent="0.25">
      <c r="B96" s="165" t="s">
        <v>165</v>
      </c>
      <c r="C96" s="20"/>
      <c r="D96" s="21">
        <f t="shared" ref="D96:L96" si="60">D51*$F$62*$C$8</f>
        <v>0</v>
      </c>
      <c r="E96" s="21">
        <f t="shared" si="60"/>
        <v>0</v>
      </c>
      <c r="F96" s="21">
        <f t="shared" si="60"/>
        <v>0</v>
      </c>
      <c r="G96" s="21">
        <f t="shared" si="60"/>
        <v>0</v>
      </c>
      <c r="H96" s="21">
        <f t="shared" si="60"/>
        <v>0</v>
      </c>
      <c r="I96" s="21">
        <f t="shared" si="60"/>
        <v>0</v>
      </c>
      <c r="J96" s="21">
        <f t="shared" si="60"/>
        <v>0</v>
      </c>
      <c r="K96" s="21">
        <f t="shared" si="60"/>
        <v>0</v>
      </c>
      <c r="L96" s="69">
        <f t="shared" si="60"/>
        <v>0</v>
      </c>
      <c r="M96" s="69">
        <f t="shared" ref="M96:N96" si="61">M51*$F$62*$C$8</f>
        <v>0</v>
      </c>
      <c r="N96" s="131">
        <f t="shared" si="61"/>
        <v>0</v>
      </c>
    </row>
    <row r="97" spans="2:14" s="18" customFormat="1" x14ac:dyDescent="0.25">
      <c r="B97" s="165" t="s">
        <v>166</v>
      </c>
      <c r="C97" s="20"/>
      <c r="D97" s="21">
        <f t="shared" ref="D97:L97" si="62">D52*$F$62*$C$8</f>
        <v>2523656.25</v>
      </c>
      <c r="E97" s="21">
        <f t="shared" si="62"/>
        <v>2480625</v>
      </c>
      <c r="F97" s="21">
        <f t="shared" si="62"/>
        <v>2447718.75</v>
      </c>
      <c r="G97" s="21">
        <f t="shared" si="62"/>
        <v>2294156.25</v>
      </c>
      <c r="H97" s="21">
        <f t="shared" si="62"/>
        <v>2540531.25</v>
      </c>
      <c r="I97" s="21">
        <f t="shared" si="62"/>
        <v>2345625</v>
      </c>
      <c r="J97" s="21">
        <f t="shared" si="62"/>
        <v>2419875</v>
      </c>
      <c r="K97" s="21">
        <f t="shared" si="62"/>
        <v>2378025</v>
      </c>
      <c r="L97" s="21">
        <f t="shared" si="62"/>
        <v>2487206.25</v>
      </c>
      <c r="M97" s="21">
        <f t="shared" ref="M97:N97" si="63">M52*$F$62*$C$8</f>
        <v>2443500</v>
      </c>
      <c r="N97" s="131">
        <f t="shared" si="63"/>
        <v>2354400</v>
      </c>
    </row>
    <row r="98" spans="2:14" s="18" customFormat="1" x14ac:dyDescent="0.25">
      <c r="B98" s="165" t="s">
        <v>186</v>
      </c>
      <c r="C98" s="20"/>
      <c r="D98" s="21">
        <f t="shared" ref="D98:L98" si="64">D53*$F$62*$C$8</f>
        <v>0</v>
      </c>
      <c r="E98" s="21">
        <f t="shared" si="64"/>
        <v>0</v>
      </c>
      <c r="F98" s="21">
        <f t="shared" si="64"/>
        <v>0</v>
      </c>
      <c r="G98" s="21">
        <f t="shared" si="64"/>
        <v>0</v>
      </c>
      <c r="H98" s="21">
        <f t="shared" si="64"/>
        <v>0</v>
      </c>
      <c r="I98" s="21">
        <f t="shared" si="64"/>
        <v>0</v>
      </c>
      <c r="J98" s="21">
        <f t="shared" si="64"/>
        <v>0</v>
      </c>
      <c r="K98" s="21">
        <f t="shared" si="64"/>
        <v>0</v>
      </c>
      <c r="L98" s="69">
        <f t="shared" si="64"/>
        <v>0</v>
      </c>
      <c r="M98" s="69">
        <f t="shared" ref="M98:N98" si="65">M53*$F$62*$C$8</f>
        <v>135</v>
      </c>
      <c r="N98" s="131">
        <f t="shared" si="65"/>
        <v>270</v>
      </c>
    </row>
    <row r="99" spans="2:14" s="18" customFormat="1" x14ac:dyDescent="0.25">
      <c r="B99" s="165" t="s">
        <v>167</v>
      </c>
      <c r="C99" s="20"/>
      <c r="D99" s="21">
        <f t="shared" ref="D99:L99" si="66">D54*$F$62*$C$8</f>
        <v>4252.5</v>
      </c>
      <c r="E99" s="21">
        <f t="shared" si="66"/>
        <v>3321</v>
      </c>
      <c r="F99" s="21">
        <f t="shared" si="66"/>
        <v>2592</v>
      </c>
      <c r="G99" s="21">
        <f t="shared" si="66"/>
        <v>2126.25</v>
      </c>
      <c r="H99" s="21">
        <f t="shared" si="66"/>
        <v>2085.75</v>
      </c>
      <c r="I99" s="21">
        <f t="shared" si="66"/>
        <v>2592</v>
      </c>
      <c r="J99" s="21">
        <f t="shared" si="66"/>
        <v>3361.5</v>
      </c>
      <c r="K99" s="21">
        <f t="shared" si="66"/>
        <v>3017.25</v>
      </c>
      <c r="L99" s="21">
        <f t="shared" si="66"/>
        <v>3017.25</v>
      </c>
      <c r="M99" s="21">
        <f t="shared" ref="M99:N99" si="67">M54*$F$62*$C$8</f>
        <v>3442.4999999999995</v>
      </c>
      <c r="N99" s="131">
        <f t="shared" si="67"/>
        <v>2774.2499999999995</v>
      </c>
    </row>
    <row r="100" spans="2:14" s="18" customFormat="1" x14ac:dyDescent="0.25">
      <c r="B100" s="165" t="s">
        <v>168</v>
      </c>
      <c r="C100" s="20"/>
      <c r="D100" s="21">
        <f t="shared" ref="D100:L100" si="68">D55*$F$62*$C$8</f>
        <v>0</v>
      </c>
      <c r="E100" s="21">
        <f t="shared" si="68"/>
        <v>0</v>
      </c>
      <c r="F100" s="21">
        <f t="shared" si="68"/>
        <v>0</v>
      </c>
      <c r="G100" s="21">
        <f t="shared" si="68"/>
        <v>0</v>
      </c>
      <c r="H100" s="21">
        <f t="shared" si="68"/>
        <v>0</v>
      </c>
      <c r="I100" s="21">
        <f t="shared" si="68"/>
        <v>0</v>
      </c>
      <c r="J100" s="21">
        <f t="shared" si="68"/>
        <v>0</v>
      </c>
      <c r="K100" s="21">
        <f t="shared" si="68"/>
        <v>0</v>
      </c>
      <c r="L100" s="69">
        <f t="shared" si="68"/>
        <v>0</v>
      </c>
      <c r="M100" s="69">
        <f t="shared" ref="M100:N100" si="69">M55*$F$62*$C$8</f>
        <v>0</v>
      </c>
      <c r="N100" s="131">
        <f t="shared" si="69"/>
        <v>0</v>
      </c>
    </row>
    <row r="101" spans="2:14" s="18" customFormat="1" x14ac:dyDescent="0.25">
      <c r="B101" s="165" t="s">
        <v>169</v>
      </c>
      <c r="C101" s="20"/>
      <c r="D101" s="21">
        <f t="shared" ref="D101:L101" si="70">D56*$F$62*$C$8</f>
        <v>0</v>
      </c>
      <c r="E101" s="21">
        <f t="shared" si="70"/>
        <v>0</v>
      </c>
      <c r="F101" s="21">
        <f t="shared" si="70"/>
        <v>0</v>
      </c>
      <c r="G101" s="21">
        <f t="shared" si="70"/>
        <v>0</v>
      </c>
      <c r="H101" s="21">
        <f t="shared" si="70"/>
        <v>0</v>
      </c>
      <c r="I101" s="21">
        <f t="shared" si="70"/>
        <v>0</v>
      </c>
      <c r="J101" s="21">
        <f t="shared" si="70"/>
        <v>0</v>
      </c>
      <c r="K101" s="21">
        <f t="shared" si="70"/>
        <v>0</v>
      </c>
      <c r="L101" s="69">
        <f t="shared" si="70"/>
        <v>0</v>
      </c>
      <c r="M101" s="69">
        <f t="shared" ref="M101:N101" si="71">M56*$F$62*$C$8</f>
        <v>0</v>
      </c>
      <c r="N101" s="131">
        <f t="shared" si="71"/>
        <v>0</v>
      </c>
    </row>
    <row r="102" spans="2:14" s="18" customFormat="1" x14ac:dyDescent="0.25">
      <c r="B102" s="165" t="s">
        <v>170</v>
      </c>
      <c r="C102" s="20"/>
      <c r="D102" s="21">
        <f t="shared" ref="D102:L102" si="72">D57*$F$62*$C$8</f>
        <v>0</v>
      </c>
      <c r="E102" s="21">
        <f t="shared" si="72"/>
        <v>0</v>
      </c>
      <c r="F102" s="21">
        <f t="shared" si="72"/>
        <v>0</v>
      </c>
      <c r="G102" s="21">
        <f t="shared" si="72"/>
        <v>0</v>
      </c>
      <c r="H102" s="21">
        <f t="shared" si="72"/>
        <v>0</v>
      </c>
      <c r="I102" s="21">
        <f t="shared" si="72"/>
        <v>0</v>
      </c>
      <c r="J102" s="21">
        <f t="shared" si="72"/>
        <v>0</v>
      </c>
      <c r="K102" s="21">
        <f t="shared" si="72"/>
        <v>0</v>
      </c>
      <c r="L102" s="69">
        <f t="shared" si="72"/>
        <v>0</v>
      </c>
      <c r="M102" s="69">
        <f t="shared" ref="M102:N102" si="73">M57*$F$62*$C$8</f>
        <v>0</v>
      </c>
      <c r="N102" s="131">
        <f t="shared" si="73"/>
        <v>0</v>
      </c>
    </row>
    <row r="103" spans="2:14" s="18" customFormat="1" x14ac:dyDescent="0.25">
      <c r="B103" s="175" t="s">
        <v>179</v>
      </c>
      <c r="C103" s="169" t="s">
        <v>171</v>
      </c>
      <c r="D103" s="188">
        <f>SUM(D67:D102)</f>
        <v>37040625</v>
      </c>
      <c r="E103" s="188">
        <f t="shared" ref="E103:L103" si="74">SUM(E67:E102)</f>
        <v>38407500</v>
      </c>
      <c r="F103" s="188">
        <f t="shared" si="74"/>
        <v>36247500</v>
      </c>
      <c r="G103" s="188">
        <f t="shared" si="74"/>
        <v>38508750</v>
      </c>
      <c r="H103" s="188">
        <f t="shared" si="74"/>
        <v>40901625</v>
      </c>
      <c r="I103" s="188">
        <f t="shared" si="74"/>
        <v>40915125</v>
      </c>
      <c r="J103" s="188">
        <f t="shared" si="74"/>
        <v>41985000</v>
      </c>
      <c r="K103" s="188">
        <f t="shared" si="74"/>
        <v>42815250</v>
      </c>
      <c r="L103" s="202">
        <f t="shared" si="74"/>
        <v>41569875</v>
      </c>
      <c r="M103" s="202">
        <f t="shared" ref="M103:N103" si="75">SUM(M67:M102)</f>
        <v>43385760</v>
      </c>
      <c r="N103" s="189">
        <f t="shared" si="75"/>
        <v>46271520</v>
      </c>
    </row>
    <row r="104" spans="2:14" x14ac:dyDescent="0.25">
      <c r="F104" s="45"/>
      <c r="G104" s="45"/>
      <c r="H104" s="45"/>
      <c r="I104" s="45"/>
      <c r="J104" s="45"/>
      <c r="K104" s="45"/>
    </row>
    <row r="105" spans="2:14" x14ac:dyDescent="0.25">
      <c r="B105" s="14"/>
      <c r="C105" s="14"/>
      <c r="D105" s="14"/>
      <c r="E105" s="14"/>
      <c r="F105" s="50"/>
      <c r="G105" s="50"/>
      <c r="H105" s="50"/>
      <c r="I105" s="50"/>
      <c r="J105" s="50"/>
      <c r="K105" s="50"/>
    </row>
    <row r="106" spans="2:14" ht="63" x14ac:dyDescent="0.25">
      <c r="B106" s="472" t="s">
        <v>570</v>
      </c>
      <c r="C106" s="17" t="s">
        <v>58</v>
      </c>
      <c r="D106" s="26"/>
      <c r="E106" s="26"/>
      <c r="F106" s="26"/>
      <c r="G106" s="26"/>
      <c r="H106" s="45"/>
      <c r="I106" s="45"/>
      <c r="J106" s="45"/>
      <c r="K106" s="45"/>
    </row>
    <row r="107" spans="2:14" x14ac:dyDescent="0.25">
      <c r="B107" s="46" t="s">
        <v>59</v>
      </c>
      <c r="C107" s="47">
        <v>0.1</v>
      </c>
      <c r="D107" s="117"/>
      <c r="E107" s="117"/>
      <c r="F107" s="45"/>
      <c r="G107" s="45"/>
      <c r="H107" s="43"/>
      <c r="I107" s="43"/>
      <c r="J107" s="43"/>
      <c r="K107" s="43"/>
    </row>
    <row r="108" spans="2:14" x14ac:dyDescent="0.25">
      <c r="B108" s="46" t="s">
        <v>60</v>
      </c>
      <c r="C108" s="47">
        <v>0</v>
      </c>
      <c r="D108" s="117"/>
      <c r="E108" s="117"/>
      <c r="F108" s="11"/>
      <c r="G108" s="45"/>
      <c r="H108" s="43"/>
      <c r="I108" s="43"/>
      <c r="J108" s="43"/>
      <c r="K108" s="43"/>
    </row>
    <row r="109" spans="2:14" x14ac:dyDescent="0.25">
      <c r="B109" s="46" t="s">
        <v>61</v>
      </c>
      <c r="C109" s="47">
        <v>0.3</v>
      </c>
      <c r="D109" s="117"/>
      <c r="E109" s="117"/>
      <c r="F109" s="11"/>
      <c r="G109" s="45"/>
      <c r="H109" s="43"/>
      <c r="I109" s="43"/>
      <c r="J109" s="43"/>
      <c r="K109" s="43"/>
    </row>
    <row r="110" spans="2:14" x14ac:dyDescent="0.25">
      <c r="B110" s="46" t="s">
        <v>62</v>
      </c>
      <c r="C110" s="47">
        <v>0.8</v>
      </c>
      <c r="D110" s="117"/>
      <c r="E110" s="117"/>
      <c r="F110" s="11"/>
      <c r="G110" s="45"/>
      <c r="H110" s="43"/>
      <c r="I110" s="43"/>
      <c r="J110" s="43"/>
      <c r="K110" s="43"/>
    </row>
    <row r="111" spans="2:14" x14ac:dyDescent="0.25">
      <c r="B111" s="46" t="s">
        <v>63</v>
      </c>
      <c r="C111" s="47">
        <v>0.8</v>
      </c>
      <c r="D111" s="117"/>
      <c r="E111" s="117"/>
      <c r="F111" s="11"/>
      <c r="G111" s="45"/>
      <c r="H111" s="43"/>
      <c r="I111" s="43"/>
      <c r="J111" s="43"/>
      <c r="K111" s="43"/>
    </row>
    <row r="112" spans="2:14" x14ac:dyDescent="0.25">
      <c r="B112" s="46" t="s">
        <v>64</v>
      </c>
      <c r="C112" s="47">
        <v>0.2</v>
      </c>
      <c r="D112" s="117"/>
      <c r="E112" s="117"/>
      <c r="F112" s="11"/>
      <c r="G112" s="45"/>
      <c r="H112" s="43"/>
      <c r="I112" s="43"/>
      <c r="J112" s="43"/>
      <c r="K112" s="43"/>
    </row>
    <row r="113" spans="2:11" x14ac:dyDescent="0.25">
      <c r="B113" s="48" t="s">
        <v>65</v>
      </c>
      <c r="C113" s="49">
        <v>0.8</v>
      </c>
      <c r="D113" s="117"/>
      <c r="E113" s="117"/>
      <c r="F113" s="11"/>
      <c r="G113" s="45"/>
      <c r="H113" s="43"/>
      <c r="I113" s="43"/>
      <c r="J113" s="43"/>
      <c r="K113" s="43"/>
    </row>
    <row r="114" spans="2:11" x14ac:dyDescent="0.25">
      <c r="B114" s="73"/>
      <c r="C114" s="74"/>
      <c r="D114" s="117"/>
      <c r="E114" s="117"/>
      <c r="F114" s="11"/>
      <c r="G114" s="45"/>
      <c r="H114" s="43"/>
      <c r="I114" s="43"/>
      <c r="J114" s="43"/>
      <c r="K114" s="43"/>
    </row>
    <row r="115" spans="2:11" ht="16.5" thickBot="1" x14ac:dyDescent="0.3">
      <c r="B115" s="73"/>
      <c r="C115" s="74"/>
      <c r="D115" s="117"/>
      <c r="E115" s="117"/>
      <c r="F115" s="11"/>
      <c r="G115" s="45"/>
      <c r="H115" s="43"/>
      <c r="I115" s="43"/>
      <c r="J115" s="43"/>
      <c r="K115" s="43"/>
    </row>
    <row r="116" spans="2:11" x14ac:dyDescent="0.25">
      <c r="B116" s="559" t="s">
        <v>66</v>
      </c>
      <c r="C116" s="560"/>
      <c r="D116" s="118"/>
      <c r="E116" s="118"/>
    </row>
    <row r="117" spans="2:11" x14ac:dyDescent="0.25">
      <c r="B117" s="8" t="s">
        <v>4</v>
      </c>
      <c r="C117" s="7">
        <f>C108</f>
        <v>0</v>
      </c>
      <c r="D117" s="12"/>
      <c r="E117" s="12"/>
    </row>
    <row r="118" spans="2:11" x14ac:dyDescent="0.25">
      <c r="B118" s="8" t="s">
        <v>5</v>
      </c>
      <c r="C118" s="7">
        <f>C112</f>
        <v>0.2</v>
      </c>
      <c r="D118" s="12"/>
      <c r="E118" s="12"/>
    </row>
    <row r="119" spans="2:11" x14ac:dyDescent="0.25">
      <c r="B119" s="8" t="s">
        <v>2</v>
      </c>
      <c r="C119" s="7">
        <f>C111</f>
        <v>0.8</v>
      </c>
      <c r="D119" s="12"/>
      <c r="E119" s="12"/>
    </row>
    <row r="120" spans="2:11" x14ac:dyDescent="0.25">
      <c r="B120" s="4" t="s">
        <v>6</v>
      </c>
      <c r="C120" s="5">
        <f>C111</f>
        <v>0.8</v>
      </c>
      <c r="D120" s="12"/>
      <c r="E120" s="12"/>
    </row>
    <row r="121" spans="2:11" x14ac:dyDescent="0.25">
      <c r="B121" s="6" t="s">
        <v>50</v>
      </c>
      <c r="C121" s="7">
        <f>C108</f>
        <v>0</v>
      </c>
      <c r="D121" s="12"/>
      <c r="E121" s="12"/>
    </row>
    <row r="122" spans="2:11" x14ac:dyDescent="0.25">
      <c r="B122" s="8" t="s">
        <v>7</v>
      </c>
      <c r="C122" s="7">
        <f>C111</f>
        <v>0.8</v>
      </c>
      <c r="D122" s="12"/>
      <c r="E122" s="12"/>
    </row>
    <row r="123" spans="2:11" x14ac:dyDescent="0.25">
      <c r="B123" s="6" t="s">
        <v>1</v>
      </c>
      <c r="C123" s="7">
        <f>C111</f>
        <v>0.8</v>
      </c>
      <c r="D123" s="12"/>
      <c r="E123" s="12"/>
    </row>
    <row r="124" spans="2:11" x14ac:dyDescent="0.25">
      <c r="B124" s="6" t="s">
        <v>12</v>
      </c>
      <c r="C124" s="7">
        <f>C111</f>
        <v>0.8</v>
      </c>
      <c r="D124" s="12"/>
      <c r="E124" s="12"/>
    </row>
    <row r="125" spans="2:11" x14ac:dyDescent="0.25">
      <c r="B125" s="6" t="s">
        <v>56</v>
      </c>
      <c r="C125" s="7">
        <f>C111</f>
        <v>0.8</v>
      </c>
      <c r="D125" s="12"/>
      <c r="E125" s="12"/>
    </row>
    <row r="126" spans="2:11" x14ac:dyDescent="0.25">
      <c r="B126" s="6" t="s">
        <v>8</v>
      </c>
      <c r="C126" s="7">
        <f>C111</f>
        <v>0.8</v>
      </c>
      <c r="D126" s="12"/>
      <c r="E126" s="12"/>
    </row>
    <row r="127" spans="2:11" s="13" customFormat="1" x14ac:dyDescent="0.25">
      <c r="B127" s="6" t="s">
        <v>9</v>
      </c>
      <c r="C127" s="7">
        <f>C108</f>
        <v>0</v>
      </c>
      <c r="D127" s="12"/>
      <c r="E127" s="12"/>
      <c r="F127" s="2"/>
      <c r="G127" s="2"/>
      <c r="H127" s="2"/>
      <c r="I127" s="2"/>
      <c r="J127" s="2"/>
      <c r="K127" s="2"/>
    </row>
    <row r="128" spans="2:11" s="13" customFormat="1" x14ac:dyDescent="0.25">
      <c r="B128" s="6" t="s">
        <v>10</v>
      </c>
      <c r="C128" s="7">
        <f>C112</f>
        <v>0.2</v>
      </c>
      <c r="D128" s="12"/>
      <c r="E128" s="12"/>
      <c r="F128" s="2"/>
      <c r="G128" s="2"/>
      <c r="H128" s="2"/>
      <c r="I128" s="2"/>
      <c r="J128" s="2"/>
      <c r="K128" s="2"/>
    </row>
    <row r="129" spans="2:11" s="13" customFormat="1" ht="16.5" thickBot="1" x14ac:dyDescent="0.3">
      <c r="B129" s="9" t="s">
        <v>882</v>
      </c>
      <c r="C129" s="10">
        <f>C108</f>
        <v>0</v>
      </c>
      <c r="D129" s="12"/>
      <c r="E129" s="12"/>
      <c r="F129" s="2"/>
      <c r="G129" s="2"/>
      <c r="H129" s="2"/>
      <c r="I129" s="2"/>
      <c r="J129" s="2"/>
      <c r="K129" s="2"/>
    </row>
    <row r="130" spans="2:11" x14ac:dyDescent="0.25">
      <c r="B130" s="13"/>
      <c r="C130" s="14"/>
      <c r="D130" s="14"/>
      <c r="E130" s="14"/>
    </row>
    <row r="131" spans="2:11" ht="16.5" thickBot="1" x14ac:dyDescent="0.3">
      <c r="B131" s="13"/>
      <c r="C131" s="14"/>
      <c r="D131" s="14"/>
      <c r="E131" s="14"/>
    </row>
    <row r="132" spans="2:11" ht="47.25" x14ac:dyDescent="0.25">
      <c r="B132" s="476" t="s">
        <v>573</v>
      </c>
      <c r="C132" s="477" t="s">
        <v>13</v>
      </c>
      <c r="D132" s="27"/>
      <c r="E132" s="27"/>
    </row>
    <row r="133" spans="2:11" ht="16.5" thickBot="1" x14ac:dyDescent="0.3">
      <c r="B133" s="9"/>
      <c r="C133" s="52">
        <v>0.25</v>
      </c>
      <c r="D133" s="71"/>
      <c r="E133" s="71"/>
    </row>
    <row r="134" spans="2:11" x14ac:dyDescent="0.25">
      <c r="B134" s="11"/>
      <c r="C134" s="53"/>
      <c r="D134" s="53"/>
      <c r="E134" s="53"/>
    </row>
    <row r="135" spans="2:11" ht="16.5" thickBot="1" x14ac:dyDescent="0.3">
      <c r="B135" s="13"/>
      <c r="C135" s="14"/>
      <c r="D135" s="14"/>
      <c r="E135" s="14"/>
    </row>
    <row r="136" spans="2:11" ht="33" x14ac:dyDescent="0.35">
      <c r="B136" s="54" t="s">
        <v>73</v>
      </c>
      <c r="C136" s="478" t="s">
        <v>0</v>
      </c>
      <c r="D136" s="58"/>
      <c r="E136" s="58"/>
    </row>
    <row r="137" spans="2:11" x14ac:dyDescent="0.25">
      <c r="B137" s="8" t="s">
        <v>4</v>
      </c>
      <c r="C137" s="7">
        <f t="shared" ref="C137:C149" si="76">C117*$C$133</f>
        <v>0</v>
      </c>
      <c r="D137" s="12"/>
      <c r="E137" s="12"/>
    </row>
    <row r="138" spans="2:11" x14ac:dyDescent="0.25">
      <c r="B138" s="8" t="s">
        <v>5</v>
      </c>
      <c r="C138" s="7">
        <f t="shared" si="76"/>
        <v>0.05</v>
      </c>
      <c r="D138" s="12"/>
      <c r="E138" s="12"/>
    </row>
    <row r="139" spans="2:11" s="13" customFormat="1" x14ac:dyDescent="0.25">
      <c r="B139" s="8" t="s">
        <v>2</v>
      </c>
      <c r="C139" s="7">
        <f t="shared" si="76"/>
        <v>0.2</v>
      </c>
      <c r="D139" s="12"/>
      <c r="E139" s="12"/>
      <c r="F139" s="2"/>
      <c r="G139" s="2"/>
      <c r="H139" s="2"/>
      <c r="I139" s="2"/>
      <c r="J139" s="2"/>
      <c r="K139" s="2"/>
    </row>
    <row r="140" spans="2:11" s="13" customFormat="1" x14ac:dyDescent="0.25">
      <c r="B140" s="4" t="s">
        <v>6</v>
      </c>
      <c r="C140" s="5">
        <f t="shared" si="76"/>
        <v>0.2</v>
      </c>
      <c r="D140" s="12"/>
      <c r="E140" s="12"/>
      <c r="F140" s="2"/>
      <c r="G140" s="2"/>
      <c r="H140" s="2"/>
      <c r="I140" s="2"/>
      <c r="J140" s="2"/>
      <c r="K140" s="2"/>
    </row>
    <row r="141" spans="2:11" x14ac:dyDescent="0.25">
      <c r="B141" s="6" t="s">
        <v>50</v>
      </c>
      <c r="C141" s="7">
        <f t="shared" si="76"/>
        <v>0</v>
      </c>
      <c r="D141" s="12"/>
      <c r="E141" s="12"/>
    </row>
    <row r="142" spans="2:11" x14ac:dyDescent="0.25">
      <c r="B142" s="8" t="s">
        <v>7</v>
      </c>
      <c r="C142" s="7">
        <f t="shared" si="76"/>
        <v>0.2</v>
      </c>
      <c r="D142" s="12"/>
      <c r="E142" s="12"/>
    </row>
    <row r="143" spans="2:11" x14ac:dyDescent="0.25">
      <c r="B143" s="6" t="s">
        <v>1</v>
      </c>
      <c r="C143" s="7">
        <f t="shared" si="76"/>
        <v>0.2</v>
      </c>
      <c r="D143" s="12"/>
      <c r="E143" s="12"/>
    </row>
    <row r="144" spans="2:11" x14ac:dyDescent="0.25">
      <c r="B144" s="6" t="s">
        <v>12</v>
      </c>
      <c r="C144" s="7">
        <f t="shared" si="76"/>
        <v>0.2</v>
      </c>
      <c r="D144" s="12"/>
      <c r="E144" s="12"/>
    </row>
    <row r="145" spans="2:14" x14ac:dyDescent="0.25">
      <c r="B145" s="6" t="s">
        <v>56</v>
      </c>
      <c r="C145" s="7">
        <f t="shared" si="76"/>
        <v>0.2</v>
      </c>
      <c r="D145" s="12"/>
      <c r="E145" s="12"/>
    </row>
    <row r="146" spans="2:14" x14ac:dyDescent="0.25">
      <c r="B146" s="6" t="s">
        <v>8</v>
      </c>
      <c r="C146" s="7">
        <f t="shared" si="76"/>
        <v>0.2</v>
      </c>
      <c r="D146" s="12"/>
      <c r="E146" s="12"/>
    </row>
    <row r="147" spans="2:14" x14ac:dyDescent="0.25">
      <c r="B147" s="6" t="s">
        <v>9</v>
      </c>
      <c r="C147" s="7">
        <f t="shared" si="76"/>
        <v>0</v>
      </c>
      <c r="D147" s="12"/>
      <c r="E147" s="12"/>
    </row>
    <row r="148" spans="2:14" x14ac:dyDescent="0.25">
      <c r="B148" s="6" t="s">
        <v>10</v>
      </c>
      <c r="C148" s="7">
        <f t="shared" si="76"/>
        <v>0.05</v>
      </c>
      <c r="D148" s="12"/>
      <c r="E148" s="12"/>
      <c r="F148" s="56"/>
      <c r="G148" s="56"/>
      <c r="H148" s="56"/>
      <c r="I148" s="56"/>
    </row>
    <row r="149" spans="2:14" ht="16.5" thickBot="1" x14ac:dyDescent="0.3">
      <c r="B149" s="9" t="s">
        <v>882</v>
      </c>
      <c r="C149" s="10">
        <f t="shared" si="76"/>
        <v>0</v>
      </c>
      <c r="D149" s="12"/>
      <c r="E149" s="12"/>
      <c r="F149" s="56"/>
      <c r="G149" s="56"/>
      <c r="H149" s="56"/>
      <c r="I149" s="56"/>
    </row>
    <row r="150" spans="2:14" x14ac:dyDescent="0.25">
      <c r="B150" s="11"/>
      <c r="C150" s="53"/>
      <c r="D150" s="53"/>
      <c r="E150" s="53"/>
      <c r="F150" s="56"/>
      <c r="G150" s="56"/>
      <c r="H150" s="56"/>
      <c r="I150" s="56"/>
    </row>
    <row r="151" spans="2:14" ht="16.5" thickBot="1" x14ac:dyDescent="0.3">
      <c r="B151" s="57"/>
      <c r="C151" s="58"/>
      <c r="D151" s="58"/>
      <c r="E151" s="58"/>
      <c r="H151" s="59"/>
      <c r="I151" s="59"/>
    </row>
    <row r="152" spans="2:14" ht="50.25" x14ac:dyDescent="0.25">
      <c r="B152" s="475" t="s">
        <v>572</v>
      </c>
      <c r="C152" s="51" t="s">
        <v>19</v>
      </c>
      <c r="D152" s="27"/>
      <c r="E152" s="27"/>
    </row>
    <row r="153" spans="2:14" ht="16.5" thickBot="1" x14ac:dyDescent="0.3">
      <c r="B153" s="9"/>
      <c r="C153" s="52">
        <v>0.35</v>
      </c>
      <c r="D153" s="71"/>
      <c r="E153" s="71"/>
    </row>
    <row r="154" spans="2:14" x14ac:dyDescent="0.25">
      <c r="B154" s="13"/>
      <c r="C154" s="14"/>
      <c r="D154" s="14"/>
      <c r="E154" s="14"/>
    </row>
    <row r="155" spans="2:14" s="18" customFormat="1" x14ac:dyDescent="0.25">
      <c r="B155" s="60" t="s">
        <v>102</v>
      </c>
      <c r="C155" s="16" t="s">
        <v>90</v>
      </c>
      <c r="D155" s="16">
        <v>2005</v>
      </c>
      <c r="E155" s="16">
        <v>2006</v>
      </c>
      <c r="F155" s="16">
        <v>2007</v>
      </c>
      <c r="G155" s="16">
        <v>2008</v>
      </c>
      <c r="H155" s="16">
        <v>2009</v>
      </c>
      <c r="I155" s="16">
        <v>2010</v>
      </c>
      <c r="J155" s="16">
        <v>2011</v>
      </c>
      <c r="K155" s="16">
        <v>2012</v>
      </c>
      <c r="L155" s="16">
        <v>2013</v>
      </c>
      <c r="M155" s="16">
        <v>2014</v>
      </c>
      <c r="N155" s="17">
        <v>2015</v>
      </c>
    </row>
    <row r="156" spans="2:14" s="18" customFormat="1" x14ac:dyDescent="0.25">
      <c r="B156" s="176" t="s">
        <v>25</v>
      </c>
      <c r="C156" s="38"/>
      <c r="D156" s="209"/>
      <c r="E156" s="209"/>
      <c r="F156" s="209"/>
      <c r="G156" s="209"/>
      <c r="H156" s="209"/>
      <c r="I156" s="209"/>
      <c r="J156" s="209"/>
      <c r="K156" s="209"/>
      <c r="L156" s="69"/>
      <c r="M156" s="69"/>
      <c r="N156" s="210"/>
    </row>
    <row r="157" spans="2:14" s="18" customFormat="1" x14ac:dyDescent="0.25">
      <c r="B157" s="165" t="s">
        <v>136</v>
      </c>
      <c r="C157" s="20"/>
      <c r="D157" s="21">
        <f t="shared" ref="D157:L157" si="77">((D67-$C$153)*$C$140)/10^3</f>
        <v>-6.9999999999999994E-5</v>
      </c>
      <c r="E157" s="21">
        <f t="shared" si="77"/>
        <v>-6.9999999999999994E-5</v>
      </c>
      <c r="F157" s="21">
        <f t="shared" si="77"/>
        <v>-6.9999999999999994E-5</v>
      </c>
      <c r="G157" s="21">
        <f t="shared" si="77"/>
        <v>-6.9999999999999994E-5</v>
      </c>
      <c r="H157" s="21">
        <f t="shared" si="77"/>
        <v>-6.9999999999999994E-5</v>
      </c>
      <c r="I157" s="21">
        <f t="shared" si="77"/>
        <v>-6.9999999999999994E-5</v>
      </c>
      <c r="J157" s="21">
        <f t="shared" si="77"/>
        <v>-6.9999999999999994E-5</v>
      </c>
      <c r="K157" s="21">
        <f t="shared" si="77"/>
        <v>-6.9999999999999994E-5</v>
      </c>
      <c r="L157" s="69">
        <f t="shared" si="77"/>
        <v>-6.9999999999999994E-5</v>
      </c>
      <c r="M157" s="69">
        <f t="shared" ref="M157:N157" si="78">((M67-$C$153)*$C$140)/10^3</f>
        <v>-6.9999999999999994E-5</v>
      </c>
      <c r="N157" s="131">
        <f t="shared" si="78"/>
        <v>-6.9999999999999994E-5</v>
      </c>
    </row>
    <row r="158" spans="2:14" s="18" customFormat="1" x14ac:dyDescent="0.25">
      <c r="B158" s="165" t="s">
        <v>137</v>
      </c>
      <c r="C158" s="20"/>
      <c r="D158" s="21">
        <f t="shared" ref="D158:L158" si="79">((D68-$C$153)*$C$140)/10^3</f>
        <v>60.758367500000006</v>
      </c>
      <c r="E158" s="21">
        <f t="shared" si="79"/>
        <v>90.287930000000003</v>
      </c>
      <c r="F158" s="21">
        <f t="shared" si="79"/>
        <v>87.274055000000004</v>
      </c>
      <c r="G158" s="21">
        <f t="shared" si="79"/>
        <v>114.2386175</v>
      </c>
      <c r="H158" s="21">
        <f t="shared" si="79"/>
        <v>138.92674250000002</v>
      </c>
      <c r="I158" s="21">
        <f t="shared" si="79"/>
        <v>146.49349250000003</v>
      </c>
      <c r="J158" s="21">
        <f t="shared" si="79"/>
        <v>158.64518000000001</v>
      </c>
      <c r="K158" s="21">
        <f t="shared" si="79"/>
        <v>160.44068000000001</v>
      </c>
      <c r="L158" s="21">
        <f t="shared" si="79"/>
        <v>189.23280500000001</v>
      </c>
      <c r="M158" s="21">
        <f t="shared" ref="M158:N158" si="80">((M68-$C$153)*$C$140)/10^3</f>
        <v>200.11718000000002</v>
      </c>
      <c r="N158" s="131">
        <f t="shared" si="80"/>
        <v>236.41867999999999</v>
      </c>
    </row>
    <row r="159" spans="2:14" s="18" customFormat="1" x14ac:dyDescent="0.25">
      <c r="B159" s="165" t="s">
        <v>138</v>
      </c>
      <c r="C159" s="20"/>
      <c r="D159" s="21">
        <f t="shared" ref="D159:L159" si="81">((D69-$C$153)*$C$140)/10^3</f>
        <v>0.85042999999999991</v>
      </c>
      <c r="E159" s="21">
        <f t="shared" si="81"/>
        <v>0.66413000000000011</v>
      </c>
      <c r="F159" s="21">
        <f t="shared" si="81"/>
        <v>0.51833000000000007</v>
      </c>
      <c r="G159" s="21">
        <f t="shared" si="81"/>
        <v>0.42518000000000006</v>
      </c>
      <c r="H159" s="21">
        <f t="shared" si="81"/>
        <v>0.41708000000000006</v>
      </c>
      <c r="I159" s="21">
        <f t="shared" si="81"/>
        <v>0.51833000000000007</v>
      </c>
      <c r="J159" s="21">
        <f t="shared" si="81"/>
        <v>0.67222999999999999</v>
      </c>
      <c r="K159" s="21">
        <f t="shared" si="81"/>
        <v>0.60338000000000003</v>
      </c>
      <c r="L159" s="21">
        <f t="shared" si="81"/>
        <v>0.60338000000000003</v>
      </c>
      <c r="M159" s="21">
        <f t="shared" ref="M159:N159" si="82">((M69-$C$153)*$C$140)/10^3</f>
        <v>0.68842999999999999</v>
      </c>
      <c r="N159" s="131">
        <f t="shared" si="82"/>
        <v>0.55477999999999994</v>
      </c>
    </row>
    <row r="160" spans="2:14" s="18" customFormat="1" x14ac:dyDescent="0.25">
      <c r="B160" s="165" t="s">
        <v>139</v>
      </c>
      <c r="C160" s="20"/>
      <c r="D160" s="21">
        <f t="shared" ref="D160:L160" si="83">((D70-$C$153)*$C$140)/10^3</f>
        <v>1.41743</v>
      </c>
      <c r="E160" s="21">
        <f t="shared" si="83"/>
        <v>1.10693</v>
      </c>
      <c r="F160" s="21">
        <f t="shared" si="83"/>
        <v>0.86392999999999998</v>
      </c>
      <c r="G160" s="21">
        <f t="shared" si="83"/>
        <v>0.70868000000000009</v>
      </c>
      <c r="H160" s="21">
        <f t="shared" si="83"/>
        <v>0.69518000000000002</v>
      </c>
      <c r="I160" s="21">
        <f t="shared" si="83"/>
        <v>0.86392999999999998</v>
      </c>
      <c r="J160" s="21">
        <f t="shared" si="83"/>
        <v>1.12043</v>
      </c>
      <c r="K160" s="21">
        <f t="shared" si="83"/>
        <v>1.0056799999999999</v>
      </c>
      <c r="L160" s="21">
        <f t="shared" si="83"/>
        <v>1.0056799999999999</v>
      </c>
      <c r="M160" s="21">
        <f t="shared" ref="M160:N160" si="84">((M70-$C$153)*$C$140)/10^3</f>
        <v>1.1474300000000002</v>
      </c>
      <c r="N160" s="131">
        <f t="shared" si="84"/>
        <v>0.92467999999999995</v>
      </c>
    </row>
    <row r="161" spans="2:14" s="18" customFormat="1" x14ac:dyDescent="0.25">
      <c r="B161" s="165" t="s">
        <v>140</v>
      </c>
      <c r="C161" s="20"/>
      <c r="D161" s="21">
        <f t="shared" ref="D161:L161" si="85">((D71-$C$153)*$C$140)/10^3</f>
        <v>-6.9999999999999994E-5</v>
      </c>
      <c r="E161" s="21">
        <f t="shared" si="85"/>
        <v>-6.9999999999999994E-5</v>
      </c>
      <c r="F161" s="21">
        <f t="shared" si="85"/>
        <v>-6.9999999999999994E-5</v>
      </c>
      <c r="G161" s="21">
        <f t="shared" si="85"/>
        <v>-6.9999999999999994E-5</v>
      </c>
      <c r="H161" s="21">
        <f t="shared" si="85"/>
        <v>-6.9999999999999994E-5</v>
      </c>
      <c r="I161" s="21">
        <f t="shared" si="85"/>
        <v>-6.9999999999999994E-5</v>
      </c>
      <c r="J161" s="21">
        <f t="shared" si="85"/>
        <v>-6.9999999999999994E-5</v>
      </c>
      <c r="K161" s="21">
        <f t="shared" si="85"/>
        <v>-6.9999999999999994E-5</v>
      </c>
      <c r="L161" s="69">
        <f t="shared" si="85"/>
        <v>-6.9999999999999994E-5</v>
      </c>
      <c r="M161" s="69">
        <f t="shared" ref="M161:N161" si="86">((M71-$C$153)*$C$140)/10^3</f>
        <v>-6.9999999999999994E-5</v>
      </c>
      <c r="N161" s="131">
        <f t="shared" si="86"/>
        <v>-6.9999999999999994E-5</v>
      </c>
    </row>
    <row r="162" spans="2:14" s="18" customFormat="1" x14ac:dyDescent="0.25">
      <c r="B162" s="165" t="s">
        <v>141</v>
      </c>
      <c r="C162" s="20"/>
      <c r="D162" s="21">
        <f t="shared" ref="D162:L162" si="87">((D72-$C$153)*$C$140)/10^3</f>
        <v>-6.9999999999999994E-5</v>
      </c>
      <c r="E162" s="21">
        <f t="shared" si="87"/>
        <v>-6.9999999999999994E-5</v>
      </c>
      <c r="F162" s="21">
        <f t="shared" si="87"/>
        <v>-6.9999999999999994E-5</v>
      </c>
      <c r="G162" s="21">
        <f t="shared" si="87"/>
        <v>-6.9999999999999994E-5</v>
      </c>
      <c r="H162" s="21">
        <f t="shared" si="87"/>
        <v>-6.9999999999999994E-5</v>
      </c>
      <c r="I162" s="21">
        <f t="shared" si="87"/>
        <v>-6.9999999999999994E-5</v>
      </c>
      <c r="J162" s="21">
        <f t="shared" si="87"/>
        <v>-6.9999999999999994E-5</v>
      </c>
      <c r="K162" s="21">
        <f t="shared" si="87"/>
        <v>-6.9999999999999994E-5</v>
      </c>
      <c r="L162" s="69">
        <f t="shared" si="87"/>
        <v>-6.9999999999999994E-5</v>
      </c>
      <c r="M162" s="69">
        <f t="shared" ref="M162:N162" si="88">((M72-$C$153)*$C$140)/10^3</f>
        <v>-6.9999999999999994E-5</v>
      </c>
      <c r="N162" s="131">
        <f t="shared" si="88"/>
        <v>-6.9999999999999994E-5</v>
      </c>
    </row>
    <row r="163" spans="2:14" s="18" customFormat="1" x14ac:dyDescent="0.25">
      <c r="B163" s="165" t="s">
        <v>142</v>
      </c>
      <c r="C163" s="20"/>
      <c r="D163" s="21">
        <f t="shared" ref="D163:L163" si="89">((D73-$C$153)*$C$140)/10^3</f>
        <v>-6.9999999999999994E-5</v>
      </c>
      <c r="E163" s="21">
        <f t="shared" si="89"/>
        <v>-6.9999999999999994E-5</v>
      </c>
      <c r="F163" s="21">
        <f t="shared" si="89"/>
        <v>-6.9999999999999994E-5</v>
      </c>
      <c r="G163" s="21">
        <f t="shared" si="89"/>
        <v>-6.9999999999999994E-5</v>
      </c>
      <c r="H163" s="21">
        <f t="shared" si="89"/>
        <v>-6.9999999999999994E-5</v>
      </c>
      <c r="I163" s="21">
        <f t="shared" si="89"/>
        <v>-6.9999999999999994E-5</v>
      </c>
      <c r="J163" s="21">
        <f t="shared" si="89"/>
        <v>-6.9999999999999994E-5</v>
      </c>
      <c r="K163" s="21">
        <f t="shared" si="89"/>
        <v>-6.9999999999999994E-5</v>
      </c>
      <c r="L163" s="69">
        <f t="shared" si="89"/>
        <v>-6.9999999999999994E-5</v>
      </c>
      <c r="M163" s="69">
        <f t="shared" ref="M163:N163" si="90">((M73-$C$153)*$C$140)/10^3</f>
        <v>-6.9999999999999994E-5</v>
      </c>
      <c r="N163" s="131">
        <f t="shared" si="90"/>
        <v>-6.9999999999999994E-5</v>
      </c>
    </row>
    <row r="164" spans="2:14" s="18" customFormat="1" x14ac:dyDescent="0.25">
      <c r="B164" s="165" t="s">
        <v>143</v>
      </c>
      <c r="C164" s="20"/>
      <c r="D164" s="21">
        <f t="shared" ref="D164:L164" si="91">((D74-$C$153)*$C$140)/10^3</f>
        <v>-6.9999999999999994E-5</v>
      </c>
      <c r="E164" s="21">
        <f t="shared" si="91"/>
        <v>-6.9999999999999994E-5</v>
      </c>
      <c r="F164" s="21">
        <f t="shared" si="91"/>
        <v>-6.9999999999999994E-5</v>
      </c>
      <c r="G164" s="21">
        <f t="shared" si="91"/>
        <v>-6.9999999999999994E-5</v>
      </c>
      <c r="H164" s="21">
        <f t="shared" si="91"/>
        <v>-6.9999999999999994E-5</v>
      </c>
      <c r="I164" s="21">
        <f t="shared" si="91"/>
        <v>-6.9999999999999994E-5</v>
      </c>
      <c r="J164" s="21">
        <f t="shared" si="91"/>
        <v>-6.9999999999999994E-5</v>
      </c>
      <c r="K164" s="21">
        <f t="shared" si="91"/>
        <v>-6.9999999999999994E-5</v>
      </c>
      <c r="L164" s="69">
        <f t="shared" si="91"/>
        <v>-6.9999999999999994E-5</v>
      </c>
      <c r="M164" s="69">
        <f t="shared" ref="M164:N164" si="92">((M74-$C$153)*$C$140)/10^3</f>
        <v>-6.9999999999999994E-5</v>
      </c>
      <c r="N164" s="131">
        <f t="shared" si="92"/>
        <v>-6.9999999999999994E-5</v>
      </c>
    </row>
    <row r="165" spans="2:14" s="18" customFormat="1" x14ac:dyDescent="0.25">
      <c r="B165" s="165" t="s">
        <v>144</v>
      </c>
      <c r="C165" s="20"/>
      <c r="D165" s="21">
        <f t="shared" ref="D165:L165" si="93">((D75-$C$153)*$C$140)/10^3</f>
        <v>-6.9999999999999994E-5</v>
      </c>
      <c r="E165" s="21">
        <f t="shared" si="93"/>
        <v>-6.9999999999999994E-5</v>
      </c>
      <c r="F165" s="21">
        <f t="shared" si="93"/>
        <v>-6.9999999999999994E-5</v>
      </c>
      <c r="G165" s="21">
        <f t="shared" si="93"/>
        <v>-6.9999999999999994E-5</v>
      </c>
      <c r="H165" s="21">
        <f t="shared" si="93"/>
        <v>-6.9999999999999994E-5</v>
      </c>
      <c r="I165" s="21">
        <f t="shared" si="93"/>
        <v>-6.9999999999999994E-5</v>
      </c>
      <c r="J165" s="21">
        <f t="shared" si="93"/>
        <v>-6.9999999999999994E-5</v>
      </c>
      <c r="K165" s="21">
        <f t="shared" si="93"/>
        <v>-6.9999999999999994E-5</v>
      </c>
      <c r="L165" s="69">
        <f t="shared" si="93"/>
        <v>-6.9999999999999994E-5</v>
      </c>
      <c r="M165" s="69">
        <f t="shared" ref="M165:N165" si="94">((M75-$C$153)*$C$140)/10^3</f>
        <v>-6.9999999999999994E-5</v>
      </c>
      <c r="N165" s="131">
        <f t="shared" si="94"/>
        <v>-6.9999999999999994E-5</v>
      </c>
    </row>
    <row r="166" spans="2:14" s="18" customFormat="1" x14ac:dyDescent="0.25">
      <c r="B166" s="165" t="s">
        <v>145</v>
      </c>
      <c r="C166" s="20"/>
      <c r="D166" s="21">
        <f t="shared" ref="D166:L166" si="95">((D76-$C$153)*$C$140)/10^3</f>
        <v>-6.9999999999999994E-5</v>
      </c>
      <c r="E166" s="21">
        <f t="shared" si="95"/>
        <v>-6.9999999999999994E-5</v>
      </c>
      <c r="F166" s="21">
        <f t="shared" si="95"/>
        <v>-6.9999999999999994E-5</v>
      </c>
      <c r="G166" s="21">
        <f t="shared" si="95"/>
        <v>-6.9999999999999994E-5</v>
      </c>
      <c r="H166" s="21">
        <f t="shared" si="95"/>
        <v>-6.9999999999999994E-5</v>
      </c>
      <c r="I166" s="21">
        <f t="shared" si="95"/>
        <v>-6.9999999999999994E-5</v>
      </c>
      <c r="J166" s="21">
        <f t="shared" si="95"/>
        <v>-6.9999999999999994E-5</v>
      </c>
      <c r="K166" s="21">
        <f t="shared" si="95"/>
        <v>-6.9999999999999994E-5</v>
      </c>
      <c r="L166" s="69">
        <f t="shared" si="95"/>
        <v>-6.9999999999999994E-5</v>
      </c>
      <c r="M166" s="69">
        <f t="shared" ref="M166:N166" si="96">((M76-$C$153)*$C$140)/10^3</f>
        <v>-6.9999999999999994E-5</v>
      </c>
      <c r="N166" s="131">
        <f t="shared" si="96"/>
        <v>-6.9999999999999994E-5</v>
      </c>
    </row>
    <row r="167" spans="2:14" s="18" customFormat="1" x14ac:dyDescent="0.25">
      <c r="B167" s="165" t="s">
        <v>146</v>
      </c>
      <c r="C167" s="20"/>
      <c r="D167" s="21">
        <f t="shared" ref="D167:L167" si="97">((D77-$C$153)*$C$140)/10^3</f>
        <v>-6.9999999999999994E-5</v>
      </c>
      <c r="E167" s="21">
        <f t="shared" si="97"/>
        <v>-6.9999999999999994E-5</v>
      </c>
      <c r="F167" s="21">
        <f t="shared" si="97"/>
        <v>-6.9999999999999994E-5</v>
      </c>
      <c r="G167" s="21">
        <f t="shared" si="97"/>
        <v>-6.9999999999999994E-5</v>
      </c>
      <c r="H167" s="21">
        <f t="shared" si="97"/>
        <v>-6.9999999999999994E-5</v>
      </c>
      <c r="I167" s="21">
        <f t="shared" si="97"/>
        <v>-6.9999999999999994E-5</v>
      </c>
      <c r="J167" s="21">
        <f t="shared" si="97"/>
        <v>-6.9999999999999994E-5</v>
      </c>
      <c r="K167" s="21">
        <f t="shared" si="97"/>
        <v>-6.9999999999999994E-5</v>
      </c>
      <c r="L167" s="69">
        <f t="shared" si="97"/>
        <v>-6.9999999999999994E-5</v>
      </c>
      <c r="M167" s="69">
        <f t="shared" ref="M167:N167" si="98">((M77-$C$153)*$C$140)/10^3</f>
        <v>-6.9999999999999994E-5</v>
      </c>
      <c r="N167" s="131">
        <f t="shared" si="98"/>
        <v>-6.9999999999999994E-5</v>
      </c>
    </row>
    <row r="168" spans="2:14" s="18" customFormat="1" x14ac:dyDescent="0.25">
      <c r="B168" s="165" t="s">
        <v>147</v>
      </c>
      <c r="C168" s="20"/>
      <c r="D168" s="21">
        <f t="shared" ref="D168:L168" si="99">((D78-$C$153)*$C$140)/10^3</f>
        <v>-6.9999999999999994E-5</v>
      </c>
      <c r="E168" s="21">
        <f t="shared" si="99"/>
        <v>-6.9999999999999994E-5</v>
      </c>
      <c r="F168" s="21">
        <f t="shared" si="99"/>
        <v>-6.9999999999999994E-5</v>
      </c>
      <c r="G168" s="21">
        <f t="shared" si="99"/>
        <v>-6.9999999999999994E-5</v>
      </c>
      <c r="H168" s="21">
        <f t="shared" si="99"/>
        <v>-6.9999999999999994E-5</v>
      </c>
      <c r="I168" s="21">
        <f t="shared" si="99"/>
        <v>-6.9999999999999994E-5</v>
      </c>
      <c r="J168" s="21">
        <f t="shared" si="99"/>
        <v>-6.9999999999999994E-5</v>
      </c>
      <c r="K168" s="21">
        <f t="shared" si="99"/>
        <v>-6.9999999999999994E-5</v>
      </c>
      <c r="L168" s="69">
        <f t="shared" si="99"/>
        <v>-6.9999999999999994E-5</v>
      </c>
      <c r="M168" s="69">
        <f t="shared" ref="M168:N168" si="100">((M78-$C$153)*$C$140)/10^3</f>
        <v>-6.9999999999999994E-5</v>
      </c>
      <c r="N168" s="131">
        <f t="shared" si="100"/>
        <v>-6.9999999999999994E-5</v>
      </c>
    </row>
    <row r="169" spans="2:14" s="18" customFormat="1" x14ac:dyDescent="0.25">
      <c r="B169" s="165" t="s">
        <v>148</v>
      </c>
      <c r="C169" s="20"/>
      <c r="D169" s="21">
        <f t="shared" ref="D169:L169" si="101">((D79-$C$153)*$C$140)/10^3</f>
        <v>-6.9999999999999994E-5</v>
      </c>
      <c r="E169" s="21">
        <f t="shared" si="101"/>
        <v>-6.9999999999999994E-5</v>
      </c>
      <c r="F169" s="21">
        <f t="shared" si="101"/>
        <v>-6.9999999999999994E-5</v>
      </c>
      <c r="G169" s="21">
        <f t="shared" si="101"/>
        <v>-6.9999999999999994E-5</v>
      </c>
      <c r="H169" s="21">
        <f t="shared" si="101"/>
        <v>-6.9999999999999994E-5</v>
      </c>
      <c r="I169" s="21">
        <f t="shared" si="101"/>
        <v>-6.9999999999999994E-5</v>
      </c>
      <c r="J169" s="21">
        <f t="shared" si="101"/>
        <v>-6.9999999999999994E-5</v>
      </c>
      <c r="K169" s="21">
        <f t="shared" si="101"/>
        <v>-6.9999999999999994E-5</v>
      </c>
      <c r="L169" s="69">
        <f t="shared" si="101"/>
        <v>-6.9999999999999994E-5</v>
      </c>
      <c r="M169" s="69">
        <f t="shared" ref="M169:N169" si="102">((M79-$C$153)*$C$140)/10^3</f>
        <v>-6.9999999999999994E-5</v>
      </c>
      <c r="N169" s="131">
        <f t="shared" si="102"/>
        <v>-6.9999999999999994E-5</v>
      </c>
    </row>
    <row r="170" spans="2:14" s="18" customFormat="1" x14ac:dyDescent="0.25">
      <c r="B170" s="165" t="s">
        <v>149</v>
      </c>
      <c r="C170" s="20"/>
      <c r="D170" s="21">
        <f t="shared" ref="D170:L170" si="103">((D80-$C$153)*$C$140)/10^3</f>
        <v>-6.9999999999999994E-5</v>
      </c>
      <c r="E170" s="21">
        <f t="shared" si="103"/>
        <v>-6.9999999999999994E-5</v>
      </c>
      <c r="F170" s="21">
        <f t="shared" si="103"/>
        <v>-6.9999999999999994E-5</v>
      </c>
      <c r="G170" s="21">
        <f t="shared" si="103"/>
        <v>-6.9999999999999994E-5</v>
      </c>
      <c r="H170" s="21">
        <f t="shared" si="103"/>
        <v>-6.9999999999999994E-5</v>
      </c>
      <c r="I170" s="21">
        <f t="shared" si="103"/>
        <v>-6.9999999999999994E-5</v>
      </c>
      <c r="J170" s="21">
        <f t="shared" si="103"/>
        <v>-6.9999999999999994E-5</v>
      </c>
      <c r="K170" s="21">
        <f t="shared" si="103"/>
        <v>-6.9999999999999994E-5</v>
      </c>
      <c r="L170" s="69">
        <f t="shared" si="103"/>
        <v>-6.9999999999999994E-5</v>
      </c>
      <c r="M170" s="69">
        <f t="shared" ref="M170:N170" si="104">((M80-$C$153)*$C$140)/10^3</f>
        <v>-6.9999999999999994E-5</v>
      </c>
      <c r="N170" s="131">
        <f t="shared" si="104"/>
        <v>-6.9999999999999994E-5</v>
      </c>
    </row>
    <row r="171" spans="2:14" s="18" customFormat="1" x14ac:dyDescent="0.25">
      <c r="B171" s="165" t="s">
        <v>150</v>
      </c>
      <c r="C171" s="20"/>
      <c r="D171" s="21">
        <f t="shared" ref="D171:L171" si="105">((D81-$C$153)*$C$140)/10^3</f>
        <v>-6.9999999999999994E-5</v>
      </c>
      <c r="E171" s="21">
        <f t="shared" si="105"/>
        <v>-6.9999999999999994E-5</v>
      </c>
      <c r="F171" s="21">
        <f t="shared" si="105"/>
        <v>-6.9999999999999994E-5</v>
      </c>
      <c r="G171" s="21">
        <f t="shared" si="105"/>
        <v>-6.9999999999999994E-5</v>
      </c>
      <c r="H171" s="21">
        <f t="shared" si="105"/>
        <v>-6.9999999999999994E-5</v>
      </c>
      <c r="I171" s="21">
        <f t="shared" si="105"/>
        <v>-6.9999999999999994E-5</v>
      </c>
      <c r="J171" s="21">
        <f t="shared" si="105"/>
        <v>-6.9999999999999994E-5</v>
      </c>
      <c r="K171" s="21">
        <f t="shared" si="105"/>
        <v>-6.9999999999999994E-5</v>
      </c>
      <c r="L171" s="69">
        <f t="shared" si="105"/>
        <v>-6.9999999999999994E-5</v>
      </c>
      <c r="M171" s="69">
        <f t="shared" ref="M171:N171" si="106">((M81-$C$153)*$C$140)/10^3</f>
        <v>-6.9999999999999994E-5</v>
      </c>
      <c r="N171" s="131">
        <f t="shared" si="106"/>
        <v>-6.9999999999999994E-5</v>
      </c>
    </row>
    <row r="172" spans="2:14" s="18" customFormat="1" x14ac:dyDescent="0.25">
      <c r="B172" s="165" t="s">
        <v>151</v>
      </c>
      <c r="C172" s="20"/>
      <c r="D172" s="21">
        <f t="shared" ref="D172:L172" si="107">((D82-$C$153)*$C$140)/10^3</f>
        <v>-6.9999999999999994E-5</v>
      </c>
      <c r="E172" s="21">
        <f t="shared" si="107"/>
        <v>-6.9999999999999994E-5</v>
      </c>
      <c r="F172" s="21">
        <f t="shared" si="107"/>
        <v>-6.9999999999999994E-5</v>
      </c>
      <c r="G172" s="21">
        <f t="shared" si="107"/>
        <v>-6.9999999999999994E-5</v>
      </c>
      <c r="H172" s="21">
        <f t="shared" si="107"/>
        <v>-6.9999999999999994E-5</v>
      </c>
      <c r="I172" s="21">
        <f t="shared" si="107"/>
        <v>-6.9999999999999994E-5</v>
      </c>
      <c r="J172" s="21">
        <f t="shared" si="107"/>
        <v>-6.9999999999999994E-5</v>
      </c>
      <c r="K172" s="21">
        <f t="shared" si="107"/>
        <v>-6.9999999999999994E-5</v>
      </c>
      <c r="L172" s="69">
        <f t="shared" si="107"/>
        <v>-6.9999999999999994E-5</v>
      </c>
      <c r="M172" s="69">
        <f t="shared" ref="M172:N172" si="108">((M82-$C$153)*$C$140)/10^3</f>
        <v>-6.9999999999999994E-5</v>
      </c>
      <c r="N172" s="131">
        <f t="shared" si="108"/>
        <v>-6.9999999999999994E-5</v>
      </c>
    </row>
    <row r="173" spans="2:14" s="18" customFormat="1" x14ac:dyDescent="0.25">
      <c r="B173" s="165" t="s">
        <v>152</v>
      </c>
      <c r="C173" s="20"/>
      <c r="D173" s="21">
        <f t="shared" ref="D173:L173" si="109">((D83-$C$153)*$C$140)/10^3</f>
        <v>5315.1186799999996</v>
      </c>
      <c r="E173" s="21">
        <f t="shared" si="109"/>
        <v>5496.8624300000001</v>
      </c>
      <c r="F173" s="21">
        <f t="shared" si="109"/>
        <v>5270.0624299999999</v>
      </c>
      <c r="G173" s="21">
        <f t="shared" si="109"/>
        <v>5630.0736799999995</v>
      </c>
      <c r="H173" s="21">
        <f t="shared" si="109"/>
        <v>5930.5161799999996</v>
      </c>
      <c r="I173" s="21">
        <f t="shared" si="109"/>
        <v>5824.0011799999993</v>
      </c>
      <c r="J173" s="21">
        <f t="shared" si="109"/>
        <v>5918.2649299999994</v>
      </c>
      <c r="K173" s="21">
        <f t="shared" si="109"/>
        <v>6153.8061799999996</v>
      </c>
      <c r="L173" s="21">
        <f t="shared" si="109"/>
        <v>5828.7936799999998</v>
      </c>
      <c r="M173" s="21">
        <f t="shared" ref="M173:N173" si="110">((M83-$C$153)*$C$140)/10^3</f>
        <v>6147.8324299999995</v>
      </c>
      <c r="N173" s="131">
        <f t="shared" si="110"/>
        <v>6667.5824299999995</v>
      </c>
    </row>
    <row r="174" spans="2:14" s="18" customFormat="1" x14ac:dyDescent="0.25">
      <c r="B174" s="165" t="s">
        <v>153</v>
      </c>
      <c r="C174" s="20"/>
      <c r="D174" s="21">
        <f t="shared" ref="D174:L174" si="111">((D84-$C$153)*$C$140)/10^3</f>
        <v>1517.2311800000002</v>
      </c>
      <c r="E174" s="21">
        <f t="shared" si="111"/>
        <v>1587.9374300000002</v>
      </c>
      <c r="F174" s="21">
        <f t="shared" si="111"/>
        <v>1393.7061800000001</v>
      </c>
      <c r="G174" s="21">
        <f t="shared" si="111"/>
        <v>1489.0499300000001</v>
      </c>
      <c r="H174" s="21">
        <f t="shared" si="111"/>
        <v>1591.9874300000001</v>
      </c>
      <c r="I174" s="21">
        <f t="shared" si="111"/>
        <v>1731.3749300000002</v>
      </c>
      <c r="J174" s="21">
        <f t="shared" si="111"/>
        <v>1822.1624300000001</v>
      </c>
      <c r="K174" s="21">
        <f t="shared" si="111"/>
        <v>1759.7249300000001</v>
      </c>
      <c r="L174" s="21">
        <f t="shared" si="111"/>
        <v>1783.5186800000001</v>
      </c>
      <c r="M174" s="21">
        <f t="shared" ref="M174:N174" si="112">((M84-$C$153)*$C$140)/10^3</f>
        <v>1820.9811800000002</v>
      </c>
      <c r="N174" s="131">
        <f t="shared" si="112"/>
        <v>1858.8824300000001</v>
      </c>
    </row>
    <row r="175" spans="2:14" s="18" customFormat="1" x14ac:dyDescent="0.25">
      <c r="B175" s="165" t="s">
        <v>154</v>
      </c>
      <c r="C175" s="20"/>
      <c r="D175" s="21">
        <f t="shared" ref="D175:L175" si="113">((D85-$C$153)*$C$140)/10^3</f>
        <v>-6.9999999999999994E-5</v>
      </c>
      <c r="E175" s="21">
        <f t="shared" si="113"/>
        <v>-6.9999999999999994E-5</v>
      </c>
      <c r="F175" s="21">
        <f t="shared" si="113"/>
        <v>-6.9999999999999994E-5</v>
      </c>
      <c r="G175" s="21">
        <f t="shared" si="113"/>
        <v>-6.9999999999999994E-5</v>
      </c>
      <c r="H175" s="21">
        <f t="shared" si="113"/>
        <v>-6.9999999999999994E-5</v>
      </c>
      <c r="I175" s="21">
        <f t="shared" si="113"/>
        <v>-6.9999999999999994E-5</v>
      </c>
      <c r="J175" s="21">
        <f t="shared" si="113"/>
        <v>-6.9999999999999994E-5</v>
      </c>
      <c r="K175" s="21">
        <f t="shared" si="113"/>
        <v>-6.9999999999999994E-5</v>
      </c>
      <c r="L175" s="69">
        <f t="shared" si="113"/>
        <v>-6.9999999999999994E-5</v>
      </c>
      <c r="M175" s="69">
        <f t="shared" ref="M175:N175" si="114">((M85-$C$153)*$C$140)/10^3</f>
        <v>-6.9999999999999994E-5</v>
      </c>
      <c r="N175" s="131">
        <f t="shared" si="114"/>
        <v>-6.9999999999999994E-5</v>
      </c>
    </row>
    <row r="176" spans="2:14" s="18" customFormat="1" x14ac:dyDescent="0.25">
      <c r="B176" s="165" t="s">
        <v>155</v>
      </c>
      <c r="C176" s="20"/>
      <c r="D176" s="21">
        <f t="shared" ref="D176:L176" si="115">((D86-$C$153)*$C$140)/10^3</f>
        <v>-6.9999999999999994E-5</v>
      </c>
      <c r="E176" s="21">
        <f t="shared" si="115"/>
        <v>-6.9999999999999994E-5</v>
      </c>
      <c r="F176" s="21">
        <f t="shared" si="115"/>
        <v>-6.9999999999999994E-5</v>
      </c>
      <c r="G176" s="21">
        <f t="shared" si="115"/>
        <v>-6.9999999999999994E-5</v>
      </c>
      <c r="H176" s="21">
        <f t="shared" si="115"/>
        <v>-6.9999999999999994E-5</v>
      </c>
      <c r="I176" s="21">
        <f t="shared" si="115"/>
        <v>-6.9999999999999994E-5</v>
      </c>
      <c r="J176" s="21">
        <f t="shared" si="115"/>
        <v>-6.9999999999999994E-5</v>
      </c>
      <c r="K176" s="21">
        <f t="shared" si="115"/>
        <v>-6.9999999999999994E-5</v>
      </c>
      <c r="L176" s="69">
        <f t="shared" si="115"/>
        <v>-6.9999999999999994E-5</v>
      </c>
      <c r="M176" s="69">
        <f t="shared" ref="M176:N176" si="116">((M86-$C$153)*$C$140)/10^3</f>
        <v>-6.9999999999999994E-5</v>
      </c>
      <c r="N176" s="131">
        <f t="shared" si="116"/>
        <v>-6.9999999999999994E-5</v>
      </c>
    </row>
    <row r="177" spans="2:14" s="18" customFormat="1" x14ac:dyDescent="0.25">
      <c r="B177" s="165" t="s">
        <v>156</v>
      </c>
      <c r="C177" s="20"/>
      <c r="D177" s="21">
        <f t="shared" ref="D177:L177" si="117">((D87-$C$153)*$C$140)/10^3</f>
        <v>-6.9999999999999994E-5</v>
      </c>
      <c r="E177" s="21">
        <f t="shared" si="117"/>
        <v>-6.9999999999999994E-5</v>
      </c>
      <c r="F177" s="21">
        <f t="shared" si="117"/>
        <v>-6.9999999999999994E-5</v>
      </c>
      <c r="G177" s="21">
        <f t="shared" si="117"/>
        <v>-6.9999999999999994E-5</v>
      </c>
      <c r="H177" s="21">
        <f t="shared" si="117"/>
        <v>-6.9999999999999994E-5</v>
      </c>
      <c r="I177" s="21">
        <f t="shared" si="117"/>
        <v>-6.9999999999999994E-5</v>
      </c>
      <c r="J177" s="21">
        <f t="shared" si="117"/>
        <v>-6.9999999999999994E-5</v>
      </c>
      <c r="K177" s="21">
        <f t="shared" si="117"/>
        <v>-6.9999999999999994E-5</v>
      </c>
      <c r="L177" s="69">
        <f t="shared" si="117"/>
        <v>-6.9999999999999994E-5</v>
      </c>
      <c r="M177" s="69">
        <f t="shared" ref="M177:N177" si="118">((M87-$C$153)*$C$140)/10^3</f>
        <v>-6.9999999999999994E-5</v>
      </c>
      <c r="N177" s="131">
        <f t="shared" si="118"/>
        <v>-6.9999999999999994E-5</v>
      </c>
    </row>
    <row r="178" spans="2:14" s="18" customFormat="1" x14ac:dyDescent="0.25">
      <c r="B178" s="165" t="s">
        <v>157</v>
      </c>
      <c r="C178" s="20"/>
      <c r="D178" s="21">
        <f t="shared" ref="D178:L178" si="119">((D88-$C$153)*$C$140)/10^3</f>
        <v>0.85042999999999991</v>
      </c>
      <c r="E178" s="21">
        <f t="shared" si="119"/>
        <v>0.66413000000000011</v>
      </c>
      <c r="F178" s="21">
        <f t="shared" si="119"/>
        <v>0.51833000000000007</v>
      </c>
      <c r="G178" s="21">
        <f t="shared" si="119"/>
        <v>0.42518000000000006</v>
      </c>
      <c r="H178" s="21">
        <f t="shared" si="119"/>
        <v>0.41708000000000006</v>
      </c>
      <c r="I178" s="21">
        <f t="shared" si="119"/>
        <v>0.51833000000000007</v>
      </c>
      <c r="J178" s="21">
        <f t="shared" si="119"/>
        <v>0.67222999999999999</v>
      </c>
      <c r="K178" s="21">
        <f t="shared" si="119"/>
        <v>0.60338000000000003</v>
      </c>
      <c r="L178" s="21">
        <f t="shared" si="119"/>
        <v>0.60338000000000003</v>
      </c>
      <c r="M178" s="21">
        <f t="shared" ref="M178:N178" si="120">((M88-$C$153)*$C$140)/10^3</f>
        <v>0.68842999999999999</v>
      </c>
      <c r="N178" s="131">
        <f t="shared" si="120"/>
        <v>0.55477999999999994</v>
      </c>
    </row>
    <row r="179" spans="2:14" s="18" customFormat="1" x14ac:dyDescent="0.25">
      <c r="B179" s="165" t="s">
        <v>158</v>
      </c>
      <c r="C179" s="20"/>
      <c r="D179" s="21">
        <f t="shared" ref="D179:L179" si="121">((D89-$C$153)*$C$140)/10^3</f>
        <v>1.41743</v>
      </c>
      <c r="E179" s="21">
        <f t="shared" si="121"/>
        <v>1.10693</v>
      </c>
      <c r="F179" s="21">
        <f t="shared" si="121"/>
        <v>0.86392999999999998</v>
      </c>
      <c r="G179" s="21">
        <f t="shared" si="121"/>
        <v>0.70868000000000009</v>
      </c>
      <c r="H179" s="21">
        <f t="shared" si="121"/>
        <v>0.69518000000000002</v>
      </c>
      <c r="I179" s="21">
        <f t="shared" si="121"/>
        <v>0.86392999999999998</v>
      </c>
      <c r="J179" s="21">
        <f t="shared" si="121"/>
        <v>1.12043</v>
      </c>
      <c r="K179" s="21">
        <f t="shared" si="121"/>
        <v>1.0056799999999999</v>
      </c>
      <c r="L179" s="21">
        <f t="shared" si="121"/>
        <v>1.0056799999999999</v>
      </c>
      <c r="M179" s="21">
        <f t="shared" ref="M179:N179" si="122">((M89-$C$153)*$C$140)/10^3</f>
        <v>1.1474300000000002</v>
      </c>
      <c r="N179" s="131">
        <f t="shared" si="122"/>
        <v>0.92467999999999995</v>
      </c>
    </row>
    <row r="180" spans="2:14" s="18" customFormat="1" x14ac:dyDescent="0.25">
      <c r="B180" s="165" t="s">
        <v>159</v>
      </c>
      <c r="C180" s="20"/>
      <c r="D180" s="21">
        <f t="shared" ref="D180:L180" si="123">((D90-$C$153)*$C$140)/10^3</f>
        <v>0.85042999999999991</v>
      </c>
      <c r="E180" s="21">
        <f t="shared" si="123"/>
        <v>0.66413000000000011</v>
      </c>
      <c r="F180" s="21">
        <f t="shared" si="123"/>
        <v>0.51833000000000007</v>
      </c>
      <c r="G180" s="21">
        <f t="shared" si="123"/>
        <v>0.42518000000000006</v>
      </c>
      <c r="H180" s="21">
        <f t="shared" si="123"/>
        <v>0.41708000000000006</v>
      </c>
      <c r="I180" s="21">
        <f t="shared" si="123"/>
        <v>0.51833000000000007</v>
      </c>
      <c r="J180" s="21">
        <f t="shared" si="123"/>
        <v>0.67222999999999999</v>
      </c>
      <c r="K180" s="21">
        <f t="shared" si="123"/>
        <v>0.60338000000000003</v>
      </c>
      <c r="L180" s="21">
        <f t="shared" si="123"/>
        <v>0.60338000000000003</v>
      </c>
      <c r="M180" s="21">
        <f t="shared" ref="M180:N180" si="124">((M90-$C$153)*$C$140)/10^3</f>
        <v>0.68842999999999999</v>
      </c>
      <c r="N180" s="131">
        <f t="shared" si="124"/>
        <v>0.55477999999999994</v>
      </c>
    </row>
    <row r="181" spans="2:14" s="18" customFormat="1" x14ac:dyDescent="0.25">
      <c r="B181" s="165" t="s">
        <v>160</v>
      </c>
      <c r="C181" s="20"/>
      <c r="D181" s="21">
        <f t="shared" ref="D181:L181" si="125">((D91-$C$153)*$C$140)/10^3</f>
        <v>0.85042999999999991</v>
      </c>
      <c r="E181" s="21">
        <f t="shared" si="125"/>
        <v>0.66413000000000011</v>
      </c>
      <c r="F181" s="21">
        <f t="shared" si="125"/>
        <v>0.51833000000000007</v>
      </c>
      <c r="G181" s="21">
        <f t="shared" si="125"/>
        <v>0.42518000000000006</v>
      </c>
      <c r="H181" s="21">
        <f t="shared" si="125"/>
        <v>0.41708000000000006</v>
      </c>
      <c r="I181" s="21">
        <f t="shared" si="125"/>
        <v>0.51833000000000007</v>
      </c>
      <c r="J181" s="21">
        <f t="shared" si="125"/>
        <v>0.67222999999999999</v>
      </c>
      <c r="K181" s="21">
        <f t="shared" si="125"/>
        <v>0.60338000000000003</v>
      </c>
      <c r="L181" s="21">
        <f t="shared" si="125"/>
        <v>0.60338000000000003</v>
      </c>
      <c r="M181" s="21">
        <f t="shared" ref="M181:N181" si="126">((M91-$C$153)*$C$140)/10^3</f>
        <v>0.68842999999999999</v>
      </c>
      <c r="N181" s="131">
        <f t="shared" si="126"/>
        <v>0.55477999999999994</v>
      </c>
    </row>
    <row r="182" spans="2:14" s="18" customFormat="1" x14ac:dyDescent="0.25">
      <c r="B182" s="165" t="s">
        <v>161</v>
      </c>
      <c r="C182" s="20"/>
      <c r="D182" s="21">
        <f t="shared" ref="D182:L182" si="127">((D92-$C$153)*$C$140)/10^3</f>
        <v>3.1977425000000004</v>
      </c>
      <c r="E182" s="21">
        <f t="shared" si="127"/>
        <v>4.7519300000000007</v>
      </c>
      <c r="F182" s="21">
        <f t="shared" si="127"/>
        <v>4.593305</v>
      </c>
      <c r="G182" s="21">
        <f t="shared" si="127"/>
        <v>6.0124925000000005</v>
      </c>
      <c r="H182" s="21">
        <f t="shared" si="127"/>
        <v>7.3118675</v>
      </c>
      <c r="I182" s="21">
        <f t="shared" si="127"/>
        <v>7.7101175</v>
      </c>
      <c r="J182" s="21">
        <f t="shared" si="127"/>
        <v>8.3496800000000011</v>
      </c>
      <c r="K182" s="21">
        <f t="shared" si="127"/>
        <v>8.4441800000000011</v>
      </c>
      <c r="L182" s="21">
        <f t="shared" si="127"/>
        <v>9.9595549999999999</v>
      </c>
      <c r="M182" s="21">
        <f t="shared" ref="M182:N182" si="128">((M92-$C$153)*$C$140)/10^3</f>
        <v>13.75643</v>
      </c>
      <c r="N182" s="131">
        <f t="shared" si="128"/>
        <v>15.86243</v>
      </c>
    </row>
    <row r="183" spans="2:14" s="18" customFormat="1" x14ac:dyDescent="0.25">
      <c r="B183" s="165" t="s">
        <v>162</v>
      </c>
      <c r="C183" s="20"/>
      <c r="D183" s="21">
        <f t="shared" ref="D183:L183" si="129">((D93-$C$153)*$C$140)/10^3</f>
        <v>-6.9999999999999994E-5</v>
      </c>
      <c r="E183" s="21">
        <f t="shared" si="129"/>
        <v>-6.9999999999999994E-5</v>
      </c>
      <c r="F183" s="21">
        <f t="shared" si="129"/>
        <v>-6.9999999999999994E-5</v>
      </c>
      <c r="G183" s="21">
        <f t="shared" si="129"/>
        <v>-6.9999999999999994E-5</v>
      </c>
      <c r="H183" s="21">
        <f t="shared" si="129"/>
        <v>-6.9999999999999994E-5</v>
      </c>
      <c r="I183" s="21">
        <f t="shared" si="129"/>
        <v>-6.9999999999999994E-5</v>
      </c>
      <c r="J183" s="21">
        <f t="shared" si="129"/>
        <v>-6.9999999999999994E-5</v>
      </c>
      <c r="K183" s="21">
        <f t="shared" si="129"/>
        <v>-6.9999999999999994E-5</v>
      </c>
      <c r="L183" s="69">
        <f t="shared" si="129"/>
        <v>-6.9999999999999994E-5</v>
      </c>
      <c r="M183" s="69">
        <f t="shared" ref="M183:N183" si="130">((M93-$C$153)*$C$140)/10^3</f>
        <v>-6.9999999999999994E-5</v>
      </c>
      <c r="N183" s="131">
        <f t="shared" si="130"/>
        <v>-6.9999999999999994E-5</v>
      </c>
    </row>
    <row r="184" spans="2:14" s="18" customFormat="1" x14ac:dyDescent="0.25">
      <c r="B184" s="165" t="s">
        <v>163</v>
      </c>
      <c r="C184" s="20"/>
      <c r="D184" s="21">
        <f t="shared" ref="D184:L184" si="131">((D94-$C$153)*$C$140)/10^3</f>
        <v>-6.9999999999999994E-5</v>
      </c>
      <c r="E184" s="21">
        <f t="shared" si="131"/>
        <v>-6.9999999999999994E-5</v>
      </c>
      <c r="F184" s="21">
        <f t="shared" si="131"/>
        <v>-6.9999999999999994E-5</v>
      </c>
      <c r="G184" s="21">
        <f t="shared" si="131"/>
        <v>-6.9999999999999994E-5</v>
      </c>
      <c r="H184" s="21">
        <f t="shared" si="131"/>
        <v>-6.9999999999999994E-5</v>
      </c>
      <c r="I184" s="21">
        <f t="shared" si="131"/>
        <v>-6.9999999999999994E-5</v>
      </c>
      <c r="J184" s="21">
        <f t="shared" si="131"/>
        <v>-6.9999999999999994E-5</v>
      </c>
      <c r="K184" s="21">
        <f t="shared" si="131"/>
        <v>-6.9999999999999994E-5</v>
      </c>
      <c r="L184" s="69">
        <f t="shared" si="131"/>
        <v>-6.9999999999999994E-5</v>
      </c>
      <c r="M184" s="69">
        <f t="shared" ref="M184:N184" si="132">((M94-$C$153)*$C$140)/10^3</f>
        <v>-6.9999999999999994E-5</v>
      </c>
      <c r="N184" s="131">
        <f t="shared" si="132"/>
        <v>-6.9999999999999994E-5</v>
      </c>
    </row>
    <row r="185" spans="2:14" s="18" customFormat="1" x14ac:dyDescent="0.25">
      <c r="B185" s="165" t="s">
        <v>164</v>
      </c>
      <c r="C185" s="20"/>
      <c r="D185" s="21">
        <f t="shared" ref="D185:L185" si="133">((D95-$C$153)*$C$140)/10^3</f>
        <v>-6.9999999999999994E-5</v>
      </c>
      <c r="E185" s="21">
        <f t="shared" si="133"/>
        <v>-6.9999999999999994E-5</v>
      </c>
      <c r="F185" s="21">
        <f t="shared" si="133"/>
        <v>-6.9999999999999994E-5</v>
      </c>
      <c r="G185" s="21">
        <f t="shared" si="133"/>
        <v>-6.9999999999999994E-5</v>
      </c>
      <c r="H185" s="21">
        <f t="shared" si="133"/>
        <v>-6.9999999999999994E-5</v>
      </c>
      <c r="I185" s="21">
        <f t="shared" si="133"/>
        <v>-6.9999999999999994E-5</v>
      </c>
      <c r="J185" s="21">
        <f t="shared" si="133"/>
        <v>-6.9999999999999994E-5</v>
      </c>
      <c r="K185" s="21">
        <f t="shared" si="133"/>
        <v>-6.9999999999999994E-5</v>
      </c>
      <c r="L185" s="69">
        <f t="shared" si="133"/>
        <v>-6.9999999999999994E-5</v>
      </c>
      <c r="M185" s="69">
        <f t="shared" ref="M185:N185" si="134">((M95-$C$153)*$C$140)/10^3</f>
        <v>-6.9999999999999994E-5</v>
      </c>
      <c r="N185" s="131">
        <f t="shared" si="134"/>
        <v>-6.9999999999999994E-5</v>
      </c>
    </row>
    <row r="186" spans="2:14" s="18" customFormat="1" x14ac:dyDescent="0.25">
      <c r="B186" s="165" t="s">
        <v>165</v>
      </c>
      <c r="C186" s="20"/>
      <c r="D186" s="21">
        <f t="shared" ref="D186:L186" si="135">((D96-$C$153)*$C$140)/10^3</f>
        <v>-6.9999999999999994E-5</v>
      </c>
      <c r="E186" s="21">
        <f t="shared" si="135"/>
        <v>-6.9999999999999994E-5</v>
      </c>
      <c r="F186" s="21">
        <f t="shared" si="135"/>
        <v>-6.9999999999999994E-5</v>
      </c>
      <c r="G186" s="21">
        <f t="shared" si="135"/>
        <v>-6.9999999999999994E-5</v>
      </c>
      <c r="H186" s="21">
        <f t="shared" si="135"/>
        <v>-6.9999999999999994E-5</v>
      </c>
      <c r="I186" s="21">
        <f t="shared" si="135"/>
        <v>-6.9999999999999994E-5</v>
      </c>
      <c r="J186" s="21">
        <f t="shared" si="135"/>
        <v>-6.9999999999999994E-5</v>
      </c>
      <c r="K186" s="21">
        <f t="shared" si="135"/>
        <v>-6.9999999999999994E-5</v>
      </c>
      <c r="L186" s="69">
        <f t="shared" si="135"/>
        <v>-6.9999999999999994E-5</v>
      </c>
      <c r="M186" s="69">
        <f t="shared" ref="M186:N186" si="136">((M96-$C$153)*$C$140)/10^3</f>
        <v>-6.9999999999999994E-5</v>
      </c>
      <c r="N186" s="131">
        <f t="shared" si="136"/>
        <v>-6.9999999999999994E-5</v>
      </c>
    </row>
    <row r="187" spans="2:14" s="18" customFormat="1" x14ac:dyDescent="0.25">
      <c r="B187" s="165" t="s">
        <v>166</v>
      </c>
      <c r="C187" s="20"/>
      <c r="D187" s="21">
        <f t="shared" ref="D187:L187" si="137">((D97-$C$153)*$C$140)/10^3</f>
        <v>504.73117999999999</v>
      </c>
      <c r="E187" s="21">
        <f t="shared" si="137"/>
        <v>496.12493000000001</v>
      </c>
      <c r="F187" s="21">
        <f t="shared" si="137"/>
        <v>489.54367999999999</v>
      </c>
      <c r="G187" s="21">
        <f t="shared" si="137"/>
        <v>458.83118000000002</v>
      </c>
      <c r="H187" s="21">
        <f t="shared" si="137"/>
        <v>508.10617999999999</v>
      </c>
      <c r="I187" s="21">
        <f t="shared" si="137"/>
        <v>469.12493000000001</v>
      </c>
      <c r="J187" s="21">
        <f t="shared" si="137"/>
        <v>483.97492999999997</v>
      </c>
      <c r="K187" s="21">
        <f t="shared" si="137"/>
        <v>475.60492999999997</v>
      </c>
      <c r="L187" s="21">
        <f t="shared" si="137"/>
        <v>497.44117999999997</v>
      </c>
      <c r="M187" s="21">
        <f t="shared" ref="M187:N187" si="138">((M97-$C$153)*$C$140)/10^3</f>
        <v>488.69992999999999</v>
      </c>
      <c r="N187" s="131">
        <f t="shared" si="138"/>
        <v>470.87993</v>
      </c>
    </row>
    <row r="188" spans="2:14" s="18" customFormat="1" x14ac:dyDescent="0.25">
      <c r="B188" s="165" t="s">
        <v>186</v>
      </c>
      <c r="C188" s="20"/>
      <c r="D188" s="21">
        <f t="shared" ref="D188:L188" si="139">((D98-$C$153)*$C$140)/10^3</f>
        <v>-6.9999999999999994E-5</v>
      </c>
      <c r="E188" s="21">
        <f t="shared" si="139"/>
        <v>-6.9999999999999994E-5</v>
      </c>
      <c r="F188" s="21">
        <f t="shared" si="139"/>
        <v>-6.9999999999999994E-5</v>
      </c>
      <c r="G188" s="21">
        <f t="shared" si="139"/>
        <v>-6.9999999999999994E-5</v>
      </c>
      <c r="H188" s="21">
        <f t="shared" si="139"/>
        <v>-6.9999999999999994E-5</v>
      </c>
      <c r="I188" s="21">
        <f t="shared" si="139"/>
        <v>-6.9999999999999994E-5</v>
      </c>
      <c r="J188" s="21">
        <f t="shared" si="139"/>
        <v>-6.9999999999999994E-5</v>
      </c>
      <c r="K188" s="21">
        <f t="shared" si="139"/>
        <v>-6.9999999999999994E-5</v>
      </c>
      <c r="L188" s="69">
        <f t="shared" si="139"/>
        <v>-6.9999999999999994E-5</v>
      </c>
      <c r="M188" s="69">
        <f t="shared" ref="M188:N188" si="140">((M98-$C$153)*$C$140)/10^3</f>
        <v>2.6930000000000003E-2</v>
      </c>
      <c r="N188" s="131">
        <f t="shared" si="140"/>
        <v>5.3929999999999999E-2</v>
      </c>
    </row>
    <row r="189" spans="2:14" s="18" customFormat="1" x14ac:dyDescent="0.25">
      <c r="B189" s="165" t="s">
        <v>167</v>
      </c>
      <c r="C189" s="20"/>
      <c r="D189" s="21">
        <f t="shared" ref="D189:L189" si="141">((D99-$C$153)*$C$140)/10^3</f>
        <v>0.85042999999999991</v>
      </c>
      <c r="E189" s="21">
        <f t="shared" si="141"/>
        <v>0.66413000000000011</v>
      </c>
      <c r="F189" s="21">
        <f t="shared" si="141"/>
        <v>0.51833000000000007</v>
      </c>
      <c r="G189" s="21">
        <f t="shared" si="141"/>
        <v>0.42518000000000006</v>
      </c>
      <c r="H189" s="21">
        <f t="shared" si="141"/>
        <v>0.41708000000000006</v>
      </c>
      <c r="I189" s="21">
        <f t="shared" si="141"/>
        <v>0.51833000000000007</v>
      </c>
      <c r="J189" s="21">
        <f t="shared" si="141"/>
        <v>0.67222999999999999</v>
      </c>
      <c r="K189" s="21">
        <f t="shared" si="141"/>
        <v>0.60338000000000003</v>
      </c>
      <c r="L189" s="21">
        <f t="shared" si="141"/>
        <v>0.60338000000000003</v>
      </c>
      <c r="M189" s="21">
        <f t="shared" ref="M189:N189" si="142">((M99-$C$153)*$C$140)/10^3</f>
        <v>0.68842999999999999</v>
      </c>
      <c r="N189" s="131">
        <f t="shared" si="142"/>
        <v>0.55477999999999994</v>
      </c>
    </row>
    <row r="190" spans="2:14" s="18" customFormat="1" x14ac:dyDescent="0.25">
      <c r="B190" s="165" t="s">
        <v>168</v>
      </c>
      <c r="C190" s="20"/>
      <c r="D190" s="21">
        <f t="shared" ref="D190:L190" si="143">((D100-$C$153)*$C$140)/10^3</f>
        <v>-6.9999999999999994E-5</v>
      </c>
      <c r="E190" s="21">
        <f t="shared" si="143"/>
        <v>-6.9999999999999994E-5</v>
      </c>
      <c r="F190" s="21">
        <f t="shared" si="143"/>
        <v>-6.9999999999999994E-5</v>
      </c>
      <c r="G190" s="21">
        <f t="shared" si="143"/>
        <v>-6.9999999999999994E-5</v>
      </c>
      <c r="H190" s="21">
        <f t="shared" si="143"/>
        <v>-6.9999999999999994E-5</v>
      </c>
      <c r="I190" s="21">
        <f t="shared" si="143"/>
        <v>-6.9999999999999994E-5</v>
      </c>
      <c r="J190" s="21">
        <f t="shared" si="143"/>
        <v>-6.9999999999999994E-5</v>
      </c>
      <c r="K190" s="21">
        <f t="shared" si="143"/>
        <v>-6.9999999999999994E-5</v>
      </c>
      <c r="L190" s="69">
        <f t="shared" si="143"/>
        <v>-6.9999999999999994E-5</v>
      </c>
      <c r="M190" s="69">
        <f t="shared" ref="M190:N190" si="144">((M100-$C$153)*$C$140)/10^3</f>
        <v>-6.9999999999999994E-5</v>
      </c>
      <c r="N190" s="131">
        <f t="shared" si="144"/>
        <v>-6.9999999999999994E-5</v>
      </c>
    </row>
    <row r="191" spans="2:14" s="18" customFormat="1" x14ac:dyDescent="0.25">
      <c r="B191" s="165" t="s">
        <v>169</v>
      </c>
      <c r="C191" s="20"/>
      <c r="D191" s="21">
        <f t="shared" ref="D191:L191" si="145">((D101-$C$153)*$C$140)/10^3</f>
        <v>-6.9999999999999994E-5</v>
      </c>
      <c r="E191" s="21">
        <f t="shared" si="145"/>
        <v>-6.9999999999999994E-5</v>
      </c>
      <c r="F191" s="21">
        <f t="shared" si="145"/>
        <v>-6.9999999999999994E-5</v>
      </c>
      <c r="G191" s="21">
        <f t="shared" si="145"/>
        <v>-6.9999999999999994E-5</v>
      </c>
      <c r="H191" s="21">
        <f t="shared" si="145"/>
        <v>-6.9999999999999994E-5</v>
      </c>
      <c r="I191" s="21">
        <f t="shared" si="145"/>
        <v>-6.9999999999999994E-5</v>
      </c>
      <c r="J191" s="21">
        <f t="shared" si="145"/>
        <v>-6.9999999999999994E-5</v>
      </c>
      <c r="K191" s="21">
        <f t="shared" si="145"/>
        <v>-6.9999999999999994E-5</v>
      </c>
      <c r="L191" s="69">
        <f t="shared" si="145"/>
        <v>-6.9999999999999994E-5</v>
      </c>
      <c r="M191" s="69">
        <f t="shared" ref="M191:N191" si="146">((M101-$C$153)*$C$140)/10^3</f>
        <v>-6.9999999999999994E-5</v>
      </c>
      <c r="N191" s="131">
        <f t="shared" si="146"/>
        <v>-6.9999999999999994E-5</v>
      </c>
    </row>
    <row r="192" spans="2:14" s="18" customFormat="1" x14ac:dyDescent="0.25">
      <c r="B192" s="165" t="s">
        <v>170</v>
      </c>
      <c r="C192" s="20"/>
      <c r="D192" s="21">
        <f t="shared" ref="D192:L192" si="147">((D102-$C$153)*$C$140)/10^3</f>
        <v>-6.9999999999999994E-5</v>
      </c>
      <c r="E192" s="21">
        <f t="shared" si="147"/>
        <v>-6.9999999999999994E-5</v>
      </c>
      <c r="F192" s="21">
        <f t="shared" si="147"/>
        <v>-6.9999999999999994E-5</v>
      </c>
      <c r="G192" s="21">
        <f t="shared" si="147"/>
        <v>-6.9999999999999994E-5</v>
      </c>
      <c r="H192" s="21">
        <f t="shared" si="147"/>
        <v>-6.9999999999999994E-5</v>
      </c>
      <c r="I192" s="21">
        <f t="shared" si="147"/>
        <v>-6.9999999999999994E-5</v>
      </c>
      <c r="J192" s="21">
        <f t="shared" si="147"/>
        <v>-6.9999999999999994E-5</v>
      </c>
      <c r="K192" s="21">
        <f t="shared" si="147"/>
        <v>-6.9999999999999994E-5</v>
      </c>
      <c r="L192" s="69">
        <f t="shared" si="147"/>
        <v>-6.9999999999999994E-5</v>
      </c>
      <c r="M192" s="69">
        <f t="shared" ref="M192:N192" si="148">((M102-$C$153)*$C$140)/10^3</f>
        <v>-6.9999999999999994E-5</v>
      </c>
      <c r="N192" s="131">
        <f t="shared" si="148"/>
        <v>-6.9999999999999994E-5</v>
      </c>
    </row>
    <row r="193" spans="2:14" s="18" customFormat="1" x14ac:dyDescent="0.25">
      <c r="B193" s="175" t="s">
        <v>179</v>
      </c>
      <c r="C193" s="169" t="s">
        <v>171</v>
      </c>
      <c r="D193" s="188">
        <f>SUM(D157:D192)</f>
        <v>7408.1224800000009</v>
      </c>
      <c r="E193" s="188">
        <f t="shared" ref="E193:L193" si="149">SUM(E157:E192)</f>
        <v>7681.49748</v>
      </c>
      <c r="F193" s="188">
        <f t="shared" si="149"/>
        <v>7249.49748</v>
      </c>
      <c r="G193" s="188">
        <f t="shared" si="149"/>
        <v>7701.74748</v>
      </c>
      <c r="H193" s="188">
        <f t="shared" si="149"/>
        <v>8180.3224799999989</v>
      </c>
      <c r="I193" s="188">
        <f t="shared" si="149"/>
        <v>8183.0224799999987</v>
      </c>
      <c r="J193" s="188">
        <f t="shared" si="149"/>
        <v>8396.99748</v>
      </c>
      <c r="K193" s="188">
        <f t="shared" si="149"/>
        <v>8563.0474799999993</v>
      </c>
      <c r="L193" s="202">
        <f t="shared" si="149"/>
        <v>8313.9724799999985</v>
      </c>
      <c r="M193" s="202">
        <f t="shared" ref="M193:N193" si="150">SUM(M157:M192)</f>
        <v>8677.1494800000019</v>
      </c>
      <c r="N193" s="189">
        <f t="shared" si="150"/>
        <v>9254.3014800000001</v>
      </c>
    </row>
    <row r="194" spans="2:14" s="61" customFormat="1" x14ac:dyDescent="0.25">
      <c r="B194" s="77"/>
      <c r="C194" s="77"/>
      <c r="D194" s="77"/>
      <c r="E194" s="77"/>
      <c r="F194" s="75"/>
      <c r="G194" s="75"/>
      <c r="H194" s="75"/>
      <c r="I194" s="75"/>
      <c r="J194" s="75"/>
      <c r="K194" s="75"/>
      <c r="L194" s="75"/>
      <c r="M194" s="75"/>
      <c r="N194" s="75"/>
    </row>
    <row r="195" spans="2:14" x14ac:dyDescent="0.25">
      <c r="B195" s="13"/>
      <c r="C195" s="14"/>
      <c r="D195" s="14"/>
      <c r="E195" s="14"/>
    </row>
    <row r="196" spans="2:14" s="18" customFormat="1" x14ac:dyDescent="0.25">
      <c r="B196" s="15" t="s">
        <v>52</v>
      </c>
      <c r="C196" s="16" t="s">
        <v>53</v>
      </c>
      <c r="D196" s="16">
        <v>2005</v>
      </c>
      <c r="E196" s="16">
        <v>2006</v>
      </c>
      <c r="F196" s="16">
        <v>2007</v>
      </c>
      <c r="G196" s="16">
        <v>2008</v>
      </c>
      <c r="H196" s="16">
        <v>2009</v>
      </c>
      <c r="I196" s="16">
        <v>2010</v>
      </c>
      <c r="J196" s="16">
        <v>2011</v>
      </c>
      <c r="K196" s="16">
        <v>2012</v>
      </c>
      <c r="L196" s="16">
        <v>2013</v>
      </c>
      <c r="M196" s="16">
        <v>2014</v>
      </c>
      <c r="N196" s="17">
        <v>2015</v>
      </c>
    </row>
    <row r="197" spans="2:14" s="61" customFormat="1" x14ac:dyDescent="0.25">
      <c r="B197" s="22" t="s">
        <v>25</v>
      </c>
      <c r="C197" s="23" t="s">
        <v>11</v>
      </c>
      <c r="D197" s="63">
        <v>0</v>
      </c>
      <c r="E197" s="63">
        <v>0</v>
      </c>
      <c r="F197" s="63">
        <v>0</v>
      </c>
      <c r="G197" s="63">
        <v>0</v>
      </c>
      <c r="H197" s="63">
        <v>0</v>
      </c>
      <c r="I197" s="63">
        <v>0</v>
      </c>
      <c r="J197" s="63">
        <v>0</v>
      </c>
      <c r="K197" s="63">
        <v>0</v>
      </c>
      <c r="L197" s="63">
        <v>0</v>
      </c>
      <c r="M197" s="63">
        <v>0</v>
      </c>
      <c r="N197" s="64">
        <v>0</v>
      </c>
    </row>
    <row r="198" spans="2:14" x14ac:dyDescent="0.25">
      <c r="B198" s="65"/>
      <c r="C198" s="66"/>
      <c r="D198" s="66"/>
      <c r="E198" s="66"/>
      <c r="F198" s="34"/>
      <c r="G198" s="34"/>
      <c r="H198" s="34"/>
      <c r="I198" s="34"/>
      <c r="J198" s="34"/>
      <c r="K198" s="34"/>
      <c r="L198" s="34"/>
      <c r="M198" s="34"/>
      <c r="N198" s="34"/>
    </row>
    <row r="199" spans="2:14" x14ac:dyDescent="0.25">
      <c r="B199" s="34"/>
      <c r="C199" s="34"/>
      <c r="D199" s="34"/>
      <c r="E199" s="34"/>
      <c r="F199" s="34"/>
      <c r="G199" s="34"/>
      <c r="H199" s="34"/>
      <c r="I199" s="34"/>
      <c r="J199" s="34"/>
      <c r="K199" s="34"/>
      <c r="L199" s="34"/>
      <c r="M199" s="34"/>
      <c r="N199" s="34"/>
    </row>
    <row r="200" spans="2:14" s="18" customFormat="1" x14ac:dyDescent="0.25">
      <c r="B200" s="15" t="s">
        <v>100</v>
      </c>
      <c r="C200" s="16" t="s">
        <v>90</v>
      </c>
      <c r="D200" s="16">
        <v>2005</v>
      </c>
      <c r="E200" s="16">
        <v>2006</v>
      </c>
      <c r="F200" s="16">
        <v>2007</v>
      </c>
      <c r="G200" s="16">
        <v>2008</v>
      </c>
      <c r="H200" s="16">
        <v>2009</v>
      </c>
      <c r="I200" s="16">
        <v>2010</v>
      </c>
      <c r="J200" s="16">
        <v>2011</v>
      </c>
      <c r="K200" s="16">
        <v>2012</v>
      </c>
      <c r="L200" s="16">
        <v>2013</v>
      </c>
      <c r="M200" s="16">
        <v>2014</v>
      </c>
      <c r="N200" s="17">
        <v>2015</v>
      </c>
    </row>
    <row r="201" spans="2:14" s="18" customFormat="1" x14ac:dyDescent="0.25">
      <c r="B201" s="167" t="s">
        <v>25</v>
      </c>
      <c r="C201" s="27"/>
      <c r="D201" s="133"/>
      <c r="E201" s="133"/>
      <c r="F201" s="133"/>
      <c r="G201" s="133"/>
      <c r="H201" s="133"/>
      <c r="I201" s="133"/>
      <c r="J201" s="133"/>
      <c r="K201" s="133"/>
      <c r="L201" s="69"/>
      <c r="M201" s="69"/>
      <c r="N201" s="338"/>
    </row>
    <row r="202" spans="2:14" s="18" customFormat="1" x14ac:dyDescent="0.25">
      <c r="B202" s="165" t="s">
        <v>136</v>
      </c>
      <c r="C202" s="20"/>
      <c r="D202" s="211">
        <f t="shared" ref="D202:N202" si="151">D157*(1-$F$197)</f>
        <v>-6.9999999999999994E-5</v>
      </c>
      <c r="E202" s="211">
        <f t="shared" si="151"/>
        <v>-6.9999999999999994E-5</v>
      </c>
      <c r="F202" s="211">
        <f t="shared" si="151"/>
        <v>-6.9999999999999994E-5</v>
      </c>
      <c r="G202" s="211">
        <f t="shared" si="151"/>
        <v>-6.9999999999999994E-5</v>
      </c>
      <c r="H202" s="211">
        <f t="shared" si="151"/>
        <v>-6.9999999999999994E-5</v>
      </c>
      <c r="I202" s="211">
        <f t="shared" si="151"/>
        <v>-6.9999999999999994E-5</v>
      </c>
      <c r="J202" s="211">
        <f t="shared" si="151"/>
        <v>-6.9999999999999994E-5</v>
      </c>
      <c r="K202" s="211">
        <f t="shared" si="151"/>
        <v>-6.9999999999999994E-5</v>
      </c>
      <c r="L202" s="211">
        <f t="shared" si="151"/>
        <v>-6.9999999999999994E-5</v>
      </c>
      <c r="M202" s="211">
        <f t="shared" si="151"/>
        <v>-6.9999999999999994E-5</v>
      </c>
      <c r="N202" s="212">
        <f t="shared" si="151"/>
        <v>-6.9999999999999994E-5</v>
      </c>
    </row>
    <row r="203" spans="2:14" s="18" customFormat="1" x14ac:dyDescent="0.25">
      <c r="B203" s="165" t="s">
        <v>137</v>
      </c>
      <c r="C203" s="20"/>
      <c r="D203" s="21">
        <f t="shared" ref="D203:L203" si="152">D158*(1-$F$197)</f>
        <v>60.758367500000006</v>
      </c>
      <c r="E203" s="21">
        <f t="shared" si="152"/>
        <v>90.287930000000003</v>
      </c>
      <c r="F203" s="21">
        <f t="shared" si="152"/>
        <v>87.274055000000004</v>
      </c>
      <c r="G203" s="21">
        <f t="shared" si="152"/>
        <v>114.2386175</v>
      </c>
      <c r="H203" s="21">
        <f t="shared" si="152"/>
        <v>138.92674250000002</v>
      </c>
      <c r="I203" s="21">
        <f t="shared" si="152"/>
        <v>146.49349250000003</v>
      </c>
      <c r="J203" s="21">
        <f t="shared" si="152"/>
        <v>158.64518000000001</v>
      </c>
      <c r="K203" s="21">
        <f t="shared" si="152"/>
        <v>160.44068000000001</v>
      </c>
      <c r="L203" s="21">
        <f t="shared" si="152"/>
        <v>189.23280500000001</v>
      </c>
      <c r="M203" s="21">
        <f t="shared" ref="M203:N203" si="153">M158*(1-$F$197)</f>
        <v>200.11718000000002</v>
      </c>
      <c r="N203" s="131">
        <f t="shared" si="153"/>
        <v>236.41867999999999</v>
      </c>
    </row>
    <row r="204" spans="2:14" s="18" customFormat="1" x14ac:dyDescent="0.25">
      <c r="B204" s="165" t="s">
        <v>138</v>
      </c>
      <c r="C204" s="20"/>
      <c r="D204" s="21">
        <f t="shared" ref="D204:L204" si="154">D159*(1-$F$197)</f>
        <v>0.85042999999999991</v>
      </c>
      <c r="E204" s="21">
        <f t="shared" si="154"/>
        <v>0.66413000000000011</v>
      </c>
      <c r="F204" s="21">
        <f t="shared" si="154"/>
        <v>0.51833000000000007</v>
      </c>
      <c r="G204" s="21">
        <f t="shared" si="154"/>
        <v>0.42518000000000006</v>
      </c>
      <c r="H204" s="21">
        <f t="shared" si="154"/>
        <v>0.41708000000000006</v>
      </c>
      <c r="I204" s="21">
        <f t="shared" si="154"/>
        <v>0.51833000000000007</v>
      </c>
      <c r="J204" s="21">
        <f t="shared" si="154"/>
        <v>0.67222999999999999</v>
      </c>
      <c r="K204" s="21">
        <f t="shared" si="154"/>
        <v>0.60338000000000003</v>
      </c>
      <c r="L204" s="21">
        <f t="shared" si="154"/>
        <v>0.60338000000000003</v>
      </c>
      <c r="M204" s="21">
        <f t="shared" ref="M204:N204" si="155">M159*(1-$F$197)</f>
        <v>0.68842999999999999</v>
      </c>
      <c r="N204" s="131">
        <f t="shared" si="155"/>
        <v>0.55477999999999994</v>
      </c>
    </row>
    <row r="205" spans="2:14" s="18" customFormat="1" x14ac:dyDescent="0.25">
      <c r="B205" s="165" t="s">
        <v>139</v>
      </c>
      <c r="C205" s="20"/>
      <c r="D205" s="21">
        <f t="shared" ref="D205:L205" si="156">D160*(1-$F$197)</f>
        <v>1.41743</v>
      </c>
      <c r="E205" s="21">
        <f t="shared" si="156"/>
        <v>1.10693</v>
      </c>
      <c r="F205" s="21">
        <f t="shared" si="156"/>
        <v>0.86392999999999998</v>
      </c>
      <c r="G205" s="21">
        <f t="shared" si="156"/>
        <v>0.70868000000000009</v>
      </c>
      <c r="H205" s="21">
        <f t="shared" si="156"/>
        <v>0.69518000000000002</v>
      </c>
      <c r="I205" s="21">
        <f t="shared" si="156"/>
        <v>0.86392999999999998</v>
      </c>
      <c r="J205" s="21">
        <f t="shared" si="156"/>
        <v>1.12043</v>
      </c>
      <c r="K205" s="21">
        <f t="shared" si="156"/>
        <v>1.0056799999999999</v>
      </c>
      <c r="L205" s="21">
        <f t="shared" si="156"/>
        <v>1.0056799999999999</v>
      </c>
      <c r="M205" s="21">
        <f t="shared" ref="M205:N205" si="157">M160*(1-$F$197)</f>
        <v>1.1474300000000002</v>
      </c>
      <c r="N205" s="131">
        <f t="shared" si="157"/>
        <v>0.92467999999999995</v>
      </c>
    </row>
    <row r="206" spans="2:14" s="18" customFormat="1" x14ac:dyDescent="0.25">
      <c r="B206" s="165" t="s">
        <v>140</v>
      </c>
      <c r="C206" s="20"/>
      <c r="D206" s="211">
        <f t="shared" ref="D206:L206" si="158">D161*(1-$F$197)</f>
        <v>-6.9999999999999994E-5</v>
      </c>
      <c r="E206" s="211">
        <f t="shared" si="158"/>
        <v>-6.9999999999999994E-5</v>
      </c>
      <c r="F206" s="211">
        <f t="shared" si="158"/>
        <v>-6.9999999999999994E-5</v>
      </c>
      <c r="G206" s="211">
        <f t="shared" si="158"/>
        <v>-6.9999999999999994E-5</v>
      </c>
      <c r="H206" s="211">
        <f t="shared" si="158"/>
        <v>-6.9999999999999994E-5</v>
      </c>
      <c r="I206" s="211">
        <f t="shared" si="158"/>
        <v>-6.9999999999999994E-5</v>
      </c>
      <c r="J206" s="211">
        <f t="shared" si="158"/>
        <v>-6.9999999999999994E-5</v>
      </c>
      <c r="K206" s="211">
        <f t="shared" si="158"/>
        <v>-6.9999999999999994E-5</v>
      </c>
      <c r="L206" s="211">
        <f t="shared" si="158"/>
        <v>-6.9999999999999994E-5</v>
      </c>
      <c r="M206" s="211">
        <f t="shared" ref="M206:N206" si="159">M161*(1-$F$197)</f>
        <v>-6.9999999999999994E-5</v>
      </c>
      <c r="N206" s="212">
        <f t="shared" si="159"/>
        <v>-6.9999999999999994E-5</v>
      </c>
    </row>
    <row r="207" spans="2:14" s="18" customFormat="1" x14ac:dyDescent="0.25">
      <c r="B207" s="165" t="s">
        <v>141</v>
      </c>
      <c r="C207" s="20"/>
      <c r="D207" s="211">
        <f t="shared" ref="D207:L207" si="160">D162*(1-$F$197)</f>
        <v>-6.9999999999999994E-5</v>
      </c>
      <c r="E207" s="211">
        <f t="shared" si="160"/>
        <v>-6.9999999999999994E-5</v>
      </c>
      <c r="F207" s="211">
        <f t="shared" si="160"/>
        <v>-6.9999999999999994E-5</v>
      </c>
      <c r="G207" s="211">
        <f t="shared" si="160"/>
        <v>-6.9999999999999994E-5</v>
      </c>
      <c r="H207" s="211">
        <f t="shared" si="160"/>
        <v>-6.9999999999999994E-5</v>
      </c>
      <c r="I207" s="211">
        <f t="shared" si="160"/>
        <v>-6.9999999999999994E-5</v>
      </c>
      <c r="J207" s="211">
        <f t="shared" si="160"/>
        <v>-6.9999999999999994E-5</v>
      </c>
      <c r="K207" s="211">
        <f t="shared" si="160"/>
        <v>-6.9999999999999994E-5</v>
      </c>
      <c r="L207" s="211">
        <f t="shared" si="160"/>
        <v>-6.9999999999999994E-5</v>
      </c>
      <c r="M207" s="211">
        <f t="shared" ref="M207:N207" si="161">M162*(1-$F$197)</f>
        <v>-6.9999999999999994E-5</v>
      </c>
      <c r="N207" s="212">
        <f t="shared" si="161"/>
        <v>-6.9999999999999994E-5</v>
      </c>
    </row>
    <row r="208" spans="2:14" s="18" customFormat="1" x14ac:dyDescent="0.25">
      <c r="B208" s="165" t="s">
        <v>142</v>
      </c>
      <c r="C208" s="20"/>
      <c r="D208" s="211">
        <f t="shared" ref="D208:L208" si="162">D163*(1-$F$197)</f>
        <v>-6.9999999999999994E-5</v>
      </c>
      <c r="E208" s="211">
        <f t="shared" si="162"/>
        <v>-6.9999999999999994E-5</v>
      </c>
      <c r="F208" s="211">
        <f t="shared" si="162"/>
        <v>-6.9999999999999994E-5</v>
      </c>
      <c r="G208" s="211">
        <f t="shared" si="162"/>
        <v>-6.9999999999999994E-5</v>
      </c>
      <c r="H208" s="211">
        <f t="shared" si="162"/>
        <v>-6.9999999999999994E-5</v>
      </c>
      <c r="I208" s="211">
        <f t="shared" si="162"/>
        <v>-6.9999999999999994E-5</v>
      </c>
      <c r="J208" s="211">
        <f t="shared" si="162"/>
        <v>-6.9999999999999994E-5</v>
      </c>
      <c r="K208" s="211">
        <f t="shared" si="162"/>
        <v>-6.9999999999999994E-5</v>
      </c>
      <c r="L208" s="211">
        <f t="shared" si="162"/>
        <v>-6.9999999999999994E-5</v>
      </c>
      <c r="M208" s="211">
        <f t="shared" ref="M208:N208" si="163">M163*(1-$F$197)</f>
        <v>-6.9999999999999994E-5</v>
      </c>
      <c r="N208" s="212">
        <f t="shared" si="163"/>
        <v>-6.9999999999999994E-5</v>
      </c>
    </row>
    <row r="209" spans="2:14" s="18" customFormat="1" x14ac:dyDescent="0.25">
      <c r="B209" s="165" t="s">
        <v>143</v>
      </c>
      <c r="C209" s="20"/>
      <c r="D209" s="211">
        <f t="shared" ref="D209:L209" si="164">D164*(1-$F$197)</f>
        <v>-6.9999999999999994E-5</v>
      </c>
      <c r="E209" s="211">
        <f t="shared" si="164"/>
        <v>-6.9999999999999994E-5</v>
      </c>
      <c r="F209" s="211">
        <f t="shared" si="164"/>
        <v>-6.9999999999999994E-5</v>
      </c>
      <c r="G209" s="211">
        <f t="shared" si="164"/>
        <v>-6.9999999999999994E-5</v>
      </c>
      <c r="H209" s="211">
        <f t="shared" si="164"/>
        <v>-6.9999999999999994E-5</v>
      </c>
      <c r="I209" s="211">
        <f t="shared" si="164"/>
        <v>-6.9999999999999994E-5</v>
      </c>
      <c r="J209" s="211">
        <f t="shared" si="164"/>
        <v>-6.9999999999999994E-5</v>
      </c>
      <c r="K209" s="211">
        <f t="shared" si="164"/>
        <v>-6.9999999999999994E-5</v>
      </c>
      <c r="L209" s="211">
        <f t="shared" si="164"/>
        <v>-6.9999999999999994E-5</v>
      </c>
      <c r="M209" s="211">
        <f t="shared" ref="M209:N209" si="165">M164*(1-$F$197)</f>
        <v>-6.9999999999999994E-5</v>
      </c>
      <c r="N209" s="212">
        <f t="shared" si="165"/>
        <v>-6.9999999999999994E-5</v>
      </c>
    </row>
    <row r="210" spans="2:14" s="18" customFormat="1" x14ac:dyDescent="0.25">
      <c r="B210" s="165" t="s">
        <v>144</v>
      </c>
      <c r="C210" s="20"/>
      <c r="D210" s="211">
        <f t="shared" ref="D210:L210" si="166">D165*(1-$F$197)</f>
        <v>-6.9999999999999994E-5</v>
      </c>
      <c r="E210" s="211">
        <f t="shared" si="166"/>
        <v>-6.9999999999999994E-5</v>
      </c>
      <c r="F210" s="211">
        <f t="shared" si="166"/>
        <v>-6.9999999999999994E-5</v>
      </c>
      <c r="G210" s="211">
        <f t="shared" si="166"/>
        <v>-6.9999999999999994E-5</v>
      </c>
      <c r="H210" s="211">
        <f t="shared" si="166"/>
        <v>-6.9999999999999994E-5</v>
      </c>
      <c r="I210" s="211">
        <f t="shared" si="166"/>
        <v>-6.9999999999999994E-5</v>
      </c>
      <c r="J210" s="211">
        <f t="shared" si="166"/>
        <v>-6.9999999999999994E-5</v>
      </c>
      <c r="K210" s="211">
        <f t="shared" si="166"/>
        <v>-6.9999999999999994E-5</v>
      </c>
      <c r="L210" s="211">
        <f t="shared" si="166"/>
        <v>-6.9999999999999994E-5</v>
      </c>
      <c r="M210" s="211">
        <f t="shared" ref="M210:N210" si="167">M165*(1-$F$197)</f>
        <v>-6.9999999999999994E-5</v>
      </c>
      <c r="N210" s="212">
        <f t="shared" si="167"/>
        <v>-6.9999999999999994E-5</v>
      </c>
    </row>
    <row r="211" spans="2:14" s="18" customFormat="1" x14ac:dyDescent="0.25">
      <c r="B211" s="165" t="s">
        <v>145</v>
      </c>
      <c r="C211" s="20"/>
      <c r="D211" s="211">
        <f t="shared" ref="D211:L211" si="168">D166*(1-$F$197)</f>
        <v>-6.9999999999999994E-5</v>
      </c>
      <c r="E211" s="211">
        <f t="shared" si="168"/>
        <v>-6.9999999999999994E-5</v>
      </c>
      <c r="F211" s="211">
        <f t="shared" si="168"/>
        <v>-6.9999999999999994E-5</v>
      </c>
      <c r="G211" s="211">
        <f t="shared" si="168"/>
        <v>-6.9999999999999994E-5</v>
      </c>
      <c r="H211" s="211">
        <f t="shared" si="168"/>
        <v>-6.9999999999999994E-5</v>
      </c>
      <c r="I211" s="211">
        <f t="shared" si="168"/>
        <v>-6.9999999999999994E-5</v>
      </c>
      <c r="J211" s="211">
        <f t="shared" si="168"/>
        <v>-6.9999999999999994E-5</v>
      </c>
      <c r="K211" s="211">
        <f t="shared" si="168"/>
        <v>-6.9999999999999994E-5</v>
      </c>
      <c r="L211" s="211">
        <f t="shared" si="168"/>
        <v>-6.9999999999999994E-5</v>
      </c>
      <c r="M211" s="211">
        <f t="shared" ref="M211:N211" si="169">M166*(1-$F$197)</f>
        <v>-6.9999999999999994E-5</v>
      </c>
      <c r="N211" s="212">
        <f t="shared" si="169"/>
        <v>-6.9999999999999994E-5</v>
      </c>
    </row>
    <row r="212" spans="2:14" s="18" customFormat="1" x14ac:dyDescent="0.25">
      <c r="B212" s="165" t="s">
        <v>146</v>
      </c>
      <c r="C212" s="20"/>
      <c r="D212" s="211">
        <f t="shared" ref="D212:L212" si="170">D167*(1-$F$197)</f>
        <v>-6.9999999999999994E-5</v>
      </c>
      <c r="E212" s="211">
        <f t="shared" si="170"/>
        <v>-6.9999999999999994E-5</v>
      </c>
      <c r="F212" s="211">
        <f t="shared" si="170"/>
        <v>-6.9999999999999994E-5</v>
      </c>
      <c r="G212" s="211">
        <f t="shared" si="170"/>
        <v>-6.9999999999999994E-5</v>
      </c>
      <c r="H212" s="211">
        <f t="shared" si="170"/>
        <v>-6.9999999999999994E-5</v>
      </c>
      <c r="I212" s="211">
        <f t="shared" si="170"/>
        <v>-6.9999999999999994E-5</v>
      </c>
      <c r="J212" s="211">
        <f t="shared" si="170"/>
        <v>-6.9999999999999994E-5</v>
      </c>
      <c r="K212" s="211">
        <f t="shared" si="170"/>
        <v>-6.9999999999999994E-5</v>
      </c>
      <c r="L212" s="211">
        <f t="shared" si="170"/>
        <v>-6.9999999999999994E-5</v>
      </c>
      <c r="M212" s="211">
        <f t="shared" ref="M212:N212" si="171">M167*(1-$F$197)</f>
        <v>-6.9999999999999994E-5</v>
      </c>
      <c r="N212" s="212">
        <f t="shared" si="171"/>
        <v>-6.9999999999999994E-5</v>
      </c>
    </row>
    <row r="213" spans="2:14" s="18" customFormat="1" x14ac:dyDescent="0.25">
      <c r="B213" s="165" t="s">
        <v>147</v>
      </c>
      <c r="C213" s="20"/>
      <c r="D213" s="211">
        <f t="shared" ref="D213:L213" si="172">D168*(1-$F$197)</f>
        <v>-6.9999999999999994E-5</v>
      </c>
      <c r="E213" s="211">
        <f t="shared" si="172"/>
        <v>-6.9999999999999994E-5</v>
      </c>
      <c r="F213" s="211">
        <f t="shared" si="172"/>
        <v>-6.9999999999999994E-5</v>
      </c>
      <c r="G213" s="211">
        <f t="shared" si="172"/>
        <v>-6.9999999999999994E-5</v>
      </c>
      <c r="H213" s="211">
        <f t="shared" si="172"/>
        <v>-6.9999999999999994E-5</v>
      </c>
      <c r="I213" s="211">
        <f t="shared" si="172"/>
        <v>-6.9999999999999994E-5</v>
      </c>
      <c r="J213" s="211">
        <f t="shared" si="172"/>
        <v>-6.9999999999999994E-5</v>
      </c>
      <c r="K213" s="211">
        <f t="shared" si="172"/>
        <v>-6.9999999999999994E-5</v>
      </c>
      <c r="L213" s="211">
        <f t="shared" si="172"/>
        <v>-6.9999999999999994E-5</v>
      </c>
      <c r="M213" s="211">
        <f t="shared" ref="M213:N213" si="173">M168*(1-$F$197)</f>
        <v>-6.9999999999999994E-5</v>
      </c>
      <c r="N213" s="212">
        <f t="shared" si="173"/>
        <v>-6.9999999999999994E-5</v>
      </c>
    </row>
    <row r="214" spans="2:14" s="18" customFormat="1" x14ac:dyDescent="0.25">
      <c r="B214" s="165" t="s">
        <v>148</v>
      </c>
      <c r="C214" s="20"/>
      <c r="D214" s="211">
        <f t="shared" ref="D214:L214" si="174">D169*(1-$F$197)</f>
        <v>-6.9999999999999994E-5</v>
      </c>
      <c r="E214" s="211">
        <f t="shared" si="174"/>
        <v>-6.9999999999999994E-5</v>
      </c>
      <c r="F214" s="211">
        <f t="shared" si="174"/>
        <v>-6.9999999999999994E-5</v>
      </c>
      <c r="G214" s="211">
        <f t="shared" si="174"/>
        <v>-6.9999999999999994E-5</v>
      </c>
      <c r="H214" s="211">
        <f t="shared" si="174"/>
        <v>-6.9999999999999994E-5</v>
      </c>
      <c r="I214" s="211">
        <f t="shared" si="174"/>
        <v>-6.9999999999999994E-5</v>
      </c>
      <c r="J214" s="211">
        <f t="shared" si="174"/>
        <v>-6.9999999999999994E-5</v>
      </c>
      <c r="K214" s="211">
        <f t="shared" si="174"/>
        <v>-6.9999999999999994E-5</v>
      </c>
      <c r="L214" s="211">
        <f t="shared" si="174"/>
        <v>-6.9999999999999994E-5</v>
      </c>
      <c r="M214" s="211">
        <f t="shared" ref="M214:N214" si="175">M169*(1-$F$197)</f>
        <v>-6.9999999999999994E-5</v>
      </c>
      <c r="N214" s="212">
        <f t="shared" si="175"/>
        <v>-6.9999999999999994E-5</v>
      </c>
    </row>
    <row r="215" spans="2:14" s="18" customFormat="1" x14ac:dyDescent="0.25">
      <c r="B215" s="165" t="s">
        <v>149</v>
      </c>
      <c r="C215" s="20"/>
      <c r="D215" s="211">
        <f t="shared" ref="D215:L215" si="176">D170*(1-$F$197)</f>
        <v>-6.9999999999999994E-5</v>
      </c>
      <c r="E215" s="211">
        <f t="shared" si="176"/>
        <v>-6.9999999999999994E-5</v>
      </c>
      <c r="F215" s="211">
        <f t="shared" si="176"/>
        <v>-6.9999999999999994E-5</v>
      </c>
      <c r="G215" s="211">
        <f t="shared" si="176"/>
        <v>-6.9999999999999994E-5</v>
      </c>
      <c r="H215" s="211">
        <f t="shared" si="176"/>
        <v>-6.9999999999999994E-5</v>
      </c>
      <c r="I215" s="211">
        <f t="shared" si="176"/>
        <v>-6.9999999999999994E-5</v>
      </c>
      <c r="J215" s="211">
        <f t="shared" si="176"/>
        <v>-6.9999999999999994E-5</v>
      </c>
      <c r="K215" s="211">
        <f t="shared" si="176"/>
        <v>-6.9999999999999994E-5</v>
      </c>
      <c r="L215" s="211">
        <f t="shared" si="176"/>
        <v>-6.9999999999999994E-5</v>
      </c>
      <c r="M215" s="211">
        <f t="shared" ref="M215:N215" si="177">M170*(1-$F$197)</f>
        <v>-6.9999999999999994E-5</v>
      </c>
      <c r="N215" s="212">
        <f t="shared" si="177"/>
        <v>-6.9999999999999994E-5</v>
      </c>
    </row>
    <row r="216" spans="2:14" s="18" customFormat="1" x14ac:dyDescent="0.25">
      <c r="B216" s="165" t="s">
        <v>150</v>
      </c>
      <c r="C216" s="20"/>
      <c r="D216" s="211">
        <f t="shared" ref="D216:L216" si="178">D171*(1-$F$197)</f>
        <v>-6.9999999999999994E-5</v>
      </c>
      <c r="E216" s="211">
        <f t="shared" si="178"/>
        <v>-6.9999999999999994E-5</v>
      </c>
      <c r="F216" s="211">
        <f t="shared" si="178"/>
        <v>-6.9999999999999994E-5</v>
      </c>
      <c r="G216" s="211">
        <f t="shared" si="178"/>
        <v>-6.9999999999999994E-5</v>
      </c>
      <c r="H216" s="211">
        <f t="shared" si="178"/>
        <v>-6.9999999999999994E-5</v>
      </c>
      <c r="I216" s="211">
        <f t="shared" si="178"/>
        <v>-6.9999999999999994E-5</v>
      </c>
      <c r="J216" s="211">
        <f t="shared" si="178"/>
        <v>-6.9999999999999994E-5</v>
      </c>
      <c r="K216" s="211">
        <f t="shared" si="178"/>
        <v>-6.9999999999999994E-5</v>
      </c>
      <c r="L216" s="211">
        <f t="shared" si="178"/>
        <v>-6.9999999999999994E-5</v>
      </c>
      <c r="M216" s="211">
        <f t="shared" ref="M216:N216" si="179">M171*(1-$F$197)</f>
        <v>-6.9999999999999994E-5</v>
      </c>
      <c r="N216" s="212">
        <f t="shared" si="179"/>
        <v>-6.9999999999999994E-5</v>
      </c>
    </row>
    <row r="217" spans="2:14" s="18" customFormat="1" x14ac:dyDescent="0.25">
      <c r="B217" s="165" t="s">
        <v>151</v>
      </c>
      <c r="C217" s="20"/>
      <c r="D217" s="211">
        <f t="shared" ref="D217:L217" si="180">D172*(1-$F$197)</f>
        <v>-6.9999999999999994E-5</v>
      </c>
      <c r="E217" s="211">
        <f t="shared" si="180"/>
        <v>-6.9999999999999994E-5</v>
      </c>
      <c r="F217" s="211">
        <f t="shared" si="180"/>
        <v>-6.9999999999999994E-5</v>
      </c>
      <c r="G217" s="211">
        <f t="shared" si="180"/>
        <v>-6.9999999999999994E-5</v>
      </c>
      <c r="H217" s="211">
        <f t="shared" si="180"/>
        <v>-6.9999999999999994E-5</v>
      </c>
      <c r="I217" s="211">
        <f t="shared" si="180"/>
        <v>-6.9999999999999994E-5</v>
      </c>
      <c r="J217" s="211">
        <f t="shared" si="180"/>
        <v>-6.9999999999999994E-5</v>
      </c>
      <c r="K217" s="211">
        <f t="shared" si="180"/>
        <v>-6.9999999999999994E-5</v>
      </c>
      <c r="L217" s="211">
        <f t="shared" si="180"/>
        <v>-6.9999999999999994E-5</v>
      </c>
      <c r="M217" s="211">
        <f t="shared" ref="M217:N217" si="181">M172*(1-$F$197)</f>
        <v>-6.9999999999999994E-5</v>
      </c>
      <c r="N217" s="212">
        <f t="shared" si="181"/>
        <v>-6.9999999999999994E-5</v>
      </c>
    </row>
    <row r="218" spans="2:14" s="18" customFormat="1" x14ac:dyDescent="0.25">
      <c r="B218" s="165" t="s">
        <v>152</v>
      </c>
      <c r="C218" s="20"/>
      <c r="D218" s="21">
        <f t="shared" ref="D218:L218" si="182">D173*(1-$F$197)</f>
        <v>5315.1186799999996</v>
      </c>
      <c r="E218" s="21">
        <f t="shared" si="182"/>
        <v>5496.8624300000001</v>
      </c>
      <c r="F218" s="21">
        <f t="shared" si="182"/>
        <v>5270.0624299999999</v>
      </c>
      <c r="G218" s="21">
        <f t="shared" si="182"/>
        <v>5630.0736799999995</v>
      </c>
      <c r="H218" s="21">
        <f t="shared" si="182"/>
        <v>5930.5161799999996</v>
      </c>
      <c r="I218" s="21">
        <f t="shared" si="182"/>
        <v>5824.0011799999993</v>
      </c>
      <c r="J218" s="21">
        <f t="shared" si="182"/>
        <v>5918.2649299999994</v>
      </c>
      <c r="K218" s="21">
        <f t="shared" si="182"/>
        <v>6153.8061799999996</v>
      </c>
      <c r="L218" s="21">
        <f t="shared" si="182"/>
        <v>5828.7936799999998</v>
      </c>
      <c r="M218" s="21">
        <f t="shared" ref="M218:N218" si="183">M173*(1-$F$197)</f>
        <v>6147.8324299999995</v>
      </c>
      <c r="N218" s="131">
        <f t="shared" si="183"/>
        <v>6667.5824299999995</v>
      </c>
    </row>
    <row r="219" spans="2:14" s="18" customFormat="1" x14ac:dyDescent="0.25">
      <c r="B219" s="165" t="s">
        <v>153</v>
      </c>
      <c r="C219" s="20"/>
      <c r="D219" s="21">
        <f t="shared" ref="D219:L219" si="184">D174*(1-$F$197)</f>
        <v>1517.2311800000002</v>
      </c>
      <c r="E219" s="21">
        <f t="shared" si="184"/>
        <v>1587.9374300000002</v>
      </c>
      <c r="F219" s="21">
        <f t="shared" si="184"/>
        <v>1393.7061800000001</v>
      </c>
      <c r="G219" s="21">
        <f t="shared" si="184"/>
        <v>1489.0499300000001</v>
      </c>
      <c r="H219" s="21">
        <f t="shared" si="184"/>
        <v>1591.9874300000001</v>
      </c>
      <c r="I219" s="21">
        <f t="shared" si="184"/>
        <v>1731.3749300000002</v>
      </c>
      <c r="J219" s="21">
        <f t="shared" si="184"/>
        <v>1822.1624300000001</v>
      </c>
      <c r="K219" s="21">
        <f t="shared" si="184"/>
        <v>1759.7249300000001</v>
      </c>
      <c r="L219" s="21">
        <f t="shared" si="184"/>
        <v>1783.5186800000001</v>
      </c>
      <c r="M219" s="21">
        <f t="shared" ref="M219:N219" si="185">M174*(1-$F$197)</f>
        <v>1820.9811800000002</v>
      </c>
      <c r="N219" s="131">
        <f t="shared" si="185"/>
        <v>1858.8824300000001</v>
      </c>
    </row>
    <row r="220" spans="2:14" s="18" customFormat="1" x14ac:dyDescent="0.25">
      <c r="B220" s="165" t="s">
        <v>154</v>
      </c>
      <c r="C220" s="20"/>
      <c r="D220" s="21">
        <f t="shared" ref="D220:L220" si="186">D175*(1-$F$197)</f>
        <v>-6.9999999999999994E-5</v>
      </c>
      <c r="E220" s="21">
        <f t="shared" si="186"/>
        <v>-6.9999999999999994E-5</v>
      </c>
      <c r="F220" s="21">
        <f t="shared" si="186"/>
        <v>-6.9999999999999994E-5</v>
      </c>
      <c r="G220" s="21">
        <f t="shared" si="186"/>
        <v>-6.9999999999999994E-5</v>
      </c>
      <c r="H220" s="21">
        <f t="shared" si="186"/>
        <v>-6.9999999999999994E-5</v>
      </c>
      <c r="I220" s="21">
        <f t="shared" si="186"/>
        <v>-6.9999999999999994E-5</v>
      </c>
      <c r="J220" s="21">
        <f t="shared" si="186"/>
        <v>-6.9999999999999994E-5</v>
      </c>
      <c r="K220" s="21">
        <f t="shared" si="186"/>
        <v>-6.9999999999999994E-5</v>
      </c>
      <c r="L220" s="69">
        <f t="shared" si="186"/>
        <v>-6.9999999999999994E-5</v>
      </c>
      <c r="M220" s="69">
        <f t="shared" ref="M220:N220" si="187">M175*(1-$F$197)</f>
        <v>-6.9999999999999994E-5</v>
      </c>
      <c r="N220" s="131">
        <f t="shared" si="187"/>
        <v>-6.9999999999999994E-5</v>
      </c>
    </row>
    <row r="221" spans="2:14" s="18" customFormat="1" x14ac:dyDescent="0.25">
      <c r="B221" s="165" t="s">
        <v>155</v>
      </c>
      <c r="C221" s="20"/>
      <c r="D221" s="21">
        <f t="shared" ref="D221:L221" si="188">D176*(1-$F$197)</f>
        <v>-6.9999999999999994E-5</v>
      </c>
      <c r="E221" s="21">
        <f t="shared" si="188"/>
        <v>-6.9999999999999994E-5</v>
      </c>
      <c r="F221" s="21">
        <f t="shared" si="188"/>
        <v>-6.9999999999999994E-5</v>
      </c>
      <c r="G221" s="21">
        <f t="shared" si="188"/>
        <v>-6.9999999999999994E-5</v>
      </c>
      <c r="H221" s="21">
        <f t="shared" si="188"/>
        <v>-6.9999999999999994E-5</v>
      </c>
      <c r="I221" s="21">
        <f t="shared" si="188"/>
        <v>-6.9999999999999994E-5</v>
      </c>
      <c r="J221" s="21">
        <f t="shared" si="188"/>
        <v>-6.9999999999999994E-5</v>
      </c>
      <c r="K221" s="21">
        <f t="shared" si="188"/>
        <v>-6.9999999999999994E-5</v>
      </c>
      <c r="L221" s="69">
        <f t="shared" si="188"/>
        <v>-6.9999999999999994E-5</v>
      </c>
      <c r="M221" s="69">
        <f t="shared" ref="M221:N221" si="189">M176*(1-$F$197)</f>
        <v>-6.9999999999999994E-5</v>
      </c>
      <c r="N221" s="131">
        <f t="shared" si="189"/>
        <v>-6.9999999999999994E-5</v>
      </c>
    </row>
    <row r="222" spans="2:14" s="18" customFormat="1" x14ac:dyDescent="0.25">
      <c r="B222" s="165" t="s">
        <v>156</v>
      </c>
      <c r="C222" s="20"/>
      <c r="D222" s="21">
        <f t="shared" ref="D222:L222" si="190">D177*(1-$F$197)</f>
        <v>-6.9999999999999994E-5</v>
      </c>
      <c r="E222" s="21">
        <f t="shared" si="190"/>
        <v>-6.9999999999999994E-5</v>
      </c>
      <c r="F222" s="21">
        <f t="shared" si="190"/>
        <v>-6.9999999999999994E-5</v>
      </c>
      <c r="G222" s="21">
        <f t="shared" si="190"/>
        <v>-6.9999999999999994E-5</v>
      </c>
      <c r="H222" s="21">
        <f t="shared" si="190"/>
        <v>-6.9999999999999994E-5</v>
      </c>
      <c r="I222" s="21">
        <f t="shared" si="190"/>
        <v>-6.9999999999999994E-5</v>
      </c>
      <c r="J222" s="21">
        <f t="shared" si="190"/>
        <v>-6.9999999999999994E-5</v>
      </c>
      <c r="K222" s="21">
        <f t="shared" si="190"/>
        <v>-6.9999999999999994E-5</v>
      </c>
      <c r="L222" s="69">
        <f t="shared" si="190"/>
        <v>-6.9999999999999994E-5</v>
      </c>
      <c r="M222" s="69">
        <f t="shared" ref="M222:N222" si="191">M177*(1-$F$197)</f>
        <v>-6.9999999999999994E-5</v>
      </c>
      <c r="N222" s="131">
        <f t="shared" si="191"/>
        <v>-6.9999999999999994E-5</v>
      </c>
    </row>
    <row r="223" spans="2:14" s="18" customFormat="1" x14ac:dyDescent="0.25">
      <c r="B223" s="165" t="s">
        <v>157</v>
      </c>
      <c r="C223" s="20"/>
      <c r="D223" s="21">
        <f t="shared" ref="D223:L223" si="192">D178*(1-$F$197)</f>
        <v>0.85042999999999991</v>
      </c>
      <c r="E223" s="21">
        <f t="shared" si="192"/>
        <v>0.66413000000000011</v>
      </c>
      <c r="F223" s="21">
        <f t="shared" si="192"/>
        <v>0.51833000000000007</v>
      </c>
      <c r="G223" s="21">
        <f t="shared" si="192"/>
        <v>0.42518000000000006</v>
      </c>
      <c r="H223" s="21">
        <f t="shared" si="192"/>
        <v>0.41708000000000006</v>
      </c>
      <c r="I223" s="21">
        <f t="shared" si="192"/>
        <v>0.51833000000000007</v>
      </c>
      <c r="J223" s="21">
        <f t="shared" si="192"/>
        <v>0.67222999999999999</v>
      </c>
      <c r="K223" s="21">
        <f t="shared" si="192"/>
        <v>0.60338000000000003</v>
      </c>
      <c r="L223" s="21">
        <f t="shared" si="192"/>
        <v>0.60338000000000003</v>
      </c>
      <c r="M223" s="21">
        <f t="shared" ref="M223:N223" si="193">M178*(1-$F$197)</f>
        <v>0.68842999999999999</v>
      </c>
      <c r="N223" s="131">
        <f t="shared" si="193"/>
        <v>0.55477999999999994</v>
      </c>
    </row>
    <row r="224" spans="2:14" s="18" customFormat="1" x14ac:dyDescent="0.25">
      <c r="B224" s="165" t="s">
        <v>158</v>
      </c>
      <c r="C224" s="20"/>
      <c r="D224" s="21">
        <f t="shared" ref="D224:L224" si="194">D179*(1-$F$197)</f>
        <v>1.41743</v>
      </c>
      <c r="E224" s="21">
        <f t="shared" si="194"/>
        <v>1.10693</v>
      </c>
      <c r="F224" s="21">
        <f t="shared" si="194"/>
        <v>0.86392999999999998</v>
      </c>
      <c r="G224" s="21">
        <f t="shared" si="194"/>
        <v>0.70868000000000009</v>
      </c>
      <c r="H224" s="21">
        <f t="shared" si="194"/>
        <v>0.69518000000000002</v>
      </c>
      <c r="I224" s="21">
        <f t="shared" si="194"/>
        <v>0.86392999999999998</v>
      </c>
      <c r="J224" s="21">
        <f t="shared" si="194"/>
        <v>1.12043</v>
      </c>
      <c r="K224" s="21">
        <f t="shared" si="194"/>
        <v>1.0056799999999999</v>
      </c>
      <c r="L224" s="21">
        <f t="shared" si="194"/>
        <v>1.0056799999999999</v>
      </c>
      <c r="M224" s="21">
        <f t="shared" ref="M224:N224" si="195">M179*(1-$F$197)</f>
        <v>1.1474300000000002</v>
      </c>
      <c r="N224" s="131">
        <f t="shared" si="195"/>
        <v>0.92467999999999995</v>
      </c>
    </row>
    <row r="225" spans="2:14" s="18" customFormat="1" x14ac:dyDescent="0.25">
      <c r="B225" s="165" t="s">
        <v>159</v>
      </c>
      <c r="C225" s="20"/>
      <c r="D225" s="21">
        <f t="shared" ref="D225:L225" si="196">D180*(1-$F$197)</f>
        <v>0.85042999999999991</v>
      </c>
      <c r="E225" s="21">
        <f t="shared" si="196"/>
        <v>0.66413000000000011</v>
      </c>
      <c r="F225" s="21">
        <f t="shared" si="196"/>
        <v>0.51833000000000007</v>
      </c>
      <c r="G225" s="21">
        <f t="shared" si="196"/>
        <v>0.42518000000000006</v>
      </c>
      <c r="H225" s="21">
        <f t="shared" si="196"/>
        <v>0.41708000000000006</v>
      </c>
      <c r="I225" s="21">
        <f t="shared" si="196"/>
        <v>0.51833000000000007</v>
      </c>
      <c r="J225" s="21">
        <f t="shared" si="196"/>
        <v>0.67222999999999999</v>
      </c>
      <c r="K225" s="21">
        <f t="shared" si="196"/>
        <v>0.60338000000000003</v>
      </c>
      <c r="L225" s="21">
        <f t="shared" si="196"/>
        <v>0.60338000000000003</v>
      </c>
      <c r="M225" s="21">
        <f t="shared" ref="M225:N225" si="197">M180*(1-$F$197)</f>
        <v>0.68842999999999999</v>
      </c>
      <c r="N225" s="131">
        <f t="shared" si="197"/>
        <v>0.55477999999999994</v>
      </c>
    </row>
    <row r="226" spans="2:14" s="18" customFormat="1" x14ac:dyDescent="0.25">
      <c r="B226" s="165" t="s">
        <v>160</v>
      </c>
      <c r="C226" s="20"/>
      <c r="D226" s="21">
        <f t="shared" ref="D226:L226" si="198">D181*(1-$F$197)</f>
        <v>0.85042999999999991</v>
      </c>
      <c r="E226" s="21">
        <f t="shared" si="198"/>
        <v>0.66413000000000011</v>
      </c>
      <c r="F226" s="21">
        <f t="shared" si="198"/>
        <v>0.51833000000000007</v>
      </c>
      <c r="G226" s="21">
        <f t="shared" si="198"/>
        <v>0.42518000000000006</v>
      </c>
      <c r="H226" s="21">
        <f t="shared" si="198"/>
        <v>0.41708000000000006</v>
      </c>
      <c r="I226" s="21">
        <f t="shared" si="198"/>
        <v>0.51833000000000007</v>
      </c>
      <c r="J226" s="21">
        <f t="shared" si="198"/>
        <v>0.67222999999999999</v>
      </c>
      <c r="K226" s="21">
        <f t="shared" si="198"/>
        <v>0.60338000000000003</v>
      </c>
      <c r="L226" s="21">
        <f t="shared" si="198"/>
        <v>0.60338000000000003</v>
      </c>
      <c r="M226" s="21">
        <f t="shared" ref="M226:N226" si="199">M181*(1-$F$197)</f>
        <v>0.68842999999999999</v>
      </c>
      <c r="N226" s="131">
        <f t="shared" si="199"/>
        <v>0.55477999999999994</v>
      </c>
    </row>
    <row r="227" spans="2:14" s="18" customFormat="1" x14ac:dyDescent="0.25">
      <c r="B227" s="165" t="s">
        <v>161</v>
      </c>
      <c r="C227" s="20"/>
      <c r="D227" s="21">
        <f t="shared" ref="D227:L227" si="200">D182*(1-$F$197)</f>
        <v>3.1977425000000004</v>
      </c>
      <c r="E227" s="21">
        <f t="shared" si="200"/>
        <v>4.7519300000000007</v>
      </c>
      <c r="F227" s="21">
        <f t="shared" si="200"/>
        <v>4.593305</v>
      </c>
      <c r="G227" s="21">
        <f t="shared" si="200"/>
        <v>6.0124925000000005</v>
      </c>
      <c r="H227" s="21">
        <f t="shared" si="200"/>
        <v>7.3118675</v>
      </c>
      <c r="I227" s="21">
        <f t="shared" si="200"/>
        <v>7.7101175</v>
      </c>
      <c r="J227" s="21">
        <f t="shared" si="200"/>
        <v>8.3496800000000011</v>
      </c>
      <c r="K227" s="21">
        <f t="shared" si="200"/>
        <v>8.4441800000000011</v>
      </c>
      <c r="L227" s="21">
        <f t="shared" si="200"/>
        <v>9.9595549999999999</v>
      </c>
      <c r="M227" s="21">
        <f t="shared" ref="M227:N227" si="201">M182*(1-$F$197)</f>
        <v>13.75643</v>
      </c>
      <c r="N227" s="131">
        <f t="shared" si="201"/>
        <v>15.86243</v>
      </c>
    </row>
    <row r="228" spans="2:14" s="18" customFormat="1" x14ac:dyDescent="0.25">
      <c r="B228" s="165" t="s">
        <v>162</v>
      </c>
      <c r="C228" s="20"/>
      <c r="D228" s="21">
        <f t="shared" ref="D228:L228" si="202">D183*(1-$F$197)</f>
        <v>-6.9999999999999994E-5</v>
      </c>
      <c r="E228" s="21">
        <f t="shared" si="202"/>
        <v>-6.9999999999999994E-5</v>
      </c>
      <c r="F228" s="21">
        <f t="shared" si="202"/>
        <v>-6.9999999999999994E-5</v>
      </c>
      <c r="G228" s="21">
        <f t="shared" si="202"/>
        <v>-6.9999999999999994E-5</v>
      </c>
      <c r="H228" s="21">
        <f t="shared" si="202"/>
        <v>-6.9999999999999994E-5</v>
      </c>
      <c r="I228" s="21">
        <f t="shared" si="202"/>
        <v>-6.9999999999999994E-5</v>
      </c>
      <c r="J228" s="21">
        <f t="shared" si="202"/>
        <v>-6.9999999999999994E-5</v>
      </c>
      <c r="K228" s="21">
        <f t="shared" si="202"/>
        <v>-6.9999999999999994E-5</v>
      </c>
      <c r="L228" s="69">
        <f t="shared" si="202"/>
        <v>-6.9999999999999994E-5</v>
      </c>
      <c r="M228" s="69">
        <f t="shared" ref="M228:N228" si="203">M183*(1-$F$197)</f>
        <v>-6.9999999999999994E-5</v>
      </c>
      <c r="N228" s="131">
        <f t="shared" si="203"/>
        <v>-6.9999999999999994E-5</v>
      </c>
    </row>
    <row r="229" spans="2:14" s="18" customFormat="1" x14ac:dyDescent="0.25">
      <c r="B229" s="165" t="s">
        <v>163</v>
      </c>
      <c r="C229" s="20"/>
      <c r="D229" s="21">
        <f t="shared" ref="D229:L229" si="204">D184*(1-$F$197)</f>
        <v>-6.9999999999999994E-5</v>
      </c>
      <c r="E229" s="21">
        <f t="shared" si="204"/>
        <v>-6.9999999999999994E-5</v>
      </c>
      <c r="F229" s="21">
        <f t="shared" si="204"/>
        <v>-6.9999999999999994E-5</v>
      </c>
      <c r="G229" s="21">
        <f t="shared" si="204"/>
        <v>-6.9999999999999994E-5</v>
      </c>
      <c r="H229" s="21">
        <f t="shared" si="204"/>
        <v>-6.9999999999999994E-5</v>
      </c>
      <c r="I229" s="21">
        <f t="shared" si="204"/>
        <v>-6.9999999999999994E-5</v>
      </c>
      <c r="J229" s="21">
        <f t="shared" si="204"/>
        <v>-6.9999999999999994E-5</v>
      </c>
      <c r="K229" s="21">
        <f t="shared" si="204"/>
        <v>-6.9999999999999994E-5</v>
      </c>
      <c r="L229" s="69">
        <f t="shared" si="204"/>
        <v>-6.9999999999999994E-5</v>
      </c>
      <c r="M229" s="69">
        <f t="shared" ref="M229:N229" si="205">M184*(1-$F$197)</f>
        <v>-6.9999999999999994E-5</v>
      </c>
      <c r="N229" s="131">
        <f t="shared" si="205"/>
        <v>-6.9999999999999994E-5</v>
      </c>
    </row>
    <row r="230" spans="2:14" s="18" customFormat="1" x14ac:dyDescent="0.25">
      <c r="B230" s="165" t="s">
        <v>164</v>
      </c>
      <c r="C230" s="20"/>
      <c r="D230" s="21">
        <f t="shared" ref="D230:L230" si="206">D185*(1-$F$197)</f>
        <v>-6.9999999999999994E-5</v>
      </c>
      <c r="E230" s="21">
        <f t="shared" si="206"/>
        <v>-6.9999999999999994E-5</v>
      </c>
      <c r="F230" s="21">
        <f t="shared" si="206"/>
        <v>-6.9999999999999994E-5</v>
      </c>
      <c r="G230" s="21">
        <f t="shared" si="206"/>
        <v>-6.9999999999999994E-5</v>
      </c>
      <c r="H230" s="21">
        <f t="shared" si="206"/>
        <v>-6.9999999999999994E-5</v>
      </c>
      <c r="I230" s="21">
        <f t="shared" si="206"/>
        <v>-6.9999999999999994E-5</v>
      </c>
      <c r="J230" s="21">
        <f t="shared" si="206"/>
        <v>-6.9999999999999994E-5</v>
      </c>
      <c r="K230" s="21">
        <f t="shared" si="206"/>
        <v>-6.9999999999999994E-5</v>
      </c>
      <c r="L230" s="69">
        <f t="shared" si="206"/>
        <v>-6.9999999999999994E-5</v>
      </c>
      <c r="M230" s="69">
        <f t="shared" ref="M230:N230" si="207">M185*(1-$F$197)</f>
        <v>-6.9999999999999994E-5</v>
      </c>
      <c r="N230" s="131">
        <f t="shared" si="207"/>
        <v>-6.9999999999999994E-5</v>
      </c>
    </row>
    <row r="231" spans="2:14" s="18" customFormat="1" x14ac:dyDescent="0.25">
      <c r="B231" s="165" t="s">
        <v>165</v>
      </c>
      <c r="C231" s="20"/>
      <c r="D231" s="21">
        <f t="shared" ref="D231:L231" si="208">D186*(1-$F$197)</f>
        <v>-6.9999999999999994E-5</v>
      </c>
      <c r="E231" s="21">
        <f t="shared" si="208"/>
        <v>-6.9999999999999994E-5</v>
      </c>
      <c r="F231" s="21">
        <f t="shared" si="208"/>
        <v>-6.9999999999999994E-5</v>
      </c>
      <c r="G231" s="21">
        <f t="shared" si="208"/>
        <v>-6.9999999999999994E-5</v>
      </c>
      <c r="H231" s="21">
        <f t="shared" si="208"/>
        <v>-6.9999999999999994E-5</v>
      </c>
      <c r="I231" s="21">
        <f t="shared" si="208"/>
        <v>-6.9999999999999994E-5</v>
      </c>
      <c r="J231" s="21">
        <f t="shared" si="208"/>
        <v>-6.9999999999999994E-5</v>
      </c>
      <c r="K231" s="21">
        <f t="shared" si="208"/>
        <v>-6.9999999999999994E-5</v>
      </c>
      <c r="L231" s="69">
        <f t="shared" si="208"/>
        <v>-6.9999999999999994E-5</v>
      </c>
      <c r="M231" s="69">
        <f t="shared" ref="M231:N231" si="209">M186*(1-$F$197)</f>
        <v>-6.9999999999999994E-5</v>
      </c>
      <c r="N231" s="131">
        <f t="shared" si="209"/>
        <v>-6.9999999999999994E-5</v>
      </c>
    </row>
    <row r="232" spans="2:14" s="18" customFormat="1" x14ac:dyDescent="0.25">
      <c r="B232" s="165" t="s">
        <v>166</v>
      </c>
      <c r="C232" s="20"/>
      <c r="D232" s="21">
        <f t="shared" ref="D232:L232" si="210">D187*(1-$F$197)</f>
        <v>504.73117999999999</v>
      </c>
      <c r="E232" s="21">
        <f t="shared" si="210"/>
        <v>496.12493000000001</v>
      </c>
      <c r="F232" s="21">
        <f t="shared" si="210"/>
        <v>489.54367999999999</v>
      </c>
      <c r="G232" s="21">
        <f t="shared" si="210"/>
        <v>458.83118000000002</v>
      </c>
      <c r="H232" s="21">
        <f t="shared" si="210"/>
        <v>508.10617999999999</v>
      </c>
      <c r="I232" s="21">
        <f t="shared" si="210"/>
        <v>469.12493000000001</v>
      </c>
      <c r="J232" s="21">
        <f t="shared" si="210"/>
        <v>483.97492999999997</v>
      </c>
      <c r="K232" s="21">
        <f t="shared" si="210"/>
        <v>475.60492999999997</v>
      </c>
      <c r="L232" s="21">
        <f t="shared" si="210"/>
        <v>497.44117999999997</v>
      </c>
      <c r="M232" s="21">
        <f t="shared" ref="M232:N232" si="211">M187*(1-$F$197)</f>
        <v>488.69992999999999</v>
      </c>
      <c r="N232" s="131">
        <f t="shared" si="211"/>
        <v>470.87993</v>
      </c>
    </row>
    <row r="233" spans="2:14" s="18" customFormat="1" x14ac:dyDescent="0.25">
      <c r="B233" s="165" t="s">
        <v>186</v>
      </c>
      <c r="C233" s="20"/>
      <c r="D233" s="21">
        <f t="shared" ref="D233:L233" si="212">D188*(1-$F$197)</f>
        <v>-6.9999999999999994E-5</v>
      </c>
      <c r="E233" s="21">
        <f t="shared" si="212"/>
        <v>-6.9999999999999994E-5</v>
      </c>
      <c r="F233" s="21">
        <f t="shared" si="212"/>
        <v>-6.9999999999999994E-5</v>
      </c>
      <c r="G233" s="21">
        <f t="shared" si="212"/>
        <v>-6.9999999999999994E-5</v>
      </c>
      <c r="H233" s="21">
        <f t="shared" si="212"/>
        <v>-6.9999999999999994E-5</v>
      </c>
      <c r="I233" s="21">
        <f t="shared" si="212"/>
        <v>-6.9999999999999994E-5</v>
      </c>
      <c r="J233" s="21">
        <f t="shared" si="212"/>
        <v>-6.9999999999999994E-5</v>
      </c>
      <c r="K233" s="21">
        <f t="shared" si="212"/>
        <v>-6.9999999999999994E-5</v>
      </c>
      <c r="L233" s="69">
        <f t="shared" si="212"/>
        <v>-6.9999999999999994E-5</v>
      </c>
      <c r="M233" s="69">
        <f t="shared" ref="M233:N233" si="213">M188*(1-$F$197)</f>
        <v>2.6930000000000003E-2</v>
      </c>
      <c r="N233" s="131">
        <f t="shared" si="213"/>
        <v>5.3929999999999999E-2</v>
      </c>
    </row>
    <row r="234" spans="2:14" s="18" customFormat="1" x14ac:dyDescent="0.25">
      <c r="B234" s="165" t="s">
        <v>167</v>
      </c>
      <c r="C234" s="20"/>
      <c r="D234" s="21">
        <f t="shared" ref="D234:L234" si="214">D189*(1-$F$197)</f>
        <v>0.85042999999999991</v>
      </c>
      <c r="E234" s="21">
        <f t="shared" si="214"/>
        <v>0.66413000000000011</v>
      </c>
      <c r="F234" s="21">
        <f t="shared" si="214"/>
        <v>0.51833000000000007</v>
      </c>
      <c r="G234" s="21">
        <f t="shared" si="214"/>
        <v>0.42518000000000006</v>
      </c>
      <c r="H234" s="21">
        <f t="shared" si="214"/>
        <v>0.41708000000000006</v>
      </c>
      <c r="I234" s="21">
        <f t="shared" si="214"/>
        <v>0.51833000000000007</v>
      </c>
      <c r="J234" s="21">
        <f t="shared" si="214"/>
        <v>0.67222999999999999</v>
      </c>
      <c r="K234" s="21">
        <f t="shared" si="214"/>
        <v>0.60338000000000003</v>
      </c>
      <c r="L234" s="21">
        <f t="shared" si="214"/>
        <v>0.60338000000000003</v>
      </c>
      <c r="M234" s="21">
        <f t="shared" ref="M234:N234" si="215">M189*(1-$F$197)</f>
        <v>0.68842999999999999</v>
      </c>
      <c r="N234" s="131">
        <f t="shared" si="215"/>
        <v>0.55477999999999994</v>
      </c>
    </row>
    <row r="235" spans="2:14" s="18" customFormat="1" x14ac:dyDescent="0.25">
      <c r="B235" s="165" t="s">
        <v>168</v>
      </c>
      <c r="C235" s="20"/>
      <c r="D235" s="21">
        <f t="shared" ref="D235:L235" si="216">D190*(1-$F$197)</f>
        <v>-6.9999999999999994E-5</v>
      </c>
      <c r="E235" s="21">
        <f t="shared" si="216"/>
        <v>-6.9999999999999994E-5</v>
      </c>
      <c r="F235" s="21">
        <f t="shared" si="216"/>
        <v>-6.9999999999999994E-5</v>
      </c>
      <c r="G235" s="21">
        <f t="shared" si="216"/>
        <v>-6.9999999999999994E-5</v>
      </c>
      <c r="H235" s="21">
        <f t="shared" si="216"/>
        <v>-6.9999999999999994E-5</v>
      </c>
      <c r="I235" s="21">
        <f t="shared" si="216"/>
        <v>-6.9999999999999994E-5</v>
      </c>
      <c r="J235" s="21">
        <f t="shared" si="216"/>
        <v>-6.9999999999999994E-5</v>
      </c>
      <c r="K235" s="21">
        <f t="shared" si="216"/>
        <v>-6.9999999999999994E-5</v>
      </c>
      <c r="L235" s="69">
        <f t="shared" si="216"/>
        <v>-6.9999999999999994E-5</v>
      </c>
      <c r="M235" s="69">
        <f t="shared" ref="M235:N235" si="217">M190*(1-$F$197)</f>
        <v>-6.9999999999999994E-5</v>
      </c>
      <c r="N235" s="131">
        <f t="shared" si="217"/>
        <v>-6.9999999999999994E-5</v>
      </c>
    </row>
    <row r="236" spans="2:14" s="18" customFormat="1" x14ac:dyDescent="0.25">
      <c r="B236" s="165" t="s">
        <v>169</v>
      </c>
      <c r="C236" s="20"/>
      <c r="D236" s="21">
        <f t="shared" ref="D236:L236" si="218">D191*(1-$F$197)</f>
        <v>-6.9999999999999994E-5</v>
      </c>
      <c r="E236" s="21">
        <f t="shared" si="218"/>
        <v>-6.9999999999999994E-5</v>
      </c>
      <c r="F236" s="21">
        <f t="shared" si="218"/>
        <v>-6.9999999999999994E-5</v>
      </c>
      <c r="G236" s="21">
        <f t="shared" si="218"/>
        <v>-6.9999999999999994E-5</v>
      </c>
      <c r="H236" s="21">
        <f t="shared" si="218"/>
        <v>-6.9999999999999994E-5</v>
      </c>
      <c r="I236" s="21">
        <f t="shared" si="218"/>
        <v>-6.9999999999999994E-5</v>
      </c>
      <c r="J236" s="21">
        <f t="shared" si="218"/>
        <v>-6.9999999999999994E-5</v>
      </c>
      <c r="K236" s="21">
        <f t="shared" si="218"/>
        <v>-6.9999999999999994E-5</v>
      </c>
      <c r="L236" s="69">
        <f t="shared" si="218"/>
        <v>-6.9999999999999994E-5</v>
      </c>
      <c r="M236" s="69">
        <f t="shared" ref="M236:N236" si="219">M191*(1-$F$197)</f>
        <v>-6.9999999999999994E-5</v>
      </c>
      <c r="N236" s="131">
        <f t="shared" si="219"/>
        <v>-6.9999999999999994E-5</v>
      </c>
    </row>
    <row r="237" spans="2:14" s="18" customFormat="1" x14ac:dyDescent="0.25">
      <c r="B237" s="165" t="s">
        <v>170</v>
      </c>
      <c r="C237" s="20"/>
      <c r="D237" s="21">
        <f t="shared" ref="D237:L237" si="220">D192*(1-$F$197)</f>
        <v>-6.9999999999999994E-5</v>
      </c>
      <c r="E237" s="21">
        <f t="shared" si="220"/>
        <v>-6.9999999999999994E-5</v>
      </c>
      <c r="F237" s="21">
        <f t="shared" si="220"/>
        <v>-6.9999999999999994E-5</v>
      </c>
      <c r="G237" s="21">
        <f t="shared" si="220"/>
        <v>-6.9999999999999994E-5</v>
      </c>
      <c r="H237" s="21">
        <f t="shared" si="220"/>
        <v>-6.9999999999999994E-5</v>
      </c>
      <c r="I237" s="21">
        <f t="shared" si="220"/>
        <v>-6.9999999999999994E-5</v>
      </c>
      <c r="J237" s="21">
        <f t="shared" si="220"/>
        <v>-6.9999999999999994E-5</v>
      </c>
      <c r="K237" s="21">
        <f t="shared" si="220"/>
        <v>-6.9999999999999994E-5</v>
      </c>
      <c r="L237" s="69">
        <f t="shared" si="220"/>
        <v>-6.9999999999999994E-5</v>
      </c>
      <c r="M237" s="69">
        <f t="shared" ref="M237:N237" si="221">M192*(1-$F$197)</f>
        <v>-6.9999999999999994E-5</v>
      </c>
      <c r="N237" s="131">
        <f t="shared" si="221"/>
        <v>-6.9999999999999994E-5</v>
      </c>
    </row>
    <row r="238" spans="2:14" s="18" customFormat="1" x14ac:dyDescent="0.25">
      <c r="B238" s="175" t="s">
        <v>179</v>
      </c>
      <c r="C238" s="169" t="s">
        <v>171</v>
      </c>
      <c r="D238" s="188">
        <f>SUM(D202:D237)</f>
        <v>7408.1224800000009</v>
      </c>
      <c r="E238" s="188">
        <f t="shared" ref="E238:L238" si="222">SUM(E202:E237)</f>
        <v>7681.49748</v>
      </c>
      <c r="F238" s="188">
        <f t="shared" si="222"/>
        <v>7249.49748</v>
      </c>
      <c r="G238" s="188">
        <f t="shared" si="222"/>
        <v>7701.74748</v>
      </c>
      <c r="H238" s="188">
        <f t="shared" si="222"/>
        <v>8180.3224799999989</v>
      </c>
      <c r="I238" s="188">
        <f t="shared" si="222"/>
        <v>8183.0224799999987</v>
      </c>
      <c r="J238" s="188">
        <f t="shared" si="222"/>
        <v>8396.99748</v>
      </c>
      <c r="K238" s="188">
        <f t="shared" si="222"/>
        <v>8563.0474799999993</v>
      </c>
      <c r="L238" s="202">
        <f t="shared" si="222"/>
        <v>8313.9724799999985</v>
      </c>
      <c r="M238" s="202">
        <f t="shared" ref="M238:N238" si="223">SUM(M202:M237)</f>
        <v>8677.1494800000019</v>
      </c>
      <c r="N238" s="189">
        <f t="shared" si="223"/>
        <v>9254.3014800000001</v>
      </c>
    </row>
    <row r="239" spans="2:14" s="61" customFormat="1" x14ac:dyDescent="0.25">
      <c r="B239" s="529"/>
      <c r="C239" s="530"/>
      <c r="D239" s="530"/>
      <c r="E239" s="530"/>
      <c r="F239" s="87"/>
      <c r="G239" s="87"/>
      <c r="H239" s="87"/>
      <c r="I239" s="87"/>
      <c r="J239" s="87"/>
      <c r="K239" s="87"/>
      <c r="L239" s="87"/>
      <c r="M239" s="87"/>
      <c r="N239" s="88"/>
    </row>
    <row r="240" spans="2:14" x14ac:dyDescent="0.25">
      <c r="B240" s="34"/>
      <c r="C240" s="34"/>
      <c r="D240" s="34"/>
      <c r="E240" s="34"/>
      <c r="F240" s="34"/>
      <c r="G240" s="34"/>
      <c r="H240" s="34"/>
      <c r="I240" s="34"/>
      <c r="J240" s="34"/>
      <c r="K240" s="34"/>
      <c r="L240" s="34"/>
      <c r="M240" s="34"/>
      <c r="N240" s="34"/>
    </row>
    <row r="241" spans="2:14" s="18" customFormat="1" x14ac:dyDescent="0.25">
      <c r="B241" s="15" t="s">
        <v>105</v>
      </c>
      <c r="C241" s="16" t="s">
        <v>90</v>
      </c>
      <c r="D241" s="16">
        <v>2005</v>
      </c>
      <c r="E241" s="16">
        <v>2006</v>
      </c>
      <c r="F241" s="16">
        <v>2007</v>
      </c>
      <c r="G241" s="16">
        <v>2008</v>
      </c>
      <c r="H241" s="16">
        <v>2009</v>
      </c>
      <c r="I241" s="16">
        <v>2010</v>
      </c>
      <c r="J241" s="16">
        <v>2011</v>
      </c>
      <c r="K241" s="16">
        <v>2012</v>
      </c>
      <c r="L241" s="16">
        <v>2013</v>
      </c>
      <c r="M241" s="16">
        <v>2014</v>
      </c>
      <c r="N241" s="17">
        <v>2015</v>
      </c>
    </row>
    <row r="242" spans="2:14" s="68" customFormat="1" x14ac:dyDescent="0.25">
      <c r="B242" s="167" t="s">
        <v>25</v>
      </c>
      <c r="C242" s="27"/>
      <c r="D242" s="209"/>
      <c r="E242" s="209"/>
      <c r="F242" s="209"/>
      <c r="G242" s="209"/>
      <c r="H242" s="209"/>
      <c r="I242" s="209"/>
      <c r="J242" s="209"/>
      <c r="K242" s="209"/>
      <c r="L242" s="69"/>
      <c r="M242" s="69"/>
      <c r="N242" s="210"/>
    </row>
    <row r="243" spans="2:14" s="18" customFormat="1" x14ac:dyDescent="0.25">
      <c r="B243" s="165" t="s">
        <v>136</v>
      </c>
      <c r="C243" s="20"/>
      <c r="D243" s="211">
        <f t="shared" ref="D243:M243" si="224">D202*21</f>
        <v>-1.47E-3</v>
      </c>
      <c r="E243" s="211">
        <f t="shared" si="224"/>
        <v>-1.47E-3</v>
      </c>
      <c r="F243" s="211">
        <f t="shared" si="224"/>
        <v>-1.47E-3</v>
      </c>
      <c r="G243" s="211">
        <f t="shared" si="224"/>
        <v>-1.47E-3</v>
      </c>
      <c r="H243" s="211">
        <f t="shared" si="224"/>
        <v>-1.47E-3</v>
      </c>
      <c r="I243" s="211">
        <f t="shared" si="224"/>
        <v>-1.47E-3</v>
      </c>
      <c r="J243" s="211">
        <f t="shared" si="224"/>
        <v>-1.47E-3</v>
      </c>
      <c r="K243" s="211">
        <f t="shared" si="224"/>
        <v>-1.47E-3</v>
      </c>
      <c r="L243" s="211">
        <f t="shared" si="224"/>
        <v>-1.47E-3</v>
      </c>
      <c r="M243" s="211">
        <f t="shared" si="224"/>
        <v>-1.47E-3</v>
      </c>
      <c r="N243" s="212">
        <f t="shared" ref="N243" si="225">N202*21</f>
        <v>-1.47E-3</v>
      </c>
    </row>
    <row r="244" spans="2:14" s="18" customFormat="1" x14ac:dyDescent="0.25">
      <c r="B244" s="165" t="s">
        <v>137</v>
      </c>
      <c r="C244" s="20"/>
      <c r="D244" s="21">
        <f t="shared" ref="D244:L244" si="226">D203*21</f>
        <v>1275.9257175</v>
      </c>
      <c r="E244" s="21">
        <f t="shared" si="226"/>
        <v>1896.0465300000001</v>
      </c>
      <c r="F244" s="21">
        <f t="shared" si="226"/>
        <v>1832.7551550000001</v>
      </c>
      <c r="G244" s="21">
        <f t="shared" si="226"/>
        <v>2399.0109674999999</v>
      </c>
      <c r="H244" s="21">
        <f t="shared" si="226"/>
        <v>2917.4615925000003</v>
      </c>
      <c r="I244" s="21">
        <f t="shared" si="226"/>
        <v>3076.3633425000007</v>
      </c>
      <c r="J244" s="21">
        <f t="shared" si="226"/>
        <v>3331.5487800000001</v>
      </c>
      <c r="K244" s="21">
        <f t="shared" si="226"/>
        <v>3369.2542800000001</v>
      </c>
      <c r="L244" s="21">
        <f t="shared" si="226"/>
        <v>3973.8889050000002</v>
      </c>
      <c r="M244" s="21">
        <f t="shared" ref="M244:N244" si="227">M203*21</f>
        <v>4202.4607800000003</v>
      </c>
      <c r="N244" s="131">
        <f t="shared" si="227"/>
        <v>4964.7922799999997</v>
      </c>
    </row>
    <row r="245" spans="2:14" s="18" customFormat="1" x14ac:dyDescent="0.25">
      <c r="B245" s="165" t="s">
        <v>138</v>
      </c>
      <c r="C245" s="20"/>
      <c r="D245" s="21">
        <f t="shared" ref="D245:L245" si="228">D204*21</f>
        <v>17.859029999999997</v>
      </c>
      <c r="E245" s="21">
        <f t="shared" si="228"/>
        <v>13.946730000000002</v>
      </c>
      <c r="F245" s="21">
        <f t="shared" si="228"/>
        <v>10.884930000000001</v>
      </c>
      <c r="G245" s="21">
        <f t="shared" si="228"/>
        <v>8.9287800000000015</v>
      </c>
      <c r="H245" s="21">
        <f t="shared" si="228"/>
        <v>8.7586800000000018</v>
      </c>
      <c r="I245" s="21">
        <f t="shared" si="228"/>
        <v>10.884930000000001</v>
      </c>
      <c r="J245" s="21">
        <f t="shared" si="228"/>
        <v>14.11683</v>
      </c>
      <c r="K245" s="21">
        <f t="shared" si="228"/>
        <v>12.67098</v>
      </c>
      <c r="L245" s="21">
        <f t="shared" si="228"/>
        <v>12.67098</v>
      </c>
      <c r="M245" s="21">
        <f t="shared" ref="M245:N245" si="229">M204*21</f>
        <v>14.45703</v>
      </c>
      <c r="N245" s="131">
        <f t="shared" si="229"/>
        <v>11.650379999999998</v>
      </c>
    </row>
    <row r="246" spans="2:14" s="18" customFormat="1" x14ac:dyDescent="0.25">
      <c r="B246" s="165" t="s">
        <v>139</v>
      </c>
      <c r="C246" s="20"/>
      <c r="D246" s="21">
        <f t="shared" ref="D246:L246" si="230">D205*21</f>
        <v>29.766030000000001</v>
      </c>
      <c r="E246" s="21">
        <f t="shared" si="230"/>
        <v>23.245529999999999</v>
      </c>
      <c r="F246" s="21">
        <f t="shared" si="230"/>
        <v>18.142530000000001</v>
      </c>
      <c r="G246" s="21">
        <f t="shared" si="230"/>
        <v>14.882280000000002</v>
      </c>
      <c r="H246" s="21">
        <f t="shared" si="230"/>
        <v>14.59878</v>
      </c>
      <c r="I246" s="21">
        <f t="shared" si="230"/>
        <v>18.142530000000001</v>
      </c>
      <c r="J246" s="21">
        <f t="shared" si="230"/>
        <v>23.529030000000002</v>
      </c>
      <c r="K246" s="21">
        <f t="shared" si="230"/>
        <v>21.119279999999996</v>
      </c>
      <c r="L246" s="21">
        <f t="shared" si="230"/>
        <v>21.119279999999996</v>
      </c>
      <c r="M246" s="21">
        <f t="shared" ref="M246:N246" si="231">M205*21</f>
        <v>24.096030000000003</v>
      </c>
      <c r="N246" s="131">
        <f t="shared" si="231"/>
        <v>19.418279999999999</v>
      </c>
    </row>
    <row r="247" spans="2:14" s="18" customFormat="1" x14ac:dyDescent="0.25">
      <c r="B247" s="165" t="s">
        <v>140</v>
      </c>
      <c r="C247" s="20"/>
      <c r="D247" s="211">
        <f t="shared" ref="D247:K247" si="232">D206*21</f>
        <v>-1.47E-3</v>
      </c>
      <c r="E247" s="211">
        <f t="shared" si="232"/>
        <v>-1.47E-3</v>
      </c>
      <c r="F247" s="211">
        <f t="shared" si="232"/>
        <v>-1.47E-3</v>
      </c>
      <c r="G247" s="211">
        <f t="shared" si="232"/>
        <v>-1.47E-3</v>
      </c>
      <c r="H247" s="211">
        <f t="shared" si="232"/>
        <v>-1.47E-3</v>
      </c>
      <c r="I247" s="211">
        <f t="shared" si="232"/>
        <v>-1.47E-3</v>
      </c>
      <c r="J247" s="211">
        <f t="shared" si="232"/>
        <v>-1.47E-3</v>
      </c>
      <c r="K247" s="211">
        <f t="shared" si="232"/>
        <v>-1.47E-3</v>
      </c>
      <c r="L247" s="211">
        <f t="shared" ref="L247:M247" si="233">L206*21</f>
        <v>-1.47E-3</v>
      </c>
      <c r="M247" s="211">
        <f t="shared" si="233"/>
        <v>-1.47E-3</v>
      </c>
      <c r="N247" s="212">
        <f t="shared" ref="N247" si="234">N206*21</f>
        <v>-1.47E-3</v>
      </c>
    </row>
    <row r="248" spans="2:14" s="18" customFormat="1" x14ac:dyDescent="0.25">
      <c r="B248" s="165" t="s">
        <v>141</v>
      </c>
      <c r="C248" s="20"/>
      <c r="D248" s="211">
        <f t="shared" ref="D248:K248" si="235">D207*21</f>
        <v>-1.47E-3</v>
      </c>
      <c r="E248" s="211">
        <f t="shared" si="235"/>
        <v>-1.47E-3</v>
      </c>
      <c r="F248" s="211">
        <f t="shared" si="235"/>
        <v>-1.47E-3</v>
      </c>
      <c r="G248" s="211">
        <f t="shared" si="235"/>
        <v>-1.47E-3</v>
      </c>
      <c r="H248" s="211">
        <f t="shared" si="235"/>
        <v>-1.47E-3</v>
      </c>
      <c r="I248" s="211">
        <f t="shared" si="235"/>
        <v>-1.47E-3</v>
      </c>
      <c r="J248" s="211">
        <f t="shared" si="235"/>
        <v>-1.47E-3</v>
      </c>
      <c r="K248" s="211">
        <f t="shared" si="235"/>
        <v>-1.47E-3</v>
      </c>
      <c r="L248" s="211">
        <f t="shared" ref="L248:M248" si="236">L207*21</f>
        <v>-1.47E-3</v>
      </c>
      <c r="M248" s="211">
        <f t="shared" si="236"/>
        <v>-1.47E-3</v>
      </c>
      <c r="N248" s="212">
        <f t="shared" ref="N248" si="237">N207*21</f>
        <v>-1.47E-3</v>
      </c>
    </row>
    <row r="249" spans="2:14" s="18" customFormat="1" x14ac:dyDescent="0.25">
      <c r="B249" s="165" t="s">
        <v>142</v>
      </c>
      <c r="C249" s="20"/>
      <c r="D249" s="211">
        <f t="shared" ref="D249:K249" si="238">D208*21</f>
        <v>-1.47E-3</v>
      </c>
      <c r="E249" s="211">
        <f t="shared" si="238"/>
        <v>-1.47E-3</v>
      </c>
      <c r="F249" s="211">
        <f t="shared" si="238"/>
        <v>-1.47E-3</v>
      </c>
      <c r="G249" s="211">
        <f t="shared" si="238"/>
        <v>-1.47E-3</v>
      </c>
      <c r="H249" s="211">
        <f t="shared" si="238"/>
        <v>-1.47E-3</v>
      </c>
      <c r="I249" s="211">
        <f t="shared" si="238"/>
        <v>-1.47E-3</v>
      </c>
      <c r="J249" s="211">
        <f t="shared" si="238"/>
        <v>-1.47E-3</v>
      </c>
      <c r="K249" s="211">
        <f t="shared" si="238"/>
        <v>-1.47E-3</v>
      </c>
      <c r="L249" s="211">
        <f t="shared" ref="L249:M249" si="239">L208*21</f>
        <v>-1.47E-3</v>
      </c>
      <c r="M249" s="211">
        <f t="shared" si="239"/>
        <v>-1.47E-3</v>
      </c>
      <c r="N249" s="212">
        <f t="shared" ref="N249" si="240">N208*21</f>
        <v>-1.47E-3</v>
      </c>
    </row>
    <row r="250" spans="2:14" s="18" customFormat="1" x14ac:dyDescent="0.25">
      <c r="B250" s="165" t="s">
        <v>143</v>
      </c>
      <c r="C250" s="20"/>
      <c r="D250" s="211">
        <f t="shared" ref="D250:K250" si="241">D209*21</f>
        <v>-1.47E-3</v>
      </c>
      <c r="E250" s="211">
        <f t="shared" si="241"/>
        <v>-1.47E-3</v>
      </c>
      <c r="F250" s="211">
        <f t="shared" si="241"/>
        <v>-1.47E-3</v>
      </c>
      <c r="G250" s="211">
        <f t="shared" si="241"/>
        <v>-1.47E-3</v>
      </c>
      <c r="H250" s="211">
        <f t="shared" si="241"/>
        <v>-1.47E-3</v>
      </c>
      <c r="I250" s="211">
        <f t="shared" si="241"/>
        <v>-1.47E-3</v>
      </c>
      <c r="J250" s="211">
        <f t="shared" si="241"/>
        <v>-1.47E-3</v>
      </c>
      <c r="K250" s="211">
        <f t="shared" si="241"/>
        <v>-1.47E-3</v>
      </c>
      <c r="L250" s="211">
        <f t="shared" ref="L250:M250" si="242">L209*21</f>
        <v>-1.47E-3</v>
      </c>
      <c r="M250" s="211">
        <f t="shared" si="242"/>
        <v>-1.47E-3</v>
      </c>
      <c r="N250" s="212">
        <f t="shared" ref="N250" si="243">N209*21</f>
        <v>-1.47E-3</v>
      </c>
    </row>
    <row r="251" spans="2:14" s="18" customFormat="1" x14ac:dyDescent="0.25">
      <c r="B251" s="165" t="s">
        <v>144</v>
      </c>
      <c r="C251" s="20"/>
      <c r="D251" s="211">
        <f t="shared" ref="D251:K251" si="244">D210*21</f>
        <v>-1.47E-3</v>
      </c>
      <c r="E251" s="211">
        <f t="shared" si="244"/>
        <v>-1.47E-3</v>
      </c>
      <c r="F251" s="211">
        <f t="shared" si="244"/>
        <v>-1.47E-3</v>
      </c>
      <c r="G251" s="211">
        <f t="shared" si="244"/>
        <v>-1.47E-3</v>
      </c>
      <c r="H251" s="211">
        <f t="shared" si="244"/>
        <v>-1.47E-3</v>
      </c>
      <c r="I251" s="211">
        <f t="shared" si="244"/>
        <v>-1.47E-3</v>
      </c>
      <c r="J251" s="211">
        <f t="shared" si="244"/>
        <v>-1.47E-3</v>
      </c>
      <c r="K251" s="211">
        <f t="shared" si="244"/>
        <v>-1.47E-3</v>
      </c>
      <c r="L251" s="211">
        <f t="shared" ref="L251:M251" si="245">L210*21</f>
        <v>-1.47E-3</v>
      </c>
      <c r="M251" s="211">
        <f t="shared" si="245"/>
        <v>-1.47E-3</v>
      </c>
      <c r="N251" s="212">
        <f t="shared" ref="N251" si="246">N210*21</f>
        <v>-1.47E-3</v>
      </c>
    </row>
    <row r="252" spans="2:14" s="18" customFormat="1" x14ac:dyDescent="0.25">
      <c r="B252" s="165" t="s">
        <v>145</v>
      </c>
      <c r="C252" s="20"/>
      <c r="D252" s="211">
        <f t="shared" ref="D252:K252" si="247">D211*21</f>
        <v>-1.47E-3</v>
      </c>
      <c r="E252" s="211">
        <f t="shared" si="247"/>
        <v>-1.47E-3</v>
      </c>
      <c r="F252" s="211">
        <f t="shared" si="247"/>
        <v>-1.47E-3</v>
      </c>
      <c r="G252" s="211">
        <f t="shared" si="247"/>
        <v>-1.47E-3</v>
      </c>
      <c r="H252" s="211">
        <f t="shared" si="247"/>
        <v>-1.47E-3</v>
      </c>
      <c r="I252" s="211">
        <f t="shared" si="247"/>
        <v>-1.47E-3</v>
      </c>
      <c r="J252" s="211">
        <f t="shared" si="247"/>
        <v>-1.47E-3</v>
      </c>
      <c r="K252" s="211">
        <f t="shared" si="247"/>
        <v>-1.47E-3</v>
      </c>
      <c r="L252" s="211">
        <f t="shared" ref="L252:M252" si="248">L211*21</f>
        <v>-1.47E-3</v>
      </c>
      <c r="M252" s="211">
        <f t="shared" si="248"/>
        <v>-1.47E-3</v>
      </c>
      <c r="N252" s="212">
        <f t="shared" ref="N252" si="249">N211*21</f>
        <v>-1.47E-3</v>
      </c>
    </row>
    <row r="253" spans="2:14" s="18" customFormat="1" x14ac:dyDescent="0.25">
      <c r="B253" s="165" t="s">
        <v>146</v>
      </c>
      <c r="C253" s="20"/>
      <c r="D253" s="211">
        <f t="shared" ref="D253:K253" si="250">D212*21</f>
        <v>-1.47E-3</v>
      </c>
      <c r="E253" s="211">
        <f t="shared" si="250"/>
        <v>-1.47E-3</v>
      </c>
      <c r="F253" s="211">
        <f t="shared" si="250"/>
        <v>-1.47E-3</v>
      </c>
      <c r="G253" s="211">
        <f t="shared" si="250"/>
        <v>-1.47E-3</v>
      </c>
      <c r="H253" s="211">
        <f t="shared" si="250"/>
        <v>-1.47E-3</v>
      </c>
      <c r="I253" s="211">
        <f t="shared" si="250"/>
        <v>-1.47E-3</v>
      </c>
      <c r="J253" s="211">
        <f t="shared" si="250"/>
        <v>-1.47E-3</v>
      </c>
      <c r="K253" s="211">
        <f t="shared" si="250"/>
        <v>-1.47E-3</v>
      </c>
      <c r="L253" s="211">
        <f t="shared" ref="L253:M253" si="251">L212*21</f>
        <v>-1.47E-3</v>
      </c>
      <c r="M253" s="211">
        <f t="shared" si="251"/>
        <v>-1.47E-3</v>
      </c>
      <c r="N253" s="212">
        <f t="shared" ref="N253" si="252">N212*21</f>
        <v>-1.47E-3</v>
      </c>
    </row>
    <row r="254" spans="2:14" s="18" customFormat="1" x14ac:dyDescent="0.25">
      <c r="B254" s="165" t="s">
        <v>147</v>
      </c>
      <c r="C254" s="20"/>
      <c r="D254" s="211">
        <f t="shared" ref="D254:K254" si="253">D213*21</f>
        <v>-1.47E-3</v>
      </c>
      <c r="E254" s="211">
        <f t="shared" si="253"/>
        <v>-1.47E-3</v>
      </c>
      <c r="F254" s="211">
        <f t="shared" si="253"/>
        <v>-1.47E-3</v>
      </c>
      <c r="G254" s="211">
        <f t="shared" si="253"/>
        <v>-1.47E-3</v>
      </c>
      <c r="H254" s="211">
        <f t="shared" si="253"/>
        <v>-1.47E-3</v>
      </c>
      <c r="I254" s="211">
        <f t="shared" si="253"/>
        <v>-1.47E-3</v>
      </c>
      <c r="J254" s="211">
        <f t="shared" si="253"/>
        <v>-1.47E-3</v>
      </c>
      <c r="K254" s="211">
        <f t="shared" si="253"/>
        <v>-1.47E-3</v>
      </c>
      <c r="L254" s="211">
        <f t="shared" ref="L254:M254" si="254">L213*21</f>
        <v>-1.47E-3</v>
      </c>
      <c r="M254" s="211">
        <f t="shared" si="254"/>
        <v>-1.47E-3</v>
      </c>
      <c r="N254" s="212">
        <f t="shared" ref="N254" si="255">N213*21</f>
        <v>-1.47E-3</v>
      </c>
    </row>
    <row r="255" spans="2:14" s="18" customFormat="1" x14ac:dyDescent="0.25">
      <c r="B255" s="165" t="s">
        <v>148</v>
      </c>
      <c r="C255" s="20"/>
      <c r="D255" s="211">
        <f t="shared" ref="D255:K255" si="256">D214*21</f>
        <v>-1.47E-3</v>
      </c>
      <c r="E255" s="211">
        <f t="shared" si="256"/>
        <v>-1.47E-3</v>
      </c>
      <c r="F255" s="211">
        <f t="shared" si="256"/>
        <v>-1.47E-3</v>
      </c>
      <c r="G255" s="211">
        <f t="shared" si="256"/>
        <v>-1.47E-3</v>
      </c>
      <c r="H255" s="211">
        <f t="shared" si="256"/>
        <v>-1.47E-3</v>
      </c>
      <c r="I255" s="211">
        <f t="shared" si="256"/>
        <v>-1.47E-3</v>
      </c>
      <c r="J255" s="211">
        <f t="shared" si="256"/>
        <v>-1.47E-3</v>
      </c>
      <c r="K255" s="211">
        <f t="shared" si="256"/>
        <v>-1.47E-3</v>
      </c>
      <c r="L255" s="211">
        <f t="shared" ref="L255:M255" si="257">L214*21</f>
        <v>-1.47E-3</v>
      </c>
      <c r="M255" s="211">
        <f t="shared" si="257"/>
        <v>-1.47E-3</v>
      </c>
      <c r="N255" s="212">
        <f t="shared" ref="N255" si="258">N214*21</f>
        <v>-1.47E-3</v>
      </c>
    </row>
    <row r="256" spans="2:14" s="18" customFormat="1" x14ac:dyDescent="0.25">
      <c r="B256" s="165" t="s">
        <v>149</v>
      </c>
      <c r="C256" s="20"/>
      <c r="D256" s="211">
        <f t="shared" ref="D256:K256" si="259">D215*21</f>
        <v>-1.47E-3</v>
      </c>
      <c r="E256" s="211">
        <f t="shared" si="259"/>
        <v>-1.47E-3</v>
      </c>
      <c r="F256" s="211">
        <f t="shared" si="259"/>
        <v>-1.47E-3</v>
      </c>
      <c r="G256" s="211">
        <f t="shared" si="259"/>
        <v>-1.47E-3</v>
      </c>
      <c r="H256" s="211">
        <f t="shared" si="259"/>
        <v>-1.47E-3</v>
      </c>
      <c r="I256" s="211">
        <f t="shared" si="259"/>
        <v>-1.47E-3</v>
      </c>
      <c r="J256" s="211">
        <f t="shared" si="259"/>
        <v>-1.47E-3</v>
      </c>
      <c r="K256" s="211">
        <f t="shared" si="259"/>
        <v>-1.47E-3</v>
      </c>
      <c r="L256" s="211">
        <f t="shared" ref="L256:M256" si="260">L215*21</f>
        <v>-1.47E-3</v>
      </c>
      <c r="M256" s="211">
        <f t="shared" si="260"/>
        <v>-1.47E-3</v>
      </c>
      <c r="N256" s="212">
        <f t="shared" ref="N256" si="261">N215*21</f>
        <v>-1.47E-3</v>
      </c>
    </row>
    <row r="257" spans="2:14" s="18" customFormat="1" x14ac:dyDescent="0.25">
      <c r="B257" s="165" t="s">
        <v>150</v>
      </c>
      <c r="C257" s="20"/>
      <c r="D257" s="211">
        <f t="shared" ref="D257:K257" si="262">D216*21</f>
        <v>-1.47E-3</v>
      </c>
      <c r="E257" s="211">
        <f t="shared" si="262"/>
        <v>-1.47E-3</v>
      </c>
      <c r="F257" s="211">
        <f t="shared" si="262"/>
        <v>-1.47E-3</v>
      </c>
      <c r="G257" s="211">
        <f t="shared" si="262"/>
        <v>-1.47E-3</v>
      </c>
      <c r="H257" s="211">
        <f t="shared" si="262"/>
        <v>-1.47E-3</v>
      </c>
      <c r="I257" s="211">
        <f t="shared" si="262"/>
        <v>-1.47E-3</v>
      </c>
      <c r="J257" s="211">
        <f t="shared" si="262"/>
        <v>-1.47E-3</v>
      </c>
      <c r="K257" s="211">
        <f t="shared" si="262"/>
        <v>-1.47E-3</v>
      </c>
      <c r="L257" s="211">
        <f t="shared" ref="L257:M257" si="263">L216*21</f>
        <v>-1.47E-3</v>
      </c>
      <c r="M257" s="211">
        <f t="shared" si="263"/>
        <v>-1.47E-3</v>
      </c>
      <c r="N257" s="212">
        <f t="shared" ref="N257" si="264">N216*21</f>
        <v>-1.47E-3</v>
      </c>
    </row>
    <row r="258" spans="2:14" s="18" customFormat="1" x14ac:dyDescent="0.25">
      <c r="B258" s="165" t="s">
        <v>151</v>
      </c>
      <c r="C258" s="20"/>
      <c r="D258" s="211">
        <f t="shared" ref="D258:K258" si="265">D217*21</f>
        <v>-1.47E-3</v>
      </c>
      <c r="E258" s="211">
        <f t="shared" si="265"/>
        <v>-1.47E-3</v>
      </c>
      <c r="F258" s="211">
        <f t="shared" si="265"/>
        <v>-1.47E-3</v>
      </c>
      <c r="G258" s="211">
        <f t="shared" si="265"/>
        <v>-1.47E-3</v>
      </c>
      <c r="H258" s="211">
        <f t="shared" si="265"/>
        <v>-1.47E-3</v>
      </c>
      <c r="I258" s="211">
        <f t="shared" si="265"/>
        <v>-1.47E-3</v>
      </c>
      <c r="J258" s="211">
        <f t="shared" si="265"/>
        <v>-1.47E-3</v>
      </c>
      <c r="K258" s="211">
        <f t="shared" si="265"/>
        <v>-1.47E-3</v>
      </c>
      <c r="L258" s="211">
        <f t="shared" ref="L258:M258" si="266">L217*21</f>
        <v>-1.47E-3</v>
      </c>
      <c r="M258" s="211">
        <f t="shared" si="266"/>
        <v>-1.47E-3</v>
      </c>
      <c r="N258" s="212">
        <f t="shared" ref="N258" si="267">N217*21</f>
        <v>-1.47E-3</v>
      </c>
    </row>
    <row r="259" spans="2:14" s="18" customFormat="1" x14ac:dyDescent="0.25">
      <c r="B259" s="165" t="s">
        <v>152</v>
      </c>
      <c r="C259" s="20"/>
      <c r="D259" s="21">
        <f t="shared" ref="D259:L259" si="268">D218*21</f>
        <v>111617.49227999999</v>
      </c>
      <c r="E259" s="21">
        <f t="shared" si="268"/>
        <v>115434.11103</v>
      </c>
      <c r="F259" s="21">
        <f t="shared" si="268"/>
        <v>110671.31103</v>
      </c>
      <c r="G259" s="21">
        <f t="shared" si="268"/>
        <v>118231.54727999998</v>
      </c>
      <c r="H259" s="21">
        <f t="shared" si="268"/>
        <v>124540.83977999999</v>
      </c>
      <c r="I259" s="21">
        <f t="shared" si="268"/>
        <v>122304.02477999998</v>
      </c>
      <c r="J259" s="21">
        <f t="shared" si="268"/>
        <v>124283.56352999998</v>
      </c>
      <c r="K259" s="21">
        <f t="shared" si="268"/>
        <v>129229.92977999999</v>
      </c>
      <c r="L259" s="21">
        <f t="shared" si="268"/>
        <v>122404.66727999999</v>
      </c>
      <c r="M259" s="21">
        <f t="shared" ref="M259:N259" si="269">M218*21</f>
        <v>129104.48103</v>
      </c>
      <c r="N259" s="131">
        <f t="shared" si="269"/>
        <v>140019.23103</v>
      </c>
    </row>
    <row r="260" spans="2:14" s="18" customFormat="1" x14ac:dyDescent="0.25">
      <c r="B260" s="165" t="s">
        <v>153</v>
      </c>
      <c r="C260" s="20"/>
      <c r="D260" s="21">
        <f t="shared" ref="D260:L260" si="270">D219*21</f>
        <v>31861.854780000005</v>
      </c>
      <c r="E260" s="21">
        <f t="shared" si="270"/>
        <v>33346.686030000004</v>
      </c>
      <c r="F260" s="21">
        <f t="shared" si="270"/>
        <v>29267.829780000004</v>
      </c>
      <c r="G260" s="21">
        <f t="shared" si="270"/>
        <v>31270.048530000004</v>
      </c>
      <c r="H260" s="21">
        <f t="shared" si="270"/>
        <v>33431.73603</v>
      </c>
      <c r="I260" s="21">
        <f t="shared" si="270"/>
        <v>36358.873530000004</v>
      </c>
      <c r="J260" s="21">
        <f t="shared" si="270"/>
        <v>38265.411030000003</v>
      </c>
      <c r="K260" s="21">
        <f t="shared" si="270"/>
        <v>36954.223530000003</v>
      </c>
      <c r="L260" s="21">
        <f t="shared" si="270"/>
        <v>37453.89228</v>
      </c>
      <c r="M260" s="21">
        <f t="shared" ref="M260:N260" si="271">M219*21</f>
        <v>38240.604780000001</v>
      </c>
      <c r="N260" s="131">
        <f t="shared" si="271"/>
        <v>39036.531030000006</v>
      </c>
    </row>
    <row r="261" spans="2:14" s="18" customFormat="1" x14ac:dyDescent="0.25">
      <c r="B261" s="165" t="s">
        <v>154</v>
      </c>
      <c r="C261" s="20"/>
      <c r="D261" s="211">
        <f t="shared" ref="D261:K261" si="272">D220*21</f>
        <v>-1.47E-3</v>
      </c>
      <c r="E261" s="211">
        <f t="shared" si="272"/>
        <v>-1.47E-3</v>
      </c>
      <c r="F261" s="211">
        <f t="shared" si="272"/>
        <v>-1.47E-3</v>
      </c>
      <c r="G261" s="211">
        <f t="shared" si="272"/>
        <v>-1.47E-3</v>
      </c>
      <c r="H261" s="211">
        <f t="shared" si="272"/>
        <v>-1.47E-3</v>
      </c>
      <c r="I261" s="211">
        <f t="shared" si="272"/>
        <v>-1.47E-3</v>
      </c>
      <c r="J261" s="211">
        <f t="shared" si="272"/>
        <v>-1.47E-3</v>
      </c>
      <c r="K261" s="211">
        <f t="shared" si="272"/>
        <v>-1.47E-3</v>
      </c>
      <c r="L261" s="211">
        <f t="shared" ref="L261:M261" si="273">L220*21</f>
        <v>-1.47E-3</v>
      </c>
      <c r="M261" s="211">
        <f t="shared" si="273"/>
        <v>-1.47E-3</v>
      </c>
      <c r="N261" s="212">
        <f t="shared" ref="N261" si="274">N220*21</f>
        <v>-1.47E-3</v>
      </c>
    </row>
    <row r="262" spans="2:14" s="18" customFormat="1" x14ac:dyDescent="0.25">
      <c r="B262" s="165" t="s">
        <v>155</v>
      </c>
      <c r="C262" s="20"/>
      <c r="D262" s="211">
        <f t="shared" ref="D262:K262" si="275">D221*21</f>
        <v>-1.47E-3</v>
      </c>
      <c r="E262" s="211">
        <f t="shared" si="275"/>
        <v>-1.47E-3</v>
      </c>
      <c r="F262" s="211">
        <f t="shared" si="275"/>
        <v>-1.47E-3</v>
      </c>
      <c r="G262" s="211">
        <f t="shared" si="275"/>
        <v>-1.47E-3</v>
      </c>
      <c r="H262" s="211">
        <f t="shared" si="275"/>
        <v>-1.47E-3</v>
      </c>
      <c r="I262" s="211">
        <f t="shared" si="275"/>
        <v>-1.47E-3</v>
      </c>
      <c r="J262" s="211">
        <f t="shared" si="275"/>
        <v>-1.47E-3</v>
      </c>
      <c r="K262" s="211">
        <f t="shared" si="275"/>
        <v>-1.47E-3</v>
      </c>
      <c r="L262" s="211">
        <f t="shared" ref="L262:M262" si="276">L221*21</f>
        <v>-1.47E-3</v>
      </c>
      <c r="M262" s="211">
        <f t="shared" si="276"/>
        <v>-1.47E-3</v>
      </c>
      <c r="N262" s="212">
        <f t="shared" ref="N262" si="277">N221*21</f>
        <v>-1.47E-3</v>
      </c>
    </row>
    <row r="263" spans="2:14" s="18" customFormat="1" x14ac:dyDescent="0.25">
      <c r="B263" s="165" t="s">
        <v>156</v>
      </c>
      <c r="C263" s="20"/>
      <c r="D263" s="211">
        <f t="shared" ref="D263:K263" si="278">D222*21</f>
        <v>-1.47E-3</v>
      </c>
      <c r="E263" s="211">
        <f t="shared" si="278"/>
        <v>-1.47E-3</v>
      </c>
      <c r="F263" s="211">
        <f t="shared" si="278"/>
        <v>-1.47E-3</v>
      </c>
      <c r="G263" s="211">
        <f t="shared" si="278"/>
        <v>-1.47E-3</v>
      </c>
      <c r="H263" s="211">
        <f t="shared" si="278"/>
        <v>-1.47E-3</v>
      </c>
      <c r="I263" s="211">
        <f t="shared" si="278"/>
        <v>-1.47E-3</v>
      </c>
      <c r="J263" s="211">
        <f t="shared" si="278"/>
        <v>-1.47E-3</v>
      </c>
      <c r="K263" s="211">
        <f t="shared" si="278"/>
        <v>-1.47E-3</v>
      </c>
      <c r="L263" s="211">
        <f t="shared" ref="L263:M263" si="279">L222*21</f>
        <v>-1.47E-3</v>
      </c>
      <c r="M263" s="211">
        <f t="shared" si="279"/>
        <v>-1.47E-3</v>
      </c>
      <c r="N263" s="212">
        <f t="shared" ref="N263" si="280">N222*21</f>
        <v>-1.47E-3</v>
      </c>
    </row>
    <row r="264" spans="2:14" s="18" customFormat="1" x14ac:dyDescent="0.25">
      <c r="B264" s="165" t="s">
        <v>157</v>
      </c>
      <c r="C264" s="20"/>
      <c r="D264" s="21">
        <f t="shared" ref="D264:L264" si="281">D223*21</f>
        <v>17.859029999999997</v>
      </c>
      <c r="E264" s="21">
        <f t="shared" si="281"/>
        <v>13.946730000000002</v>
      </c>
      <c r="F264" s="21">
        <f t="shared" si="281"/>
        <v>10.884930000000001</v>
      </c>
      <c r="G264" s="21">
        <f t="shared" si="281"/>
        <v>8.9287800000000015</v>
      </c>
      <c r="H264" s="21">
        <f t="shared" si="281"/>
        <v>8.7586800000000018</v>
      </c>
      <c r="I264" s="21">
        <f t="shared" si="281"/>
        <v>10.884930000000001</v>
      </c>
      <c r="J264" s="21">
        <f t="shared" si="281"/>
        <v>14.11683</v>
      </c>
      <c r="K264" s="21">
        <f t="shared" si="281"/>
        <v>12.67098</v>
      </c>
      <c r="L264" s="21">
        <f t="shared" si="281"/>
        <v>12.67098</v>
      </c>
      <c r="M264" s="21">
        <f t="shared" ref="M264:N264" si="282">M223*21</f>
        <v>14.45703</v>
      </c>
      <c r="N264" s="131">
        <f t="shared" si="282"/>
        <v>11.650379999999998</v>
      </c>
    </row>
    <row r="265" spans="2:14" s="18" customFormat="1" x14ac:dyDescent="0.25">
      <c r="B265" s="165" t="s">
        <v>158</v>
      </c>
      <c r="C265" s="20"/>
      <c r="D265" s="21">
        <f t="shared" ref="D265:L265" si="283">D224*21</f>
        <v>29.766030000000001</v>
      </c>
      <c r="E265" s="21">
        <f t="shared" si="283"/>
        <v>23.245529999999999</v>
      </c>
      <c r="F265" s="21">
        <f t="shared" si="283"/>
        <v>18.142530000000001</v>
      </c>
      <c r="G265" s="21">
        <f t="shared" si="283"/>
        <v>14.882280000000002</v>
      </c>
      <c r="H265" s="21">
        <f t="shared" si="283"/>
        <v>14.59878</v>
      </c>
      <c r="I265" s="21">
        <f t="shared" si="283"/>
        <v>18.142530000000001</v>
      </c>
      <c r="J265" s="21">
        <f t="shared" si="283"/>
        <v>23.529030000000002</v>
      </c>
      <c r="K265" s="21">
        <f t="shared" si="283"/>
        <v>21.119279999999996</v>
      </c>
      <c r="L265" s="21">
        <f t="shared" si="283"/>
        <v>21.119279999999996</v>
      </c>
      <c r="M265" s="21">
        <f t="shared" ref="M265:N265" si="284">M224*21</f>
        <v>24.096030000000003</v>
      </c>
      <c r="N265" s="131">
        <f t="shared" si="284"/>
        <v>19.418279999999999</v>
      </c>
    </row>
    <row r="266" spans="2:14" s="18" customFormat="1" x14ac:dyDescent="0.25">
      <c r="B266" s="165" t="s">
        <v>159</v>
      </c>
      <c r="C266" s="20"/>
      <c r="D266" s="21">
        <f t="shared" ref="D266:L266" si="285">D225*21</f>
        <v>17.859029999999997</v>
      </c>
      <c r="E266" s="21">
        <f t="shared" si="285"/>
        <v>13.946730000000002</v>
      </c>
      <c r="F266" s="21">
        <f t="shared" si="285"/>
        <v>10.884930000000001</v>
      </c>
      <c r="G266" s="21">
        <f t="shared" si="285"/>
        <v>8.9287800000000015</v>
      </c>
      <c r="H266" s="21">
        <f t="shared" si="285"/>
        <v>8.7586800000000018</v>
      </c>
      <c r="I266" s="21">
        <f t="shared" si="285"/>
        <v>10.884930000000001</v>
      </c>
      <c r="J266" s="21">
        <f t="shared" si="285"/>
        <v>14.11683</v>
      </c>
      <c r="K266" s="21">
        <f t="shared" si="285"/>
        <v>12.67098</v>
      </c>
      <c r="L266" s="21">
        <f t="shared" si="285"/>
        <v>12.67098</v>
      </c>
      <c r="M266" s="21">
        <f t="shared" ref="M266:N266" si="286">M225*21</f>
        <v>14.45703</v>
      </c>
      <c r="N266" s="131">
        <f t="shared" si="286"/>
        <v>11.650379999999998</v>
      </c>
    </row>
    <row r="267" spans="2:14" s="18" customFormat="1" x14ac:dyDescent="0.25">
      <c r="B267" s="165" t="s">
        <v>160</v>
      </c>
      <c r="C267" s="20"/>
      <c r="D267" s="21">
        <f t="shared" ref="D267:L267" si="287">D226*21</f>
        <v>17.859029999999997</v>
      </c>
      <c r="E267" s="21">
        <f t="shared" si="287"/>
        <v>13.946730000000002</v>
      </c>
      <c r="F267" s="21">
        <f t="shared" si="287"/>
        <v>10.884930000000001</v>
      </c>
      <c r="G267" s="21">
        <f t="shared" si="287"/>
        <v>8.9287800000000015</v>
      </c>
      <c r="H267" s="21">
        <f t="shared" si="287"/>
        <v>8.7586800000000018</v>
      </c>
      <c r="I267" s="21">
        <f t="shared" si="287"/>
        <v>10.884930000000001</v>
      </c>
      <c r="J267" s="21">
        <f t="shared" si="287"/>
        <v>14.11683</v>
      </c>
      <c r="K267" s="21">
        <f t="shared" si="287"/>
        <v>12.67098</v>
      </c>
      <c r="L267" s="21">
        <f t="shared" si="287"/>
        <v>12.67098</v>
      </c>
      <c r="M267" s="21">
        <f t="shared" ref="M267:N267" si="288">M226*21</f>
        <v>14.45703</v>
      </c>
      <c r="N267" s="131">
        <f t="shared" si="288"/>
        <v>11.650379999999998</v>
      </c>
    </row>
    <row r="268" spans="2:14" s="18" customFormat="1" x14ac:dyDescent="0.25">
      <c r="B268" s="165" t="s">
        <v>161</v>
      </c>
      <c r="C268" s="20"/>
      <c r="D268" s="21">
        <f t="shared" ref="D268:L268" si="289">D227*21</f>
        <v>67.152592500000011</v>
      </c>
      <c r="E268" s="21">
        <f t="shared" si="289"/>
        <v>99.790530000000018</v>
      </c>
      <c r="F268" s="21">
        <f t="shared" si="289"/>
        <v>96.459405000000004</v>
      </c>
      <c r="G268" s="21">
        <f t="shared" si="289"/>
        <v>126.26234250000002</v>
      </c>
      <c r="H268" s="21">
        <f t="shared" si="289"/>
        <v>153.5492175</v>
      </c>
      <c r="I268" s="21">
        <f t="shared" si="289"/>
        <v>161.91246749999999</v>
      </c>
      <c r="J268" s="21">
        <f t="shared" si="289"/>
        <v>175.34328000000002</v>
      </c>
      <c r="K268" s="21">
        <f t="shared" si="289"/>
        <v>177.32778000000002</v>
      </c>
      <c r="L268" s="21">
        <f t="shared" si="289"/>
        <v>209.150655</v>
      </c>
      <c r="M268" s="21">
        <f t="shared" ref="M268:N268" si="290">M227*21</f>
        <v>288.88502999999997</v>
      </c>
      <c r="N268" s="131">
        <f t="shared" si="290"/>
        <v>333.11102999999997</v>
      </c>
    </row>
    <row r="269" spans="2:14" s="18" customFormat="1" x14ac:dyDescent="0.25">
      <c r="B269" s="165" t="s">
        <v>162</v>
      </c>
      <c r="C269" s="20"/>
      <c r="D269" s="211">
        <f t="shared" ref="D269:K269" si="291">D228*21</f>
        <v>-1.47E-3</v>
      </c>
      <c r="E269" s="211">
        <f t="shared" si="291"/>
        <v>-1.47E-3</v>
      </c>
      <c r="F269" s="211">
        <f t="shared" si="291"/>
        <v>-1.47E-3</v>
      </c>
      <c r="G269" s="211">
        <f t="shared" si="291"/>
        <v>-1.47E-3</v>
      </c>
      <c r="H269" s="211">
        <f t="shared" si="291"/>
        <v>-1.47E-3</v>
      </c>
      <c r="I269" s="211">
        <f t="shared" si="291"/>
        <v>-1.47E-3</v>
      </c>
      <c r="J269" s="211">
        <f t="shared" si="291"/>
        <v>-1.47E-3</v>
      </c>
      <c r="K269" s="211">
        <f t="shared" si="291"/>
        <v>-1.47E-3</v>
      </c>
      <c r="L269" s="211">
        <f t="shared" ref="L269:M269" si="292">L228*21</f>
        <v>-1.47E-3</v>
      </c>
      <c r="M269" s="211">
        <f t="shared" si="292"/>
        <v>-1.47E-3</v>
      </c>
      <c r="N269" s="212">
        <f t="shared" ref="N269" si="293">N228*21</f>
        <v>-1.47E-3</v>
      </c>
    </row>
    <row r="270" spans="2:14" s="18" customFormat="1" x14ac:dyDescent="0.25">
      <c r="B270" s="165" t="s">
        <v>163</v>
      </c>
      <c r="C270" s="20"/>
      <c r="D270" s="211">
        <f t="shared" ref="D270:K270" si="294">D229*21</f>
        <v>-1.47E-3</v>
      </c>
      <c r="E270" s="211">
        <f t="shared" si="294"/>
        <v>-1.47E-3</v>
      </c>
      <c r="F270" s="211">
        <f t="shared" si="294"/>
        <v>-1.47E-3</v>
      </c>
      <c r="G270" s="211">
        <f t="shared" si="294"/>
        <v>-1.47E-3</v>
      </c>
      <c r="H270" s="211">
        <f t="shared" si="294"/>
        <v>-1.47E-3</v>
      </c>
      <c r="I270" s="211">
        <f t="shared" si="294"/>
        <v>-1.47E-3</v>
      </c>
      <c r="J270" s="211">
        <f t="shared" si="294"/>
        <v>-1.47E-3</v>
      </c>
      <c r="K270" s="211">
        <f t="shared" si="294"/>
        <v>-1.47E-3</v>
      </c>
      <c r="L270" s="211">
        <f t="shared" ref="L270:M270" si="295">L229*21</f>
        <v>-1.47E-3</v>
      </c>
      <c r="M270" s="211">
        <f t="shared" si="295"/>
        <v>-1.47E-3</v>
      </c>
      <c r="N270" s="212">
        <f t="shared" ref="N270" si="296">N229*21</f>
        <v>-1.47E-3</v>
      </c>
    </row>
    <row r="271" spans="2:14" s="18" customFormat="1" x14ac:dyDescent="0.25">
      <c r="B271" s="165" t="s">
        <v>164</v>
      </c>
      <c r="C271" s="20"/>
      <c r="D271" s="211">
        <f t="shared" ref="D271:K271" si="297">D230*21</f>
        <v>-1.47E-3</v>
      </c>
      <c r="E271" s="211">
        <f t="shared" si="297"/>
        <v>-1.47E-3</v>
      </c>
      <c r="F271" s="211">
        <f t="shared" si="297"/>
        <v>-1.47E-3</v>
      </c>
      <c r="G271" s="211">
        <f t="shared" si="297"/>
        <v>-1.47E-3</v>
      </c>
      <c r="H271" s="211">
        <f t="shared" si="297"/>
        <v>-1.47E-3</v>
      </c>
      <c r="I271" s="211">
        <f t="shared" si="297"/>
        <v>-1.47E-3</v>
      </c>
      <c r="J271" s="211">
        <f t="shared" si="297"/>
        <v>-1.47E-3</v>
      </c>
      <c r="K271" s="211">
        <f t="shared" si="297"/>
        <v>-1.47E-3</v>
      </c>
      <c r="L271" s="211">
        <f t="shared" ref="L271:M271" si="298">L230*21</f>
        <v>-1.47E-3</v>
      </c>
      <c r="M271" s="211">
        <f t="shared" si="298"/>
        <v>-1.47E-3</v>
      </c>
      <c r="N271" s="212">
        <f t="shared" ref="N271" si="299">N230*21</f>
        <v>-1.47E-3</v>
      </c>
    </row>
    <row r="272" spans="2:14" s="18" customFormat="1" x14ac:dyDescent="0.25">
      <c r="B272" s="165" t="s">
        <v>165</v>
      </c>
      <c r="C272" s="20"/>
      <c r="D272" s="211">
        <f t="shared" ref="D272:K272" si="300">D231*21</f>
        <v>-1.47E-3</v>
      </c>
      <c r="E272" s="211">
        <f t="shared" si="300"/>
        <v>-1.47E-3</v>
      </c>
      <c r="F272" s="211">
        <f t="shared" si="300"/>
        <v>-1.47E-3</v>
      </c>
      <c r="G272" s="211">
        <f t="shared" si="300"/>
        <v>-1.47E-3</v>
      </c>
      <c r="H272" s="211">
        <f t="shared" si="300"/>
        <v>-1.47E-3</v>
      </c>
      <c r="I272" s="211">
        <f t="shared" si="300"/>
        <v>-1.47E-3</v>
      </c>
      <c r="J272" s="211">
        <f t="shared" si="300"/>
        <v>-1.47E-3</v>
      </c>
      <c r="K272" s="211">
        <f t="shared" si="300"/>
        <v>-1.47E-3</v>
      </c>
      <c r="L272" s="211">
        <f t="shared" ref="L272:M272" si="301">L231*21</f>
        <v>-1.47E-3</v>
      </c>
      <c r="M272" s="211">
        <f t="shared" si="301"/>
        <v>-1.47E-3</v>
      </c>
      <c r="N272" s="212">
        <f t="shared" ref="N272" si="302">N231*21</f>
        <v>-1.47E-3</v>
      </c>
    </row>
    <row r="273" spans="2:14" s="18" customFormat="1" x14ac:dyDescent="0.25">
      <c r="B273" s="165" t="s">
        <v>166</v>
      </c>
      <c r="C273" s="20"/>
      <c r="D273" s="21">
        <f t="shared" ref="D273:L273" si="303">D232*21</f>
        <v>10599.35478</v>
      </c>
      <c r="E273" s="21">
        <f t="shared" si="303"/>
        <v>10418.623530000001</v>
      </c>
      <c r="F273" s="21">
        <f t="shared" si="303"/>
        <v>10280.41728</v>
      </c>
      <c r="G273" s="21">
        <f t="shared" si="303"/>
        <v>9635.45478</v>
      </c>
      <c r="H273" s="21">
        <f t="shared" si="303"/>
        <v>10670.22978</v>
      </c>
      <c r="I273" s="21">
        <f t="shared" si="303"/>
        <v>9851.6235300000008</v>
      </c>
      <c r="J273" s="21">
        <f t="shared" si="303"/>
        <v>10163.473529999999</v>
      </c>
      <c r="K273" s="21">
        <f t="shared" si="303"/>
        <v>9987.7035299999989</v>
      </c>
      <c r="L273" s="21">
        <f t="shared" si="303"/>
        <v>10446.26478</v>
      </c>
      <c r="M273" s="21">
        <f t="shared" ref="M273:N273" si="304">M232*21</f>
        <v>10262.69853</v>
      </c>
      <c r="N273" s="131">
        <f t="shared" si="304"/>
        <v>9888.4785300000003</v>
      </c>
    </row>
    <row r="274" spans="2:14" s="18" customFormat="1" x14ac:dyDescent="0.25">
      <c r="B274" s="165" t="s">
        <v>186</v>
      </c>
      <c r="C274" s="20"/>
      <c r="D274" s="211">
        <f t="shared" ref="D274:L274" si="305">D233*21</f>
        <v>-1.47E-3</v>
      </c>
      <c r="E274" s="211">
        <f t="shared" si="305"/>
        <v>-1.47E-3</v>
      </c>
      <c r="F274" s="211">
        <f t="shared" si="305"/>
        <v>-1.47E-3</v>
      </c>
      <c r="G274" s="211">
        <f t="shared" si="305"/>
        <v>-1.47E-3</v>
      </c>
      <c r="H274" s="211">
        <f t="shared" si="305"/>
        <v>-1.47E-3</v>
      </c>
      <c r="I274" s="211">
        <f t="shared" si="305"/>
        <v>-1.47E-3</v>
      </c>
      <c r="J274" s="211">
        <f t="shared" si="305"/>
        <v>-1.47E-3</v>
      </c>
      <c r="K274" s="211">
        <f t="shared" si="305"/>
        <v>-1.47E-3</v>
      </c>
      <c r="L274" s="69">
        <f t="shared" si="305"/>
        <v>-1.47E-3</v>
      </c>
      <c r="M274" s="69">
        <f t="shared" ref="M274:N274" si="306">M233*21</f>
        <v>0.56553000000000009</v>
      </c>
      <c r="N274" s="212">
        <f t="shared" si="306"/>
        <v>1.13253</v>
      </c>
    </row>
    <row r="275" spans="2:14" s="18" customFormat="1" x14ac:dyDescent="0.25">
      <c r="B275" s="165" t="s">
        <v>167</v>
      </c>
      <c r="C275" s="20"/>
      <c r="D275" s="21">
        <f t="shared" ref="D275:L275" si="307">D234*21</f>
        <v>17.859029999999997</v>
      </c>
      <c r="E275" s="21">
        <f t="shared" si="307"/>
        <v>13.946730000000002</v>
      </c>
      <c r="F275" s="21">
        <f t="shared" si="307"/>
        <v>10.884930000000001</v>
      </c>
      <c r="G275" s="21">
        <f t="shared" si="307"/>
        <v>8.9287800000000015</v>
      </c>
      <c r="H275" s="21">
        <f t="shared" si="307"/>
        <v>8.7586800000000018</v>
      </c>
      <c r="I275" s="21">
        <f t="shared" si="307"/>
        <v>10.884930000000001</v>
      </c>
      <c r="J275" s="21">
        <f t="shared" si="307"/>
        <v>14.11683</v>
      </c>
      <c r="K275" s="21">
        <f t="shared" si="307"/>
        <v>12.67098</v>
      </c>
      <c r="L275" s="21">
        <f t="shared" si="307"/>
        <v>12.67098</v>
      </c>
      <c r="M275" s="21">
        <f t="shared" ref="M275:N275" si="308">M234*21</f>
        <v>14.45703</v>
      </c>
      <c r="N275" s="131">
        <f t="shared" si="308"/>
        <v>11.650379999999998</v>
      </c>
    </row>
    <row r="276" spans="2:14" s="18" customFormat="1" x14ac:dyDescent="0.25">
      <c r="B276" s="165" t="s">
        <v>168</v>
      </c>
      <c r="C276" s="20"/>
      <c r="D276" s="211">
        <f t="shared" ref="D276:K276" si="309">D235*21</f>
        <v>-1.47E-3</v>
      </c>
      <c r="E276" s="211">
        <f t="shared" si="309"/>
        <v>-1.47E-3</v>
      </c>
      <c r="F276" s="211">
        <f t="shared" si="309"/>
        <v>-1.47E-3</v>
      </c>
      <c r="G276" s="211">
        <f t="shared" si="309"/>
        <v>-1.47E-3</v>
      </c>
      <c r="H276" s="211">
        <f t="shared" si="309"/>
        <v>-1.47E-3</v>
      </c>
      <c r="I276" s="211">
        <f t="shared" si="309"/>
        <v>-1.47E-3</v>
      </c>
      <c r="J276" s="211">
        <f t="shared" si="309"/>
        <v>-1.47E-3</v>
      </c>
      <c r="K276" s="211">
        <f t="shared" si="309"/>
        <v>-1.47E-3</v>
      </c>
      <c r="L276" s="211">
        <f t="shared" ref="L276:M276" si="310">L235*21</f>
        <v>-1.47E-3</v>
      </c>
      <c r="M276" s="211">
        <f t="shared" si="310"/>
        <v>-1.47E-3</v>
      </c>
      <c r="N276" s="212">
        <f t="shared" ref="N276" si="311">N235*21</f>
        <v>-1.47E-3</v>
      </c>
    </row>
    <row r="277" spans="2:14" s="18" customFormat="1" x14ac:dyDescent="0.25">
      <c r="B277" s="165" t="s">
        <v>169</v>
      </c>
      <c r="C277" s="20"/>
      <c r="D277" s="211">
        <f t="shared" ref="D277:K277" si="312">D236*21</f>
        <v>-1.47E-3</v>
      </c>
      <c r="E277" s="211">
        <f t="shared" si="312"/>
        <v>-1.47E-3</v>
      </c>
      <c r="F277" s="211">
        <f t="shared" si="312"/>
        <v>-1.47E-3</v>
      </c>
      <c r="G277" s="211">
        <f t="shared" si="312"/>
        <v>-1.47E-3</v>
      </c>
      <c r="H277" s="211">
        <f t="shared" si="312"/>
        <v>-1.47E-3</v>
      </c>
      <c r="I277" s="211">
        <f t="shared" si="312"/>
        <v>-1.47E-3</v>
      </c>
      <c r="J277" s="211">
        <f t="shared" si="312"/>
        <v>-1.47E-3</v>
      </c>
      <c r="K277" s="211">
        <f t="shared" si="312"/>
        <v>-1.47E-3</v>
      </c>
      <c r="L277" s="211">
        <f t="shared" ref="L277:M277" si="313">L236*21</f>
        <v>-1.47E-3</v>
      </c>
      <c r="M277" s="211">
        <f t="shared" si="313"/>
        <v>-1.47E-3</v>
      </c>
      <c r="N277" s="212">
        <f t="shared" ref="N277" si="314">N236*21</f>
        <v>-1.47E-3</v>
      </c>
    </row>
    <row r="278" spans="2:14" s="18" customFormat="1" x14ac:dyDescent="0.25">
      <c r="B278" s="165" t="s">
        <v>170</v>
      </c>
      <c r="C278" s="20"/>
      <c r="D278" s="211">
        <f t="shared" ref="D278:K278" si="315">D237*21</f>
        <v>-1.47E-3</v>
      </c>
      <c r="E278" s="211">
        <f t="shared" si="315"/>
        <v>-1.47E-3</v>
      </c>
      <c r="F278" s="211">
        <f t="shared" si="315"/>
        <v>-1.47E-3</v>
      </c>
      <c r="G278" s="211">
        <f t="shared" si="315"/>
        <v>-1.47E-3</v>
      </c>
      <c r="H278" s="211">
        <f t="shared" si="315"/>
        <v>-1.47E-3</v>
      </c>
      <c r="I278" s="211">
        <f t="shared" si="315"/>
        <v>-1.47E-3</v>
      </c>
      <c r="J278" s="211">
        <f t="shared" si="315"/>
        <v>-1.47E-3</v>
      </c>
      <c r="K278" s="211">
        <f t="shared" si="315"/>
        <v>-1.47E-3</v>
      </c>
      <c r="L278" s="211">
        <f t="shared" ref="L278:M278" si="316">L237*21</f>
        <v>-1.47E-3</v>
      </c>
      <c r="M278" s="211">
        <f t="shared" si="316"/>
        <v>-1.47E-3</v>
      </c>
      <c r="N278" s="212">
        <f t="shared" ref="N278" si="317">N237*21</f>
        <v>-1.47E-3</v>
      </c>
    </row>
    <row r="279" spans="2:14" s="18" customFormat="1" x14ac:dyDescent="0.25">
      <c r="B279" s="175" t="s">
        <v>179</v>
      </c>
      <c r="C279" s="169" t="s">
        <v>171</v>
      </c>
      <c r="D279" s="202">
        <f>SUM(D243:D278)</f>
        <v>155570.5720800001</v>
      </c>
      <c r="E279" s="202">
        <f t="shared" ref="E279:L279" si="318">SUM(E243:E278)</f>
        <v>161311.4470800001</v>
      </c>
      <c r="F279" s="202">
        <f t="shared" si="318"/>
        <v>152239.44708000013</v>
      </c>
      <c r="G279" s="202">
        <f t="shared" si="318"/>
        <v>161736.69708000007</v>
      </c>
      <c r="H279" s="202">
        <f t="shared" si="318"/>
        <v>171786.77208000011</v>
      </c>
      <c r="I279" s="202">
        <f t="shared" si="318"/>
        <v>171843.47208000012</v>
      </c>
      <c r="J279" s="202">
        <f t="shared" si="318"/>
        <v>176336.94708000016</v>
      </c>
      <c r="K279" s="202">
        <f t="shared" si="318"/>
        <v>179823.99708000012</v>
      </c>
      <c r="L279" s="202">
        <f t="shared" si="318"/>
        <v>174593.42208000013</v>
      </c>
      <c r="M279" s="202">
        <f t="shared" ref="M279:N279" si="319">SUM(M243:M278)</f>
        <v>182220.13908000005</v>
      </c>
      <c r="N279" s="203">
        <f t="shared" si="319"/>
        <v>194340.33108000015</v>
      </c>
    </row>
  </sheetData>
  <mergeCells count="1">
    <mergeCell ref="B116:C116"/>
  </mergeCells>
  <pageMargins left="0.511811024" right="0.511811024" top="0.78740157499999996" bottom="0.78740157499999996" header="0.31496062000000002" footer="0.31496062000000002"/>
  <pageSetup paperSize="9" scale="64" fitToHeight="0" orientation="landscape"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9"/>
  <sheetViews>
    <sheetView zoomScale="80" zoomScaleNormal="80" workbookViewId="0">
      <selection activeCell="B22" sqref="B22:M22"/>
    </sheetView>
  </sheetViews>
  <sheetFormatPr defaultColWidth="9.140625" defaultRowHeight="15.75" x14ac:dyDescent="0.25"/>
  <cols>
    <col min="1" max="1" width="9.140625" style="2"/>
    <col min="2" max="2" width="43.42578125" style="2" customWidth="1"/>
    <col min="3" max="3" width="25.7109375" style="2" customWidth="1"/>
    <col min="4" max="4" width="21" style="2" customWidth="1"/>
    <col min="5" max="5" width="18.7109375" style="2" customWidth="1"/>
    <col min="6" max="6" width="13.7109375" style="2" customWidth="1"/>
    <col min="7" max="7" width="13.42578125" style="2" customWidth="1"/>
    <col min="8" max="9" width="13.140625" style="2" customWidth="1"/>
    <col min="10" max="10" width="13" style="2" customWidth="1"/>
    <col min="11" max="11" width="14.5703125" style="2" customWidth="1"/>
    <col min="12" max="12" width="13.28515625" style="2" bestFit="1" customWidth="1"/>
    <col min="13" max="15" width="13" style="2" customWidth="1"/>
    <col min="16" max="16384" width="9.140625" style="2"/>
  </cols>
  <sheetData>
    <row r="2" spans="2:15" ht="15.6" x14ac:dyDescent="0.3">
      <c r="B2" s="301" t="s">
        <v>303</v>
      </c>
    </row>
    <row r="4" spans="2:15" x14ac:dyDescent="0.25">
      <c r="B4" s="562" t="s">
        <v>299</v>
      </c>
      <c r="C4" s="565" t="s">
        <v>95</v>
      </c>
      <c r="D4" s="565"/>
      <c r="E4" s="565"/>
      <c r="F4" s="565"/>
      <c r="G4" s="565"/>
      <c r="H4" s="565"/>
      <c r="I4" s="565"/>
      <c r="J4" s="565"/>
      <c r="K4" s="565"/>
      <c r="L4" s="565"/>
      <c r="M4" s="565"/>
      <c r="N4" s="565"/>
      <c r="O4" s="565"/>
    </row>
    <row r="5" spans="2:15" s="34" customFormat="1" ht="20.25" customHeight="1" x14ac:dyDescent="0.25">
      <c r="B5" s="562"/>
      <c r="C5" s="306" t="s">
        <v>81</v>
      </c>
      <c r="D5" s="307" t="s">
        <v>91</v>
      </c>
      <c r="E5" s="307" t="s">
        <v>92</v>
      </c>
      <c r="F5" s="307" t="s">
        <v>82</v>
      </c>
      <c r="G5" s="307" t="s">
        <v>83</v>
      </c>
      <c r="H5" s="307" t="s">
        <v>84</v>
      </c>
      <c r="I5" s="307" t="s">
        <v>85</v>
      </c>
      <c r="J5" s="307" t="s">
        <v>86</v>
      </c>
      <c r="K5" s="307" t="s">
        <v>87</v>
      </c>
      <c r="L5" s="307" t="s">
        <v>88</v>
      </c>
      <c r="M5" s="307" t="s">
        <v>93</v>
      </c>
      <c r="N5" s="483" t="s">
        <v>600</v>
      </c>
      <c r="O5" s="483" t="s">
        <v>601</v>
      </c>
    </row>
    <row r="6" spans="2:15" s="34" customFormat="1" ht="20.25" customHeight="1" x14ac:dyDescent="0.3">
      <c r="B6" s="98" t="s">
        <v>304</v>
      </c>
      <c r="C6" s="97" t="s">
        <v>90</v>
      </c>
      <c r="D6" s="302">
        <f t="shared" ref="D6:O6" si="0">SUM(D7+D8+D9+D10+D13)</f>
        <v>275500</v>
      </c>
      <c r="E6" s="302">
        <f t="shared" si="0"/>
        <v>274000</v>
      </c>
      <c r="F6" s="302">
        <f t="shared" si="0"/>
        <v>288000</v>
      </c>
      <c r="G6" s="302">
        <f t="shared" si="0"/>
        <v>262000</v>
      </c>
      <c r="H6" s="302">
        <f t="shared" si="0"/>
        <v>293000</v>
      </c>
      <c r="I6" s="302">
        <f t="shared" si="0"/>
        <v>306300</v>
      </c>
      <c r="J6" s="302">
        <f t="shared" si="0"/>
        <v>302000</v>
      </c>
      <c r="K6" s="302">
        <f t="shared" si="0"/>
        <v>314000</v>
      </c>
      <c r="L6" s="302">
        <f t="shared" si="0"/>
        <v>318200</v>
      </c>
      <c r="M6" s="302">
        <f t="shared" si="0"/>
        <v>304500</v>
      </c>
      <c r="N6" s="302">
        <f t="shared" si="0"/>
        <v>327000</v>
      </c>
      <c r="O6" s="302">
        <f t="shared" si="0"/>
        <v>348000</v>
      </c>
    </row>
    <row r="7" spans="2:15" s="34" customFormat="1" ht="15.6" x14ac:dyDescent="0.3">
      <c r="B7" s="303" t="s">
        <v>152</v>
      </c>
      <c r="C7" s="303" t="s">
        <v>90</v>
      </c>
      <c r="D7" s="304">
        <v>198600</v>
      </c>
      <c r="E7" s="304">
        <v>196275</v>
      </c>
      <c r="F7" s="304">
        <v>206025</v>
      </c>
      <c r="G7" s="304">
        <v>191575</v>
      </c>
      <c r="H7" s="304">
        <v>214170</v>
      </c>
      <c r="I7" s="304">
        <v>221475</v>
      </c>
      <c r="J7" s="304">
        <v>213780</v>
      </c>
      <c r="K7" s="304">
        <v>221000</v>
      </c>
      <c r="L7" s="304">
        <v>230225</v>
      </c>
      <c r="M7" s="304">
        <v>211100</v>
      </c>
      <c r="N7" s="503">
        <v>233230</v>
      </c>
      <c r="O7" s="304">
        <v>251520</v>
      </c>
    </row>
    <row r="8" spans="2:15" s="34" customFormat="1" ht="15.6" x14ac:dyDescent="0.3">
      <c r="B8" s="303" t="s">
        <v>153</v>
      </c>
      <c r="C8" s="303" t="s">
        <v>90</v>
      </c>
      <c r="D8" s="304">
        <v>54300</v>
      </c>
      <c r="E8" s="304">
        <v>56825</v>
      </c>
      <c r="F8" s="304">
        <v>59475</v>
      </c>
      <c r="G8" s="304">
        <v>49000</v>
      </c>
      <c r="H8" s="304">
        <v>57200</v>
      </c>
      <c r="I8" s="304">
        <v>59550</v>
      </c>
      <c r="J8" s="304">
        <v>65650</v>
      </c>
      <c r="K8" s="304">
        <v>68100</v>
      </c>
      <c r="L8" s="304">
        <v>64200</v>
      </c>
      <c r="M8" s="304">
        <v>66675</v>
      </c>
      <c r="N8" s="503">
        <v>67700</v>
      </c>
      <c r="O8" s="304">
        <v>69230</v>
      </c>
    </row>
    <row r="9" spans="2:15" s="34" customFormat="1" ht="15.6" x14ac:dyDescent="0.3">
      <c r="B9" s="303" t="s">
        <v>166</v>
      </c>
      <c r="C9" s="303" t="s">
        <v>90</v>
      </c>
      <c r="D9" s="304">
        <v>18300</v>
      </c>
      <c r="E9" s="304">
        <v>18825</v>
      </c>
      <c r="F9" s="304">
        <v>18225</v>
      </c>
      <c r="G9" s="304">
        <v>18100</v>
      </c>
      <c r="H9" s="304">
        <v>16625</v>
      </c>
      <c r="I9" s="304">
        <v>19550</v>
      </c>
      <c r="J9" s="304">
        <v>16650</v>
      </c>
      <c r="K9" s="304">
        <v>18350</v>
      </c>
      <c r="L9" s="304">
        <v>17370</v>
      </c>
      <c r="M9" s="304">
        <v>18775</v>
      </c>
      <c r="N9" s="503">
        <v>17875</v>
      </c>
      <c r="O9" s="304">
        <v>17295</v>
      </c>
    </row>
    <row r="10" spans="2:15" s="34" customFormat="1" ht="15.6" x14ac:dyDescent="0.3">
      <c r="B10" s="99" t="s">
        <v>243</v>
      </c>
      <c r="C10" s="97" t="s">
        <v>90</v>
      </c>
      <c r="D10" s="302">
        <v>4000</v>
      </c>
      <c r="E10" s="302">
        <v>1825</v>
      </c>
      <c r="F10" s="302">
        <v>4085</v>
      </c>
      <c r="G10" s="302">
        <v>3175</v>
      </c>
      <c r="H10" s="302">
        <v>4880</v>
      </c>
      <c r="I10" s="302">
        <v>5595</v>
      </c>
      <c r="J10" s="302">
        <v>5750</v>
      </c>
      <c r="K10" s="302">
        <v>6330</v>
      </c>
      <c r="L10" s="302">
        <v>6230</v>
      </c>
      <c r="M10" s="302">
        <v>7760</v>
      </c>
      <c r="N10" s="468">
        <f>SUM(N11:N12)</f>
        <v>7975</v>
      </c>
      <c r="O10" s="302">
        <v>9800</v>
      </c>
    </row>
    <row r="11" spans="2:15" s="34" customFormat="1" ht="15.6" x14ac:dyDescent="0.3">
      <c r="B11" s="303" t="s">
        <v>302</v>
      </c>
      <c r="C11" s="303" t="s">
        <v>90</v>
      </c>
      <c r="D11" s="304">
        <f>D10*0.95</f>
        <v>3800</v>
      </c>
      <c r="E11" s="304">
        <f t="shared" ref="E11:M11" si="1">E10*0.95</f>
        <v>1733.75</v>
      </c>
      <c r="F11" s="304">
        <f t="shared" si="1"/>
        <v>3880.75</v>
      </c>
      <c r="G11" s="304">
        <f t="shared" si="1"/>
        <v>3016.25</v>
      </c>
      <c r="H11" s="304">
        <f t="shared" si="1"/>
        <v>4636</v>
      </c>
      <c r="I11" s="304">
        <f t="shared" si="1"/>
        <v>5315.25</v>
      </c>
      <c r="J11" s="304">
        <f t="shared" si="1"/>
        <v>5462.5</v>
      </c>
      <c r="K11" s="304">
        <f t="shared" si="1"/>
        <v>6013.5</v>
      </c>
      <c r="L11" s="304">
        <f t="shared" si="1"/>
        <v>5918.5</v>
      </c>
      <c r="M11" s="304">
        <f t="shared" si="1"/>
        <v>7372</v>
      </c>
      <c r="N11" s="503">
        <v>7425</v>
      </c>
      <c r="O11" s="304">
        <v>9200</v>
      </c>
    </row>
    <row r="12" spans="2:15" s="34" customFormat="1" ht="15.6" x14ac:dyDescent="0.3">
      <c r="B12" s="303" t="s">
        <v>300</v>
      </c>
      <c r="C12" s="303" t="s">
        <v>90</v>
      </c>
      <c r="D12" s="304">
        <f>D10*0.05</f>
        <v>200</v>
      </c>
      <c r="E12" s="304">
        <f t="shared" ref="E12:M12" si="2">E10*0.05</f>
        <v>91.25</v>
      </c>
      <c r="F12" s="304">
        <f t="shared" si="2"/>
        <v>204.25</v>
      </c>
      <c r="G12" s="304">
        <f t="shared" si="2"/>
        <v>158.75</v>
      </c>
      <c r="H12" s="304">
        <f t="shared" si="2"/>
        <v>244</v>
      </c>
      <c r="I12" s="304">
        <f t="shared" si="2"/>
        <v>279.75</v>
      </c>
      <c r="J12" s="304">
        <f t="shared" si="2"/>
        <v>287.5</v>
      </c>
      <c r="K12" s="304">
        <f t="shared" si="2"/>
        <v>316.5</v>
      </c>
      <c r="L12" s="304">
        <f t="shared" si="2"/>
        <v>311.5</v>
      </c>
      <c r="M12" s="304">
        <f t="shared" si="2"/>
        <v>388</v>
      </c>
      <c r="N12" s="100">
        <v>550</v>
      </c>
      <c r="O12" s="304">
        <v>600</v>
      </c>
    </row>
    <row r="13" spans="2:15" s="34" customFormat="1" ht="15.6" x14ac:dyDescent="0.3">
      <c r="B13" s="97" t="s">
        <v>244</v>
      </c>
      <c r="C13" s="97" t="s">
        <v>90</v>
      </c>
      <c r="D13" s="302">
        <v>300</v>
      </c>
      <c r="E13" s="302">
        <v>250</v>
      </c>
      <c r="F13" s="302">
        <v>190</v>
      </c>
      <c r="G13" s="302">
        <v>150</v>
      </c>
      <c r="H13" s="302">
        <v>125</v>
      </c>
      <c r="I13" s="302">
        <v>130</v>
      </c>
      <c r="J13" s="302">
        <v>170</v>
      </c>
      <c r="K13" s="302">
        <v>220</v>
      </c>
      <c r="L13" s="302">
        <v>175</v>
      </c>
      <c r="M13" s="302">
        <v>190</v>
      </c>
      <c r="N13" s="243">
        <v>220</v>
      </c>
      <c r="O13" s="302">
        <v>155</v>
      </c>
    </row>
    <row r="14" spans="2:15" s="34" customFormat="1" ht="15.6" x14ac:dyDescent="0.3">
      <c r="B14" s="303" t="s">
        <v>138</v>
      </c>
      <c r="C14" s="303" t="s">
        <v>90</v>
      </c>
      <c r="D14" s="304">
        <f>D13*0.12</f>
        <v>36</v>
      </c>
      <c r="E14" s="304">
        <f t="shared" ref="E14:O14" si="3">E13*0.12</f>
        <v>30</v>
      </c>
      <c r="F14" s="304">
        <f t="shared" si="3"/>
        <v>22.8</v>
      </c>
      <c r="G14" s="304">
        <f t="shared" si="3"/>
        <v>18</v>
      </c>
      <c r="H14" s="304">
        <f t="shared" si="3"/>
        <v>15</v>
      </c>
      <c r="I14" s="304">
        <f t="shared" si="3"/>
        <v>15.6</v>
      </c>
      <c r="J14" s="304">
        <f t="shared" si="3"/>
        <v>20.399999999999999</v>
      </c>
      <c r="K14" s="304">
        <f t="shared" si="3"/>
        <v>26.4</v>
      </c>
      <c r="L14" s="304">
        <f t="shared" si="3"/>
        <v>21</v>
      </c>
      <c r="M14" s="304">
        <f t="shared" si="3"/>
        <v>22.8</v>
      </c>
      <c r="N14" s="304">
        <f t="shared" si="3"/>
        <v>26.4</v>
      </c>
      <c r="O14" s="304">
        <f t="shared" si="3"/>
        <v>18.599999999999998</v>
      </c>
    </row>
    <row r="15" spans="2:15" s="34" customFormat="1" ht="15.6" x14ac:dyDescent="0.3">
      <c r="B15" s="303" t="s">
        <v>139</v>
      </c>
      <c r="C15" s="303" t="s">
        <v>90</v>
      </c>
      <c r="D15" s="304">
        <f>D13*0.2</f>
        <v>60</v>
      </c>
      <c r="E15" s="304">
        <f t="shared" ref="E15:M15" si="4">E13*0.2</f>
        <v>50</v>
      </c>
      <c r="F15" s="304">
        <f t="shared" si="4"/>
        <v>38</v>
      </c>
      <c r="G15" s="304">
        <f t="shared" si="4"/>
        <v>30</v>
      </c>
      <c r="H15" s="304">
        <f t="shared" si="4"/>
        <v>25</v>
      </c>
      <c r="I15" s="304">
        <f t="shared" si="4"/>
        <v>26</v>
      </c>
      <c r="J15" s="304">
        <f t="shared" si="4"/>
        <v>34</v>
      </c>
      <c r="K15" s="304">
        <f t="shared" si="4"/>
        <v>44</v>
      </c>
      <c r="L15" s="304">
        <f t="shared" si="4"/>
        <v>35</v>
      </c>
      <c r="M15" s="304">
        <f t="shared" si="4"/>
        <v>38</v>
      </c>
      <c r="N15" s="304">
        <f t="shared" ref="N15:O15" si="5">N13*0.2</f>
        <v>44</v>
      </c>
      <c r="O15" s="304">
        <f t="shared" si="5"/>
        <v>31</v>
      </c>
    </row>
    <row r="16" spans="2:15" s="34" customFormat="1" ht="15.6" x14ac:dyDescent="0.3">
      <c r="B16" s="303" t="s">
        <v>158</v>
      </c>
      <c r="C16" s="303" t="s">
        <v>90</v>
      </c>
      <c r="D16" s="304">
        <f>D13*0.2</f>
        <v>60</v>
      </c>
      <c r="E16" s="304">
        <f t="shared" ref="E16:M16" si="6">E13*0.2</f>
        <v>50</v>
      </c>
      <c r="F16" s="304">
        <f t="shared" si="6"/>
        <v>38</v>
      </c>
      <c r="G16" s="304">
        <f t="shared" si="6"/>
        <v>30</v>
      </c>
      <c r="H16" s="304">
        <f t="shared" si="6"/>
        <v>25</v>
      </c>
      <c r="I16" s="304">
        <f t="shared" si="6"/>
        <v>26</v>
      </c>
      <c r="J16" s="304">
        <f t="shared" si="6"/>
        <v>34</v>
      </c>
      <c r="K16" s="304">
        <f t="shared" si="6"/>
        <v>44</v>
      </c>
      <c r="L16" s="304">
        <f t="shared" si="6"/>
        <v>35</v>
      </c>
      <c r="M16" s="304">
        <f t="shared" si="6"/>
        <v>38</v>
      </c>
      <c r="N16" s="304">
        <f t="shared" ref="N16:O16" si="7">N13*0.2</f>
        <v>44</v>
      </c>
      <c r="O16" s="304">
        <f t="shared" si="7"/>
        <v>31</v>
      </c>
    </row>
    <row r="17" spans="2:15" s="34" customFormat="1" ht="15.6" x14ac:dyDescent="0.3">
      <c r="B17" s="303" t="s">
        <v>157</v>
      </c>
      <c r="C17" s="303" t="s">
        <v>90</v>
      </c>
      <c r="D17" s="304">
        <f>D13*0.12</f>
        <v>36</v>
      </c>
      <c r="E17" s="304">
        <f t="shared" ref="E17:M17" si="8">E13*0.12</f>
        <v>30</v>
      </c>
      <c r="F17" s="304">
        <f t="shared" si="8"/>
        <v>22.8</v>
      </c>
      <c r="G17" s="304">
        <f t="shared" si="8"/>
        <v>18</v>
      </c>
      <c r="H17" s="304">
        <f t="shared" si="8"/>
        <v>15</v>
      </c>
      <c r="I17" s="304">
        <f t="shared" si="8"/>
        <v>15.6</v>
      </c>
      <c r="J17" s="304">
        <f t="shared" si="8"/>
        <v>20.399999999999999</v>
      </c>
      <c r="K17" s="304">
        <f t="shared" si="8"/>
        <v>26.4</v>
      </c>
      <c r="L17" s="304">
        <f t="shared" si="8"/>
        <v>21</v>
      </c>
      <c r="M17" s="304">
        <f t="shared" si="8"/>
        <v>22.8</v>
      </c>
      <c r="N17" s="304">
        <f t="shared" ref="N17:O17" si="9">N13*0.12</f>
        <v>26.4</v>
      </c>
      <c r="O17" s="304">
        <f t="shared" si="9"/>
        <v>18.599999999999998</v>
      </c>
    </row>
    <row r="18" spans="2:15" s="34" customFormat="1" ht="15.6" x14ac:dyDescent="0.3">
      <c r="B18" s="303" t="s">
        <v>159</v>
      </c>
      <c r="C18" s="303" t="s">
        <v>90</v>
      </c>
      <c r="D18" s="304">
        <f>D13*0.12</f>
        <v>36</v>
      </c>
      <c r="E18" s="304">
        <f t="shared" ref="E18:M18" si="10">E13*0.12</f>
        <v>30</v>
      </c>
      <c r="F18" s="304">
        <f t="shared" si="10"/>
        <v>22.8</v>
      </c>
      <c r="G18" s="304">
        <f t="shared" si="10"/>
        <v>18</v>
      </c>
      <c r="H18" s="304">
        <f t="shared" si="10"/>
        <v>15</v>
      </c>
      <c r="I18" s="304">
        <f t="shared" si="10"/>
        <v>15.6</v>
      </c>
      <c r="J18" s="304">
        <f t="shared" si="10"/>
        <v>20.399999999999999</v>
      </c>
      <c r="K18" s="304">
        <f t="shared" si="10"/>
        <v>26.4</v>
      </c>
      <c r="L18" s="304">
        <f t="shared" si="10"/>
        <v>21</v>
      </c>
      <c r="M18" s="304">
        <f t="shared" si="10"/>
        <v>22.8</v>
      </c>
      <c r="N18" s="304">
        <f t="shared" ref="N18:O18" si="11">N13*0.12</f>
        <v>26.4</v>
      </c>
      <c r="O18" s="304">
        <f t="shared" si="11"/>
        <v>18.599999999999998</v>
      </c>
    </row>
    <row r="19" spans="2:15" s="34" customFormat="1" ht="15.6" x14ac:dyDescent="0.3">
      <c r="B19" s="303" t="s">
        <v>160</v>
      </c>
      <c r="C19" s="303" t="s">
        <v>90</v>
      </c>
      <c r="D19" s="304">
        <f>D13*0.12</f>
        <v>36</v>
      </c>
      <c r="E19" s="304">
        <f t="shared" ref="E19:M19" si="12">E13*0.12</f>
        <v>30</v>
      </c>
      <c r="F19" s="304">
        <f t="shared" si="12"/>
        <v>22.8</v>
      </c>
      <c r="G19" s="304">
        <f t="shared" si="12"/>
        <v>18</v>
      </c>
      <c r="H19" s="304">
        <f t="shared" si="12"/>
        <v>15</v>
      </c>
      <c r="I19" s="304">
        <f t="shared" si="12"/>
        <v>15.6</v>
      </c>
      <c r="J19" s="304">
        <f t="shared" si="12"/>
        <v>20.399999999999999</v>
      </c>
      <c r="K19" s="304">
        <f t="shared" si="12"/>
        <v>26.4</v>
      </c>
      <c r="L19" s="304">
        <f t="shared" si="12"/>
        <v>21</v>
      </c>
      <c r="M19" s="304">
        <f t="shared" si="12"/>
        <v>22.8</v>
      </c>
      <c r="N19" s="304">
        <f t="shared" ref="N19:O19" si="13">N13*0.12</f>
        <v>26.4</v>
      </c>
      <c r="O19" s="304">
        <f t="shared" si="13"/>
        <v>18.599999999999998</v>
      </c>
    </row>
    <row r="20" spans="2:15" s="34" customFormat="1" ht="15.6" x14ac:dyDescent="0.3">
      <c r="B20" s="303" t="s">
        <v>167</v>
      </c>
      <c r="C20" s="303" t="s">
        <v>90</v>
      </c>
      <c r="D20" s="304">
        <f>D13*0.12</f>
        <v>36</v>
      </c>
      <c r="E20" s="304">
        <f t="shared" ref="E20:M20" si="14">E13*0.12</f>
        <v>30</v>
      </c>
      <c r="F20" s="304">
        <f t="shared" si="14"/>
        <v>22.8</v>
      </c>
      <c r="G20" s="304">
        <f t="shared" si="14"/>
        <v>18</v>
      </c>
      <c r="H20" s="304">
        <f t="shared" si="14"/>
        <v>15</v>
      </c>
      <c r="I20" s="304">
        <f t="shared" si="14"/>
        <v>15.6</v>
      </c>
      <c r="J20" s="304">
        <f t="shared" si="14"/>
        <v>20.399999999999999</v>
      </c>
      <c r="K20" s="304">
        <f t="shared" si="14"/>
        <v>26.4</v>
      </c>
      <c r="L20" s="304">
        <f t="shared" si="14"/>
        <v>21</v>
      </c>
      <c r="M20" s="304">
        <f t="shared" si="14"/>
        <v>22.8</v>
      </c>
      <c r="N20" s="304">
        <f t="shared" ref="N20:O20" si="15">N13*0.12</f>
        <v>26.4</v>
      </c>
      <c r="O20" s="304">
        <f t="shared" si="15"/>
        <v>18.599999999999998</v>
      </c>
    </row>
    <row r="21" spans="2:15" s="11" customFormat="1" ht="15.6" x14ac:dyDescent="0.3">
      <c r="B21" s="249"/>
      <c r="C21" s="249"/>
      <c r="D21" s="249"/>
      <c r="E21" s="249"/>
      <c r="F21" s="249"/>
      <c r="G21" s="249"/>
      <c r="H21" s="249"/>
      <c r="I21" s="249"/>
      <c r="J21" s="249"/>
      <c r="K21" s="249"/>
      <c r="L21" s="249"/>
    </row>
    <row r="22" spans="2:15" s="11" customFormat="1" ht="34.5" customHeight="1" x14ac:dyDescent="0.3">
      <c r="B22" s="566" t="s">
        <v>694</v>
      </c>
      <c r="C22" s="566"/>
      <c r="D22" s="566"/>
      <c r="E22" s="566"/>
      <c r="F22" s="566"/>
      <c r="G22" s="566"/>
      <c r="H22" s="566"/>
      <c r="I22" s="566"/>
      <c r="J22" s="566"/>
      <c r="K22" s="566"/>
      <c r="L22" s="566"/>
      <c r="M22" s="566"/>
    </row>
    <row r="23" spans="2:15" s="11" customFormat="1" ht="15.6" x14ac:dyDescent="0.3">
      <c r="B23" s="305" t="s">
        <v>695</v>
      </c>
      <c r="C23" s="249"/>
      <c r="D23" s="249"/>
      <c r="E23" s="249"/>
      <c r="F23" s="249"/>
      <c r="G23" s="249"/>
      <c r="H23" s="249"/>
      <c r="I23" s="249"/>
      <c r="J23" s="249"/>
      <c r="K23" s="249"/>
      <c r="L23" s="249"/>
    </row>
    <row r="24" spans="2:15" s="11" customFormat="1" ht="15.6" x14ac:dyDescent="0.3">
      <c r="B24" s="305" t="s">
        <v>697</v>
      </c>
      <c r="C24" s="249"/>
      <c r="D24" s="249"/>
      <c r="E24" s="249"/>
      <c r="F24" s="249"/>
      <c r="G24" s="249"/>
      <c r="H24" s="249"/>
      <c r="I24" s="249"/>
      <c r="J24" s="249"/>
      <c r="K24" s="249"/>
      <c r="L24" s="249"/>
    </row>
    <row r="25" spans="2:15" s="11" customFormat="1" ht="15.6" x14ac:dyDescent="0.3">
      <c r="B25" s="305" t="s">
        <v>696</v>
      </c>
      <c r="C25" s="249"/>
      <c r="D25" s="249"/>
      <c r="E25" s="249"/>
      <c r="F25" s="249"/>
      <c r="G25" s="249"/>
      <c r="H25" s="249"/>
      <c r="I25" s="249"/>
      <c r="J25" s="249"/>
      <c r="K25" s="249"/>
      <c r="L25" s="249"/>
    </row>
    <row r="26" spans="2:15" s="11" customFormat="1" ht="15.6" x14ac:dyDescent="0.3">
      <c r="B26" s="315" t="s">
        <v>481</v>
      </c>
      <c r="C26" s="249"/>
      <c r="D26" s="249"/>
      <c r="E26" s="249"/>
      <c r="F26" s="249"/>
      <c r="G26" s="249"/>
      <c r="H26" s="249"/>
      <c r="I26" s="249"/>
      <c r="J26" s="249"/>
      <c r="K26" s="249"/>
      <c r="L26" s="249"/>
    </row>
    <row r="27" spans="2:15" s="11" customFormat="1" ht="32.25" customHeight="1" x14ac:dyDescent="0.25">
      <c r="B27" s="566" t="s">
        <v>482</v>
      </c>
      <c r="C27" s="566"/>
      <c r="D27" s="566"/>
      <c r="E27" s="566"/>
      <c r="F27" s="566"/>
      <c r="G27" s="566"/>
      <c r="H27" s="566"/>
      <c r="I27" s="566"/>
      <c r="J27" s="566"/>
      <c r="K27" s="566"/>
      <c r="L27" s="566"/>
      <c r="M27" s="566"/>
    </row>
    <row r="28" spans="2:15" s="11" customFormat="1" ht="31.5" customHeight="1" x14ac:dyDescent="0.25">
      <c r="B28" s="566"/>
      <c r="C28" s="566"/>
      <c r="D28" s="566"/>
      <c r="E28" s="566"/>
      <c r="F28" s="566"/>
      <c r="G28" s="566"/>
      <c r="H28" s="566"/>
      <c r="I28" s="566"/>
      <c r="J28" s="566"/>
      <c r="K28" s="566"/>
      <c r="L28" s="566"/>
      <c r="M28" s="566"/>
    </row>
    <row r="29" spans="2:15" ht="43.5" customHeight="1" x14ac:dyDescent="0.25">
      <c r="B29" s="566"/>
      <c r="C29" s="566"/>
      <c r="D29" s="566"/>
      <c r="E29" s="566"/>
      <c r="F29" s="566"/>
      <c r="G29" s="566"/>
      <c r="H29" s="566"/>
      <c r="I29" s="566"/>
      <c r="J29" s="566"/>
      <c r="K29" s="566"/>
      <c r="L29" s="566"/>
      <c r="M29" s="566"/>
    </row>
  </sheetData>
  <mergeCells count="4">
    <mergeCell ref="B4:B5"/>
    <mergeCell ref="B22:M22"/>
    <mergeCell ref="B27:M29"/>
    <mergeCell ref="C4:O4"/>
  </mergeCells>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280"/>
  <sheetViews>
    <sheetView zoomScale="50" zoomScaleNormal="50" workbookViewId="0">
      <selection activeCell="C129" sqref="B129:C129"/>
    </sheetView>
  </sheetViews>
  <sheetFormatPr defaultColWidth="9.140625" defaultRowHeight="15.75" x14ac:dyDescent="0.25"/>
  <cols>
    <col min="1" max="1" width="5.7109375" style="2" customWidth="1"/>
    <col min="2" max="2" width="77.7109375" style="2" customWidth="1"/>
    <col min="3" max="3" width="20.5703125" style="2" bestFit="1" customWidth="1"/>
    <col min="4" max="5" width="15.5703125" style="2" customWidth="1"/>
    <col min="6" max="11" width="15.28515625" style="2" bestFit="1" customWidth="1"/>
    <col min="12" max="14" width="15.28515625" style="2" customWidth="1"/>
    <col min="15" max="16384" width="9.140625" style="2"/>
  </cols>
  <sheetData>
    <row r="2" spans="2:5" ht="15.6" x14ac:dyDescent="0.3">
      <c r="B2" s="1" t="s">
        <v>559</v>
      </c>
    </row>
    <row r="3" spans="2:5" ht="18.75" customHeight="1" thickBot="1" x14ac:dyDescent="0.35">
      <c r="C3" s="1"/>
      <c r="D3" s="1"/>
      <c r="E3" s="1"/>
    </row>
    <row r="4" spans="2:5" ht="18" x14ac:dyDescent="0.4">
      <c r="B4" s="552" t="s">
        <v>68</v>
      </c>
      <c r="C4" s="3" t="s">
        <v>3</v>
      </c>
      <c r="D4" s="116"/>
      <c r="E4" s="116"/>
    </row>
    <row r="5" spans="2:5" ht="15.6" x14ac:dyDescent="0.3">
      <c r="B5" s="8" t="s">
        <v>4</v>
      </c>
      <c r="C5" s="7">
        <v>0.55000000000000004</v>
      </c>
      <c r="D5" s="12"/>
      <c r="E5" s="12"/>
    </row>
    <row r="6" spans="2:5" ht="15.6" x14ac:dyDescent="0.3">
      <c r="B6" s="8" t="s">
        <v>5</v>
      </c>
      <c r="C6" s="7">
        <v>3</v>
      </c>
      <c r="D6" s="12"/>
      <c r="E6" s="12"/>
    </row>
    <row r="7" spans="2:5" ht="15.6" x14ac:dyDescent="0.3">
      <c r="B7" s="8" t="s">
        <v>2</v>
      </c>
      <c r="C7" s="7">
        <v>2.5</v>
      </c>
      <c r="D7" s="12"/>
      <c r="E7" s="12"/>
    </row>
    <row r="8" spans="2:5" ht="15.6" x14ac:dyDescent="0.3">
      <c r="B8" s="8" t="s">
        <v>6</v>
      </c>
      <c r="C8" s="70">
        <v>9</v>
      </c>
      <c r="D8" s="12"/>
      <c r="E8" s="12"/>
    </row>
    <row r="9" spans="2:5" ht="15.6" x14ac:dyDescent="0.3">
      <c r="B9" s="4" t="s">
        <v>50</v>
      </c>
      <c r="C9" s="5">
        <v>1</v>
      </c>
      <c r="D9" s="12"/>
      <c r="E9" s="12"/>
    </row>
    <row r="10" spans="2:5" ht="15.6" x14ac:dyDescent="0.3">
      <c r="B10" s="8" t="s">
        <v>7</v>
      </c>
      <c r="C10" s="7">
        <v>2.2400000000000002</v>
      </c>
      <c r="D10" s="12"/>
      <c r="E10" s="12"/>
    </row>
    <row r="11" spans="2:5" ht="15.6" x14ac:dyDescent="0.3">
      <c r="B11" s="6" t="s">
        <v>1</v>
      </c>
      <c r="C11" s="7">
        <v>2.9</v>
      </c>
      <c r="D11" s="12"/>
      <c r="E11" s="12"/>
    </row>
    <row r="12" spans="2:5" ht="15.6" x14ac:dyDescent="0.3">
      <c r="B12" s="6" t="s">
        <v>12</v>
      </c>
      <c r="C12" s="7">
        <v>4.0999999999999996</v>
      </c>
      <c r="D12" s="12"/>
      <c r="E12" s="12"/>
    </row>
    <row r="13" spans="2:5" ht="15.6" x14ac:dyDescent="0.3">
      <c r="B13" s="6" t="s">
        <v>56</v>
      </c>
      <c r="C13" s="7">
        <v>9</v>
      </c>
      <c r="D13" s="12"/>
      <c r="E13" s="12"/>
    </row>
    <row r="14" spans="2:5" ht="15.6" x14ac:dyDescent="0.3">
      <c r="B14" s="6" t="s">
        <v>8</v>
      </c>
      <c r="C14" s="7">
        <v>5.9</v>
      </c>
      <c r="D14" s="12"/>
      <c r="E14" s="12"/>
    </row>
    <row r="15" spans="2:5" ht="15.6" x14ac:dyDescent="0.3">
      <c r="B15" s="6" t="s">
        <v>9</v>
      </c>
      <c r="C15" s="7">
        <v>6.12</v>
      </c>
      <c r="D15" s="12"/>
      <c r="E15" s="12"/>
    </row>
    <row r="16" spans="2:5" ht="15.6" x14ac:dyDescent="0.3">
      <c r="B16" s="6" t="s">
        <v>10</v>
      </c>
      <c r="C16" s="7">
        <v>3.1</v>
      </c>
      <c r="D16" s="12"/>
      <c r="E16" s="12"/>
    </row>
    <row r="17" spans="2:14" ht="16.149999999999999" thickBot="1" x14ac:dyDescent="0.35">
      <c r="B17" s="553" t="s">
        <v>879</v>
      </c>
      <c r="C17" s="10">
        <v>2.5</v>
      </c>
      <c r="D17" s="12"/>
      <c r="E17" s="12"/>
    </row>
    <row r="18" spans="2:14" ht="15.6" x14ac:dyDescent="0.3">
      <c r="B18" s="11"/>
      <c r="C18" s="12"/>
      <c r="D18" s="12"/>
      <c r="E18" s="12"/>
    </row>
    <row r="19" spans="2:14" ht="15.6" x14ac:dyDescent="0.3">
      <c r="B19" s="13"/>
      <c r="C19" s="14"/>
      <c r="D19" s="14"/>
      <c r="E19" s="14"/>
    </row>
    <row r="20" spans="2:14" s="18" customFormat="1" ht="18" x14ac:dyDescent="0.3">
      <c r="B20" s="15" t="s">
        <v>69</v>
      </c>
      <c r="C20" s="16" t="s">
        <v>15</v>
      </c>
      <c r="D20" s="16">
        <v>2005</v>
      </c>
      <c r="E20" s="16">
        <v>2006</v>
      </c>
      <c r="F20" s="16">
        <v>2007</v>
      </c>
      <c r="G20" s="16">
        <v>2008</v>
      </c>
      <c r="H20" s="16">
        <v>2009</v>
      </c>
      <c r="I20" s="16">
        <v>2010</v>
      </c>
      <c r="J20" s="16">
        <v>2011</v>
      </c>
      <c r="K20" s="16">
        <v>2012</v>
      </c>
      <c r="L20" s="16">
        <v>2013</v>
      </c>
      <c r="M20" s="16">
        <v>2014</v>
      </c>
      <c r="N20" s="17">
        <v>2015</v>
      </c>
    </row>
    <row r="21" spans="2:14" s="18" customFormat="1" ht="15.6" x14ac:dyDescent="0.3">
      <c r="B21" s="167" t="s">
        <v>26</v>
      </c>
      <c r="C21" s="27"/>
      <c r="D21" s="182"/>
      <c r="E21" s="182"/>
      <c r="F21" s="182"/>
      <c r="G21" s="182"/>
      <c r="H21" s="182"/>
      <c r="I21" s="182"/>
      <c r="J21" s="182"/>
      <c r="K21" s="182"/>
      <c r="L21" s="182"/>
      <c r="M21" s="182"/>
      <c r="N21" s="183"/>
    </row>
    <row r="22" spans="2:14" s="18" customFormat="1" ht="15.6" x14ac:dyDescent="0.3">
      <c r="B22" s="165" t="s">
        <v>136</v>
      </c>
      <c r="C22" s="20"/>
      <c r="D22" s="21">
        <f>((State_Production_Petroleum!D7*0.25)+(State_Production_Petroleum!E7*0.75))*1000</f>
        <v>0</v>
      </c>
      <c r="E22" s="21">
        <f>((State_Production_Petroleum!E7*0.25)+(State_Production_Petroleum!F7*0.75))*1000</f>
        <v>0</v>
      </c>
      <c r="F22" s="21">
        <f>((State_Production_Petroleum!F7*0.25)+(State_Production_Petroleum!G7*0.75))*1000</f>
        <v>0</v>
      </c>
      <c r="G22" s="21">
        <f>((State_Production_Petroleum!G7*0.25)+(State_Production_Petroleum!H7*0.75))*1000</f>
        <v>0</v>
      </c>
      <c r="H22" s="21">
        <f>((State_Production_Petroleum!H7*0.25)+(State_Production_Petroleum!I7*0.75))*1000</f>
        <v>0</v>
      </c>
      <c r="I22" s="21">
        <f>((State_Production_Petroleum!I7*0.25)+(State_Production_Petroleum!J7*0.75))*1000</f>
        <v>0</v>
      </c>
      <c r="J22" s="21">
        <f>((State_Production_Petroleum!J7*0.25)+(State_Production_Petroleum!K7*0.75))*1000</f>
        <v>0</v>
      </c>
      <c r="K22" s="21">
        <f>((State_Production_Petroleum!K7*0.25)+(State_Production_Petroleum!L7*0.75))*1000</f>
        <v>0</v>
      </c>
      <c r="L22" s="21">
        <f>((State_Production_Petroleum!L7*0.25)+(State_Production_Petroleum!M7*0.75))*1000</f>
        <v>0</v>
      </c>
      <c r="M22" s="21">
        <f>((State_Production_Petroleum!M7*0.25)+(State_Production_Petroleum!N7*0.75))*1000</f>
        <v>0</v>
      </c>
      <c r="N22" s="131">
        <f>((State_Production_Petroleum!N7*0.25)+(State_Production_Petroleum!O7*0.75))*1000</f>
        <v>0</v>
      </c>
    </row>
    <row r="23" spans="2:14" s="18" customFormat="1" ht="15.6" x14ac:dyDescent="0.3">
      <c r="B23" s="165" t="s">
        <v>137</v>
      </c>
      <c r="C23" s="20"/>
      <c r="D23" s="21">
        <f>((State_Production_Petroleum!D8*0.25)+(State_Production_Petroleum!E8*0.75))*1000</f>
        <v>7569251.1516978741</v>
      </c>
      <c r="E23" s="21">
        <f>((State_Production_Petroleum!E8*0.25)+(State_Production_Petroleum!F8*0.75))*1000</f>
        <v>8797385.1649600286</v>
      </c>
      <c r="F23" s="21">
        <f>((State_Production_Petroleum!F8*0.25)+(State_Production_Petroleum!G8*0.75))*1000</f>
        <v>9203897.0120474901</v>
      </c>
      <c r="G23" s="21">
        <f>((State_Production_Petroleum!G8*0.25)+(State_Production_Petroleum!H8*0.75))*1000</f>
        <v>8145462.6506231297</v>
      </c>
      <c r="H23" s="21">
        <f>((State_Production_Petroleum!H8*0.25)+(State_Production_Petroleum!I8*0.75))*1000</f>
        <v>8350830.5778876403</v>
      </c>
      <c r="I23" s="21">
        <f>((State_Production_Petroleum!I8*0.25)+(State_Production_Petroleum!J8*0.75))*1000</f>
        <v>8299117.9242760316</v>
      </c>
      <c r="J23" s="21">
        <f>((State_Production_Petroleum!J8*0.25)+(State_Production_Petroleum!K8*0.75))*1000</f>
        <v>8616537.556482194</v>
      </c>
      <c r="K23" s="21">
        <f>((State_Production_Petroleum!K8*0.25)+(State_Production_Petroleum!L8*0.75))*1000</f>
        <v>8159603.4994733399</v>
      </c>
      <c r="L23" s="21">
        <f>((State_Production_Petroleum!L8*0.25)+(State_Production_Petroleum!M8*0.75))*1000</f>
        <v>7829447.8333992902</v>
      </c>
      <c r="M23" s="21">
        <f>((State_Production_Petroleum!M8*0.25)+(State_Production_Petroleum!N8*0.75))*1000</f>
        <v>8577378.029682681</v>
      </c>
      <c r="N23" s="131">
        <f>((State_Production_Petroleum!N8*0.25)+(State_Production_Petroleum!O8*0.75))*1000</f>
        <v>9274595.0250948742</v>
      </c>
    </row>
    <row r="24" spans="2:14" s="18" customFormat="1" ht="15.6" x14ac:dyDescent="0.3">
      <c r="B24" s="165" t="s">
        <v>138</v>
      </c>
      <c r="C24" s="20"/>
      <c r="D24" s="21">
        <f>((State_Production_Petroleum!D9*0.25)+(State_Production_Petroleum!E9*0.75))*1000</f>
        <v>0</v>
      </c>
      <c r="E24" s="21">
        <f>((State_Production_Petroleum!E9*0.25)+(State_Production_Petroleum!F9*0.75))*1000</f>
        <v>0</v>
      </c>
      <c r="F24" s="21">
        <f>((State_Production_Petroleum!F9*0.25)+(State_Production_Petroleum!G9*0.75))*1000</f>
        <v>0</v>
      </c>
      <c r="G24" s="21">
        <f>((State_Production_Petroleum!G9*0.25)+(State_Production_Petroleum!H9*0.75))*1000</f>
        <v>0</v>
      </c>
      <c r="H24" s="21">
        <f>((State_Production_Petroleum!H9*0.25)+(State_Production_Petroleum!I9*0.75))*1000</f>
        <v>0</v>
      </c>
      <c r="I24" s="21">
        <f>((State_Production_Petroleum!I9*0.25)+(State_Production_Petroleum!J9*0.75))*1000</f>
        <v>0</v>
      </c>
      <c r="J24" s="21">
        <f>((State_Production_Petroleum!J9*0.25)+(State_Production_Petroleum!K9*0.75))*1000</f>
        <v>0</v>
      </c>
      <c r="K24" s="21">
        <f>((State_Production_Petroleum!K9*0.25)+(State_Production_Petroleum!L9*0.75))*1000</f>
        <v>0</v>
      </c>
      <c r="L24" s="21">
        <f>((State_Production_Petroleum!L9*0.25)+(State_Production_Petroleum!M9*0.75))*1000</f>
        <v>0</v>
      </c>
      <c r="M24" s="21">
        <f>((State_Production_Petroleum!M9*0.25)+(State_Production_Petroleum!N9*0.75))*1000</f>
        <v>0</v>
      </c>
      <c r="N24" s="131">
        <f>((State_Production_Petroleum!N9*0.25)+(State_Production_Petroleum!O9*0.75))*1000</f>
        <v>0</v>
      </c>
    </row>
    <row r="25" spans="2:14" s="18" customFormat="1" ht="15.6" x14ac:dyDescent="0.3">
      <c r="B25" s="165" t="s">
        <v>139</v>
      </c>
      <c r="C25" s="20"/>
      <c r="D25" s="21">
        <f>((State_Production_Petroleum!D10*0.25)+(State_Production_Petroleum!E10*0.75))*1000</f>
        <v>5856232.6729685329</v>
      </c>
      <c r="E25" s="21">
        <f>((State_Production_Petroleum!E10*0.25)+(State_Production_Petroleum!F10*0.75))*1000</f>
        <v>5904445.3614812009</v>
      </c>
      <c r="F25" s="21">
        <f>((State_Production_Petroleum!F10*0.25)+(State_Production_Petroleum!G10*0.75))*1000</f>
        <v>5896051.9694112074</v>
      </c>
      <c r="G25" s="21">
        <f>((State_Production_Petroleum!G10*0.25)+(State_Production_Petroleum!H10*0.75))*1000</f>
        <v>5339449.8677636031</v>
      </c>
      <c r="H25" s="21">
        <f>((State_Production_Petroleum!H10*0.25)+(State_Production_Petroleum!I10*0.75))*1000</f>
        <v>5985110.6301951073</v>
      </c>
      <c r="I25" s="21">
        <f>((State_Production_Petroleum!I10*0.25)+(State_Production_Petroleum!J10*0.75))*1000</f>
        <v>6078562.8643358909</v>
      </c>
      <c r="J25" s="21">
        <f>((State_Production_Petroleum!J10*0.25)+(State_Production_Petroleum!K10*0.75))*1000</f>
        <v>6512949.7181320097</v>
      </c>
      <c r="K25" s="21">
        <f>((State_Production_Petroleum!K10*0.25)+(State_Production_Petroleum!L10*0.75))*1000</f>
        <v>6445058.8794131577</v>
      </c>
      <c r="L25" s="21">
        <f>((State_Production_Petroleum!L10*0.25)+(State_Production_Petroleum!M10*0.75))*1000</f>
        <v>6514295.1778069912</v>
      </c>
      <c r="M25" s="21">
        <f>((State_Production_Petroleum!M10*0.25)+(State_Production_Petroleum!N10*0.75))*1000</f>
        <v>4648828.420135065</v>
      </c>
      <c r="N25" s="131">
        <f>((State_Production_Petroleum!N10*0.25)+(State_Production_Petroleum!O10*0.75))*1000</f>
        <v>3975312.3728345246</v>
      </c>
    </row>
    <row r="26" spans="2:14" s="18" customFormat="1" ht="15.6" x14ac:dyDescent="0.3">
      <c r="B26" s="165" t="s">
        <v>140</v>
      </c>
      <c r="C26" s="20"/>
      <c r="D26" s="21">
        <f>((State_Production_Petroleum!D11*0.25)+(State_Production_Petroleum!E11*0.75))*1000</f>
        <v>5324471.7479354367</v>
      </c>
      <c r="E26" s="21">
        <f>((State_Production_Petroleum!E11*0.25)+(State_Production_Petroleum!F11*0.75))*1000</f>
        <v>5417957.3484185152</v>
      </c>
      <c r="F26" s="21">
        <f>((State_Production_Petroleum!F11*0.25)+(State_Production_Petroleum!G11*0.75))*1000</f>
        <v>5454647.9208086953</v>
      </c>
      <c r="G26" s="21">
        <f>((State_Production_Petroleum!G11*0.25)+(State_Production_Petroleum!H11*0.75))*1000</f>
        <v>5125597.4881110666</v>
      </c>
      <c r="H26" s="21">
        <f>((State_Production_Petroleum!H11*0.25)+(State_Production_Petroleum!I11*0.75))*1000</f>
        <v>5708475.0644936673</v>
      </c>
      <c r="I26" s="21">
        <f>((State_Production_Petroleum!I11*0.25)+(State_Production_Petroleum!J11*0.75))*1000</f>
        <v>6133336.7140556723</v>
      </c>
      <c r="J26" s="21">
        <f>((State_Production_Petroleum!J11*0.25)+(State_Production_Petroleum!K11*0.75))*1000</f>
        <v>5837039.242434917</v>
      </c>
      <c r="K26" s="21">
        <f>((State_Production_Petroleum!K11*0.25)+(State_Production_Petroleum!L11*0.75))*1000</f>
        <v>6126160.1796148829</v>
      </c>
      <c r="L26" s="21">
        <f>((State_Production_Petroleum!L11*0.25)+(State_Production_Petroleum!M11*0.75))*1000</f>
        <v>6389277.903917809</v>
      </c>
      <c r="M26" s="21">
        <f>((State_Production_Petroleum!M11*0.25)+(State_Production_Petroleum!N11*0.75))*1000</f>
        <v>6077785.9120386438</v>
      </c>
      <c r="N26" s="131">
        <f>((State_Production_Petroleum!N11*0.25)+(State_Production_Petroleum!O11*0.75))*1000</f>
        <v>6468458.7500821771</v>
      </c>
    </row>
    <row r="27" spans="2:14" s="18" customFormat="1" ht="15.6" x14ac:dyDescent="0.3">
      <c r="B27" s="165" t="s">
        <v>141</v>
      </c>
      <c r="C27" s="20"/>
      <c r="D27" s="21">
        <f>((State_Production_Petroleum!D12*0.25)+(State_Production_Petroleum!E12*0.75))*1000</f>
        <v>0</v>
      </c>
      <c r="E27" s="21">
        <f>((State_Production_Petroleum!E12*0.25)+(State_Production_Petroleum!F12*0.75))*1000</f>
        <v>0</v>
      </c>
      <c r="F27" s="21">
        <f>((State_Production_Petroleum!F12*0.25)+(State_Production_Petroleum!G12*0.75))*1000</f>
        <v>0</v>
      </c>
      <c r="G27" s="21">
        <f>((State_Production_Petroleum!G12*0.25)+(State_Production_Petroleum!H12*0.75))*1000</f>
        <v>0</v>
      </c>
      <c r="H27" s="21">
        <f>((State_Production_Petroleum!H12*0.25)+(State_Production_Petroleum!I12*0.75))*1000</f>
        <v>0</v>
      </c>
      <c r="I27" s="21">
        <f>((State_Production_Petroleum!I12*0.25)+(State_Production_Petroleum!J12*0.75))*1000</f>
        <v>0</v>
      </c>
      <c r="J27" s="21">
        <f>((State_Production_Petroleum!J12*0.25)+(State_Production_Petroleum!K12*0.75))*1000</f>
        <v>0</v>
      </c>
      <c r="K27" s="21">
        <f>((State_Production_Petroleum!K12*0.25)+(State_Production_Petroleum!L12*0.75))*1000</f>
        <v>0</v>
      </c>
      <c r="L27" s="21">
        <f>((State_Production_Petroleum!L12*0.25)+(State_Production_Petroleum!M12*0.75))*1000</f>
        <v>0</v>
      </c>
      <c r="M27" s="21">
        <f>((State_Production_Petroleum!M12*0.25)+(State_Production_Petroleum!N12*0.75))*1000</f>
        <v>0</v>
      </c>
      <c r="N27" s="131">
        <f>((State_Production_Petroleum!N12*0.25)+(State_Production_Petroleum!O12*0.75))*1000</f>
        <v>0</v>
      </c>
    </row>
    <row r="28" spans="2:14" s="18" customFormat="1" ht="15.6" x14ac:dyDescent="0.3">
      <c r="B28" s="165" t="s">
        <v>142</v>
      </c>
      <c r="C28" s="20"/>
      <c r="D28" s="21">
        <f>((State_Production_Petroleum!D13*0.25)+(State_Production_Petroleum!E13*0.75))*1000</f>
        <v>0</v>
      </c>
      <c r="E28" s="21">
        <f>((State_Production_Petroleum!E13*0.25)+(State_Production_Petroleum!F13*0.75))*1000</f>
        <v>0</v>
      </c>
      <c r="F28" s="21">
        <f>((State_Production_Petroleum!F13*0.25)+(State_Production_Petroleum!G13*0.75))*1000</f>
        <v>0</v>
      </c>
      <c r="G28" s="21">
        <f>((State_Production_Petroleum!G13*0.25)+(State_Production_Petroleum!H13*0.75))*1000</f>
        <v>0</v>
      </c>
      <c r="H28" s="21">
        <f>((State_Production_Petroleum!H13*0.25)+(State_Production_Petroleum!I13*0.75))*1000</f>
        <v>0</v>
      </c>
      <c r="I28" s="21">
        <f>((State_Production_Petroleum!I13*0.25)+(State_Production_Petroleum!J13*0.75))*1000</f>
        <v>0</v>
      </c>
      <c r="J28" s="21">
        <f>((State_Production_Petroleum!J13*0.25)+(State_Production_Petroleum!K13*0.75))*1000</f>
        <v>0</v>
      </c>
      <c r="K28" s="21">
        <f>((State_Production_Petroleum!K13*0.25)+(State_Production_Petroleum!L13*0.75))*1000</f>
        <v>0</v>
      </c>
      <c r="L28" s="21">
        <f>((State_Production_Petroleum!L13*0.25)+(State_Production_Petroleum!M13*0.75))*1000</f>
        <v>0</v>
      </c>
      <c r="M28" s="21">
        <f>((State_Production_Petroleum!M13*0.25)+(State_Production_Petroleum!N13*0.75))*1000</f>
        <v>0</v>
      </c>
      <c r="N28" s="131">
        <f>((State_Production_Petroleum!N13*0.25)+(State_Production_Petroleum!O13*0.75))*1000</f>
        <v>0</v>
      </c>
    </row>
    <row r="29" spans="2:14" s="18" customFormat="1" ht="15.6" x14ac:dyDescent="0.3">
      <c r="B29" s="165" t="s">
        <v>143</v>
      </c>
      <c r="C29" s="20"/>
      <c r="D29" s="21">
        <f>((State_Production_Petroleum!D14*0.25)+(State_Production_Petroleum!E14*0.75))*1000</f>
        <v>0</v>
      </c>
      <c r="E29" s="21">
        <f>((State_Production_Petroleum!E14*0.25)+(State_Production_Petroleum!F14*0.75))*1000</f>
        <v>0</v>
      </c>
      <c r="F29" s="21">
        <f>((State_Production_Petroleum!F14*0.25)+(State_Production_Petroleum!G14*0.75))*1000</f>
        <v>0</v>
      </c>
      <c r="G29" s="21">
        <f>((State_Production_Petroleum!G14*0.25)+(State_Production_Petroleum!H14*0.75))*1000</f>
        <v>0</v>
      </c>
      <c r="H29" s="21">
        <f>((State_Production_Petroleum!H14*0.25)+(State_Production_Petroleum!I14*0.75))*1000</f>
        <v>0</v>
      </c>
      <c r="I29" s="21">
        <f>((State_Production_Petroleum!I14*0.25)+(State_Production_Petroleum!J14*0.75))*1000</f>
        <v>0</v>
      </c>
      <c r="J29" s="21">
        <f>((State_Production_Petroleum!J14*0.25)+(State_Production_Petroleum!K14*0.75))*1000</f>
        <v>0</v>
      </c>
      <c r="K29" s="21">
        <f>((State_Production_Petroleum!K14*0.25)+(State_Production_Petroleum!L14*0.75))*1000</f>
        <v>0</v>
      </c>
      <c r="L29" s="21">
        <f>((State_Production_Petroleum!L14*0.25)+(State_Production_Petroleum!M14*0.75))*1000</f>
        <v>0</v>
      </c>
      <c r="M29" s="21">
        <f>((State_Production_Petroleum!M14*0.25)+(State_Production_Petroleum!N14*0.75))*1000</f>
        <v>0</v>
      </c>
      <c r="N29" s="131">
        <f>((State_Production_Petroleum!N14*0.25)+(State_Production_Petroleum!O14*0.75))*1000</f>
        <v>0</v>
      </c>
    </row>
    <row r="30" spans="2:14" s="18" customFormat="1" ht="15.6" x14ac:dyDescent="0.3">
      <c r="B30" s="165" t="s">
        <v>144</v>
      </c>
      <c r="C30" s="20"/>
      <c r="D30" s="21">
        <f>((State_Production_Petroleum!D15*0.25)+(State_Production_Petroleum!E15*0.75))*1000</f>
        <v>0</v>
      </c>
      <c r="E30" s="21">
        <f>((State_Production_Petroleum!E15*0.25)+(State_Production_Petroleum!F15*0.75))*1000</f>
        <v>0</v>
      </c>
      <c r="F30" s="21">
        <f>((State_Production_Petroleum!F15*0.25)+(State_Production_Petroleum!G15*0.75))*1000</f>
        <v>0</v>
      </c>
      <c r="G30" s="21">
        <f>((State_Production_Petroleum!G15*0.25)+(State_Production_Petroleum!H15*0.75))*1000</f>
        <v>0</v>
      </c>
      <c r="H30" s="21">
        <f>((State_Production_Petroleum!H15*0.25)+(State_Production_Petroleum!I15*0.75))*1000</f>
        <v>0</v>
      </c>
      <c r="I30" s="21">
        <f>((State_Production_Petroleum!I15*0.25)+(State_Production_Petroleum!J15*0.75))*1000</f>
        <v>0</v>
      </c>
      <c r="J30" s="21">
        <f>((State_Production_Petroleum!J15*0.25)+(State_Production_Petroleum!K15*0.75))*1000</f>
        <v>0</v>
      </c>
      <c r="K30" s="21">
        <f>((State_Production_Petroleum!K15*0.25)+(State_Production_Petroleum!L15*0.75))*1000</f>
        <v>0</v>
      </c>
      <c r="L30" s="21">
        <f>((State_Production_Petroleum!L15*0.25)+(State_Production_Petroleum!M15*0.75))*1000</f>
        <v>0</v>
      </c>
      <c r="M30" s="21">
        <f>((State_Production_Petroleum!M15*0.25)+(State_Production_Petroleum!N15*0.75))*1000</f>
        <v>0</v>
      </c>
      <c r="N30" s="131">
        <f>((State_Production_Petroleum!N15*0.25)+(State_Production_Petroleum!O15*0.75))*1000</f>
        <v>0</v>
      </c>
    </row>
    <row r="31" spans="2:14" s="18" customFormat="1" ht="15.6" x14ac:dyDescent="0.3">
      <c r="B31" s="165" t="s">
        <v>145</v>
      </c>
      <c r="C31" s="20"/>
      <c r="D31" s="21">
        <f>((State_Production_Petroleum!D16*0.25)+(State_Production_Petroleum!E16*0.75))*1000</f>
        <v>0</v>
      </c>
      <c r="E31" s="21">
        <f>((State_Production_Petroleum!E16*0.25)+(State_Production_Petroleum!F16*0.75))*1000</f>
        <v>0</v>
      </c>
      <c r="F31" s="21">
        <f>((State_Production_Petroleum!F16*0.25)+(State_Production_Petroleum!G16*0.75))*1000</f>
        <v>0</v>
      </c>
      <c r="G31" s="21">
        <f>((State_Production_Petroleum!G16*0.25)+(State_Production_Petroleum!H16*0.75))*1000</f>
        <v>0</v>
      </c>
      <c r="H31" s="21">
        <f>((State_Production_Petroleum!H16*0.25)+(State_Production_Petroleum!I16*0.75))*1000</f>
        <v>0</v>
      </c>
      <c r="I31" s="21">
        <f>((State_Production_Petroleum!I16*0.25)+(State_Production_Petroleum!J16*0.75))*1000</f>
        <v>0</v>
      </c>
      <c r="J31" s="21">
        <f>((State_Production_Petroleum!J16*0.25)+(State_Production_Petroleum!K16*0.75))*1000</f>
        <v>0</v>
      </c>
      <c r="K31" s="21">
        <f>((State_Production_Petroleum!K16*0.25)+(State_Production_Petroleum!L16*0.75))*1000</f>
        <v>0</v>
      </c>
      <c r="L31" s="21">
        <f>((State_Production_Petroleum!L16*0.25)+(State_Production_Petroleum!M16*0.75))*1000</f>
        <v>0</v>
      </c>
      <c r="M31" s="21">
        <f>((State_Production_Petroleum!M16*0.25)+(State_Production_Petroleum!N16*0.75))*1000</f>
        <v>0</v>
      </c>
      <c r="N31" s="131">
        <f>((State_Production_Petroleum!N16*0.25)+(State_Production_Petroleum!O16*0.75))*1000</f>
        <v>0</v>
      </c>
    </row>
    <row r="32" spans="2:14" s="18" customFormat="1" ht="15.6" x14ac:dyDescent="0.3">
      <c r="B32" s="165" t="s">
        <v>146</v>
      </c>
      <c r="C32" s="20"/>
      <c r="D32" s="21">
        <f>((State_Production_Petroleum!D17*0.25)+(State_Production_Petroleum!E17*0.75))*1000</f>
        <v>0</v>
      </c>
      <c r="E32" s="21">
        <f>((State_Production_Petroleum!E17*0.25)+(State_Production_Petroleum!F17*0.75))*1000</f>
        <v>0</v>
      </c>
      <c r="F32" s="21">
        <f>((State_Production_Petroleum!F17*0.25)+(State_Production_Petroleum!G17*0.75))*1000</f>
        <v>0</v>
      </c>
      <c r="G32" s="21">
        <f>((State_Production_Petroleum!G17*0.25)+(State_Production_Petroleum!H17*0.75))*1000</f>
        <v>0</v>
      </c>
      <c r="H32" s="21">
        <f>((State_Production_Petroleum!H17*0.25)+(State_Production_Petroleum!I17*0.75))*1000</f>
        <v>0</v>
      </c>
      <c r="I32" s="21">
        <f>((State_Production_Petroleum!I17*0.25)+(State_Production_Petroleum!J17*0.75))*1000</f>
        <v>0</v>
      </c>
      <c r="J32" s="21">
        <f>((State_Production_Petroleum!J17*0.25)+(State_Production_Petroleum!K17*0.75))*1000</f>
        <v>0</v>
      </c>
      <c r="K32" s="21">
        <f>((State_Production_Petroleum!K17*0.25)+(State_Production_Petroleum!L17*0.75))*1000</f>
        <v>0</v>
      </c>
      <c r="L32" s="21">
        <f>((State_Production_Petroleum!L17*0.25)+(State_Production_Petroleum!M17*0.75))*1000</f>
        <v>0</v>
      </c>
      <c r="M32" s="21">
        <f>((State_Production_Petroleum!M17*0.25)+(State_Production_Petroleum!N17*0.75))*1000</f>
        <v>0</v>
      </c>
      <c r="N32" s="131">
        <f>((State_Production_Petroleum!N17*0.25)+(State_Production_Petroleum!O17*0.75))*1000</f>
        <v>0</v>
      </c>
    </row>
    <row r="33" spans="2:14" s="18" customFormat="1" ht="15.6" x14ac:dyDescent="0.3">
      <c r="B33" s="165" t="s">
        <v>147</v>
      </c>
      <c r="C33" s="20"/>
      <c r="D33" s="21">
        <f>((State_Production_Petroleum!D18*0.25)+(State_Production_Petroleum!E18*0.75))*1000</f>
        <v>41449210.491957538</v>
      </c>
      <c r="E33" s="21">
        <f>((State_Production_Petroleum!E18*0.25)+(State_Production_Petroleum!F18*0.75))*1000</f>
        <v>44708611.274773777</v>
      </c>
      <c r="F33" s="21">
        <f>((State_Production_Petroleum!F18*0.25)+(State_Production_Petroleum!G18*0.75))*1000</f>
        <v>51993079.448051669</v>
      </c>
      <c r="G33" s="21">
        <f>((State_Production_Petroleum!G18*0.25)+(State_Production_Petroleum!H18*0.75))*1000</f>
        <v>69370931.136110678</v>
      </c>
      <c r="H33" s="21">
        <f>((State_Production_Petroleum!H18*0.25)+(State_Production_Petroleum!I18*0.75))*1000</f>
        <v>86101391.261205554</v>
      </c>
      <c r="I33" s="21">
        <f>((State_Production_Petroleum!I18*0.25)+(State_Production_Petroleum!J18*0.75))*1000</f>
        <v>93292756.161991552</v>
      </c>
      <c r="J33" s="21">
        <f>((State_Production_Petroleum!J18*0.25)+(State_Production_Petroleum!K18*0.75))*1000</f>
        <v>95535925.495150298</v>
      </c>
      <c r="K33" s="21">
        <f>((State_Production_Petroleum!K18*0.25)+(State_Production_Petroleum!L18*0.75))*1000</f>
        <v>100420556.16429791</v>
      </c>
      <c r="L33" s="21">
        <f>((State_Production_Petroleum!L18*0.25)+(State_Production_Petroleum!M18*0.75))*1000</f>
        <v>100419788.767739</v>
      </c>
      <c r="M33" s="21">
        <f>((State_Production_Petroleum!M18*0.25)+(State_Production_Petroleum!N18*0.75))*1000</f>
        <v>101546461.19809668</v>
      </c>
      <c r="N33" s="131">
        <f>((State_Production_Petroleum!N18*0.25)+(State_Production_Petroleum!O18*0.75))*1000</f>
        <v>103475726.56349243</v>
      </c>
    </row>
    <row r="34" spans="2:14" s="18" customFormat="1" ht="15.6" x14ac:dyDescent="0.3">
      <c r="B34" s="165" t="s">
        <v>148</v>
      </c>
      <c r="C34" s="20"/>
      <c r="D34" s="21">
        <f>((State_Production_Petroleum!D19*0.25)+(State_Production_Petroleum!E19*0.75))*1000</f>
        <v>6345066.5250253202</v>
      </c>
      <c r="E34" s="21">
        <f>((State_Production_Petroleum!E19*0.25)+(State_Production_Petroleum!F19*0.75))*1000</f>
        <v>8596011.5454967432</v>
      </c>
      <c r="F34" s="21">
        <f>((State_Production_Petroleum!F19*0.25)+(State_Production_Petroleum!G19*0.75))*1000</f>
        <v>11667125.105258539</v>
      </c>
      <c r="G34" s="21">
        <f>((State_Production_Petroleum!G19*0.25)+(State_Production_Petroleum!H19*0.75))*1000</f>
        <v>11380311.050171079</v>
      </c>
      <c r="H34" s="21">
        <f>((State_Production_Petroleum!H19*0.25)+(State_Production_Petroleum!I19*0.75))*1000</f>
        <v>12565632.844816901</v>
      </c>
      <c r="I34" s="21">
        <f>((State_Production_Petroleum!I19*0.25)+(State_Production_Petroleum!J19*0.75))*1000</f>
        <v>13498681.307457116</v>
      </c>
      <c r="J34" s="21">
        <f>((State_Production_Petroleum!J19*0.25)+(State_Production_Petroleum!K19*0.75))*1000</f>
        <v>15004933.004389012</v>
      </c>
      <c r="K34" s="21">
        <f>((State_Production_Petroleum!K19*0.25)+(State_Production_Petroleum!L19*0.75))*1000</f>
        <v>15062742.9905502</v>
      </c>
      <c r="L34" s="21">
        <f>((State_Production_Petroleum!L19*0.25)+(State_Production_Petroleum!M19*0.75))*1000</f>
        <v>14974546.813001199</v>
      </c>
      <c r="M34" s="21">
        <f>((State_Production_Petroleum!M19*0.25)+(State_Production_Petroleum!N19*0.75))*1000</f>
        <v>14419013.604964815</v>
      </c>
      <c r="N34" s="131">
        <f>((State_Production_Petroleum!N19*0.25)+(State_Production_Petroleum!O19*0.75))*1000</f>
        <v>15181562.009427983</v>
      </c>
    </row>
    <row r="35" spans="2:14" s="18" customFormat="1" ht="15.6" x14ac:dyDescent="0.3">
      <c r="B35" s="165" t="s">
        <v>149</v>
      </c>
      <c r="C35" s="20"/>
      <c r="D35" s="21">
        <f>((State_Production_Petroleum!D20*0.25)+(State_Production_Petroleum!E20*0.75))*1000</f>
        <v>0</v>
      </c>
      <c r="E35" s="21">
        <f>((State_Production_Petroleum!E20*0.25)+(State_Production_Petroleum!F20*0.75))*1000</f>
        <v>0</v>
      </c>
      <c r="F35" s="21">
        <f>((State_Production_Petroleum!F20*0.25)+(State_Production_Petroleum!G20*0.75))*1000</f>
        <v>0</v>
      </c>
      <c r="G35" s="21">
        <f>((State_Production_Petroleum!G20*0.25)+(State_Production_Petroleum!H20*0.75))*1000</f>
        <v>0</v>
      </c>
      <c r="H35" s="21">
        <f>((State_Production_Petroleum!H20*0.25)+(State_Production_Petroleum!I20*0.75))*1000</f>
        <v>0</v>
      </c>
      <c r="I35" s="21">
        <f>((State_Production_Petroleum!I20*0.25)+(State_Production_Petroleum!J20*0.75))*1000</f>
        <v>0</v>
      </c>
      <c r="J35" s="21">
        <f>((State_Production_Petroleum!J20*0.25)+(State_Production_Petroleum!K20*0.75))*1000</f>
        <v>0</v>
      </c>
      <c r="K35" s="21">
        <f>((State_Production_Petroleum!K20*0.25)+(State_Production_Petroleum!L20*0.75))*1000</f>
        <v>0</v>
      </c>
      <c r="L35" s="21">
        <f>((State_Production_Petroleum!L20*0.25)+(State_Production_Petroleum!M20*0.75))*1000</f>
        <v>0</v>
      </c>
      <c r="M35" s="21">
        <f>((State_Production_Petroleum!M20*0.25)+(State_Production_Petroleum!N20*0.75))*1000</f>
        <v>0</v>
      </c>
      <c r="N35" s="131">
        <f>((State_Production_Petroleum!N20*0.25)+(State_Production_Petroleum!O20*0.75))*1000</f>
        <v>0</v>
      </c>
    </row>
    <row r="36" spans="2:14" s="18" customFormat="1" ht="15.6" x14ac:dyDescent="0.3">
      <c r="B36" s="165" t="s">
        <v>150</v>
      </c>
      <c r="C36" s="20"/>
      <c r="D36" s="21">
        <f>((State_Production_Petroleum!D21*0.25)+(State_Production_Petroleum!E21*0.75))*1000</f>
        <v>0</v>
      </c>
      <c r="E36" s="21">
        <f>((State_Production_Petroleum!E21*0.25)+(State_Production_Petroleum!F21*0.75))*1000</f>
        <v>0</v>
      </c>
      <c r="F36" s="21">
        <f>((State_Production_Petroleum!F21*0.25)+(State_Production_Petroleum!G21*0.75))*1000</f>
        <v>0</v>
      </c>
      <c r="G36" s="21">
        <f>((State_Production_Petroleum!G21*0.25)+(State_Production_Petroleum!H21*0.75))*1000</f>
        <v>0</v>
      </c>
      <c r="H36" s="21">
        <f>((State_Production_Petroleum!H21*0.25)+(State_Production_Petroleum!I21*0.75))*1000</f>
        <v>0</v>
      </c>
      <c r="I36" s="21">
        <f>((State_Production_Petroleum!I21*0.25)+(State_Production_Petroleum!J21*0.75))*1000</f>
        <v>0</v>
      </c>
      <c r="J36" s="21">
        <f>((State_Production_Petroleum!J21*0.25)+(State_Production_Petroleum!K21*0.75))*1000</f>
        <v>0</v>
      </c>
      <c r="K36" s="21">
        <f>((State_Production_Petroleum!K21*0.25)+(State_Production_Petroleum!L21*0.75))*1000</f>
        <v>0</v>
      </c>
      <c r="L36" s="21">
        <f>((State_Production_Petroleum!L21*0.25)+(State_Production_Petroleum!M21*0.75))*1000</f>
        <v>0</v>
      </c>
      <c r="M36" s="21">
        <f>((State_Production_Petroleum!M21*0.25)+(State_Production_Petroleum!N21*0.75))*1000</f>
        <v>0</v>
      </c>
      <c r="N36" s="131">
        <f>((State_Production_Petroleum!N21*0.25)+(State_Production_Petroleum!O21*0.75))*1000</f>
        <v>0</v>
      </c>
    </row>
    <row r="37" spans="2:14" s="18" customFormat="1" ht="15.6" x14ac:dyDescent="0.3">
      <c r="B37" s="165" t="s">
        <v>151</v>
      </c>
      <c r="C37" s="20"/>
      <c r="D37" s="21">
        <f>((State_Production_Petroleum!D22*0.25)+(State_Production_Petroleum!E22*0.75))*1000</f>
        <v>0</v>
      </c>
      <c r="E37" s="21">
        <f>((State_Production_Petroleum!E22*0.25)+(State_Production_Petroleum!F22*0.75))*1000</f>
        <v>0</v>
      </c>
      <c r="F37" s="21">
        <f>((State_Production_Petroleum!F22*0.25)+(State_Production_Petroleum!G22*0.75))*1000</f>
        <v>0</v>
      </c>
      <c r="G37" s="21">
        <f>((State_Production_Petroleum!G22*0.25)+(State_Production_Petroleum!H22*0.75))*1000</f>
        <v>0</v>
      </c>
      <c r="H37" s="21">
        <f>((State_Production_Petroleum!H22*0.25)+(State_Production_Petroleum!I22*0.75))*1000</f>
        <v>0</v>
      </c>
      <c r="I37" s="21">
        <f>((State_Production_Petroleum!I22*0.25)+(State_Production_Petroleum!J22*0.75))*1000</f>
        <v>0</v>
      </c>
      <c r="J37" s="21">
        <f>((State_Production_Petroleum!J22*0.25)+(State_Production_Petroleum!K22*0.75))*1000</f>
        <v>0</v>
      </c>
      <c r="K37" s="21">
        <f>((State_Production_Petroleum!K22*0.25)+(State_Production_Petroleum!L22*0.75))*1000</f>
        <v>0</v>
      </c>
      <c r="L37" s="21">
        <f>((State_Production_Petroleum!L22*0.25)+(State_Production_Petroleum!M22*0.75))*1000</f>
        <v>0</v>
      </c>
      <c r="M37" s="21">
        <f>((State_Production_Petroleum!M22*0.25)+(State_Production_Petroleum!N22*0.75))*1000</f>
        <v>0</v>
      </c>
      <c r="N37" s="131">
        <f>((State_Production_Petroleum!N22*0.25)+(State_Production_Petroleum!O22*0.75))*1000</f>
        <v>0</v>
      </c>
    </row>
    <row r="38" spans="2:14" s="18" customFormat="1" ht="15.6" x14ac:dyDescent="0.3">
      <c r="B38" s="165" t="s">
        <v>152</v>
      </c>
      <c r="C38" s="20"/>
      <c r="D38" s="21">
        <f>((State_Production_Petroleum!D23*0.25)+(State_Production_Petroleum!E23*0.75))*1000</f>
        <v>11719785.230736978</v>
      </c>
      <c r="E38" s="21">
        <f>((State_Production_Petroleum!E23*0.25)+(State_Production_Petroleum!F23*0.75))*1000</f>
        <v>12244218.814962551</v>
      </c>
      <c r="F38" s="21">
        <f>((State_Production_Petroleum!F23*0.25)+(State_Production_Petroleum!G23*0.75))*1000</f>
        <v>12219139.778930483</v>
      </c>
      <c r="G38" s="21">
        <f>((State_Production_Petroleum!G23*0.25)+(State_Production_Petroleum!H23*0.75))*1000</f>
        <v>10996039.955683243</v>
      </c>
      <c r="H38" s="21">
        <f>((State_Production_Petroleum!H23*0.25)+(State_Production_Petroleum!I23*0.75))*1000</f>
        <v>11656896.667669661</v>
      </c>
      <c r="I38" s="21">
        <f>((State_Production_Petroleum!I23*0.25)+(State_Production_Petroleum!J23*0.75))*1000</f>
        <v>12483058.905415254</v>
      </c>
      <c r="J38" s="21">
        <f>((State_Production_Petroleum!J23*0.25)+(State_Production_Petroleum!K23*0.75))*1000</f>
        <v>12737289.814592399</v>
      </c>
      <c r="K38" s="21">
        <f>((State_Production_Petroleum!K23*0.25)+(State_Production_Petroleum!L23*0.75))*1000</f>
        <v>13863412.294965165</v>
      </c>
      <c r="L38" s="21">
        <f>((State_Production_Petroleum!L23*0.25)+(State_Production_Petroleum!M23*0.75))*1000</f>
        <v>14419896.347097589</v>
      </c>
      <c r="M38" s="21">
        <f>((State_Production_Petroleum!M23*0.25)+(State_Production_Petroleum!N23*0.75))*1000</f>
        <v>14624263.276592935</v>
      </c>
      <c r="N38" s="131">
        <f>((State_Production_Petroleum!N23*0.25)+(State_Production_Petroleum!O23*0.75))*1000</f>
        <v>15482270.357700247</v>
      </c>
    </row>
    <row r="39" spans="2:14" s="18" customFormat="1" ht="15.6" x14ac:dyDescent="0.3">
      <c r="B39" s="165" t="s">
        <v>153</v>
      </c>
      <c r="C39" s="20"/>
      <c r="D39" s="21">
        <f>((State_Production_Petroleum!D24*0.25)+(State_Production_Petroleum!E24*0.75))*1000</f>
        <v>7041567.3043431602</v>
      </c>
      <c r="E39" s="21">
        <f>((State_Production_Petroleum!E24*0.25)+(State_Production_Petroleum!F24*0.75))*1000</f>
        <v>7445129.6627823748</v>
      </c>
      <c r="F39" s="21">
        <f>((State_Production_Petroleum!F24*0.25)+(State_Production_Petroleum!G24*0.75))*1000</f>
        <v>7865969.0210482776</v>
      </c>
      <c r="G39" s="21">
        <f>((State_Production_Petroleum!G24*0.25)+(State_Production_Petroleum!H24*0.75))*1000</f>
        <v>6879194.9324954385</v>
      </c>
      <c r="H39" s="21">
        <f>((State_Production_Petroleum!H24*0.25)+(State_Production_Petroleum!I24*0.75))*1000</f>
        <v>7305630.3878776245</v>
      </c>
      <c r="I39" s="21">
        <f>((State_Production_Petroleum!I24*0.25)+(State_Production_Petroleum!J24*0.75))*1000</f>
        <v>8404262.1601014771</v>
      </c>
      <c r="J39" s="21">
        <f>((State_Production_Petroleum!J24*0.25)+(State_Production_Petroleum!K24*0.75))*1000</f>
        <v>9259056.6802222412</v>
      </c>
      <c r="K39" s="21">
        <f>((State_Production_Petroleum!K24*0.25)+(State_Production_Petroleum!L24*0.75))*1000</f>
        <v>9843644.8423314914</v>
      </c>
      <c r="L39" s="21">
        <f>((State_Production_Petroleum!L24*0.25)+(State_Production_Petroleum!M24*0.75))*1000</f>
        <v>10152292.584266292</v>
      </c>
      <c r="M39" s="21">
        <f>((State_Production_Petroleum!M24*0.25)+(State_Production_Petroleum!N24*0.75))*1000</f>
        <v>10340627.402235767</v>
      </c>
      <c r="N39" s="131">
        <f>((State_Production_Petroleum!N24*0.25)+(State_Production_Petroleum!O24*0.75))*1000</f>
        <v>10744056.001882602</v>
      </c>
    </row>
    <row r="40" spans="2:14" s="18" customFormat="1" ht="15.6" x14ac:dyDescent="0.3">
      <c r="B40" s="165" t="s">
        <v>154</v>
      </c>
      <c r="C40" s="20"/>
      <c r="D40" s="21">
        <f>((State_Production_Petroleum!D25*0.25)+(State_Production_Petroleum!E25*0.75))*1000</f>
        <v>0</v>
      </c>
      <c r="E40" s="21">
        <f>((State_Production_Petroleum!E25*0.25)+(State_Production_Petroleum!F25*0.75))*1000</f>
        <v>0</v>
      </c>
      <c r="F40" s="21">
        <f>((State_Production_Petroleum!F25*0.25)+(State_Production_Petroleum!G25*0.75))*1000</f>
        <v>0</v>
      </c>
      <c r="G40" s="21">
        <f>((State_Production_Petroleum!G25*0.25)+(State_Production_Petroleum!H25*0.75))*1000</f>
        <v>0</v>
      </c>
      <c r="H40" s="21">
        <f>((State_Production_Petroleum!H25*0.25)+(State_Production_Petroleum!I25*0.75))*1000</f>
        <v>0</v>
      </c>
      <c r="I40" s="21">
        <f>((State_Production_Petroleum!I25*0.25)+(State_Production_Petroleum!J25*0.75))*1000</f>
        <v>0</v>
      </c>
      <c r="J40" s="21">
        <f>((State_Production_Petroleum!J25*0.25)+(State_Production_Petroleum!K25*0.75))*1000</f>
        <v>0</v>
      </c>
      <c r="K40" s="21">
        <f>((State_Production_Petroleum!K25*0.25)+(State_Production_Petroleum!L25*0.75))*1000</f>
        <v>0</v>
      </c>
      <c r="L40" s="21">
        <f>((State_Production_Petroleum!L25*0.25)+(State_Production_Petroleum!M25*0.75))*1000</f>
        <v>0</v>
      </c>
      <c r="M40" s="21">
        <f>((State_Production_Petroleum!M25*0.25)+(State_Production_Petroleum!N25*0.75))*1000</f>
        <v>0</v>
      </c>
      <c r="N40" s="131">
        <f>((State_Production_Petroleum!N25*0.25)+(State_Production_Petroleum!O25*0.75))*1000</f>
        <v>0</v>
      </c>
    </row>
    <row r="41" spans="2:14" s="18" customFormat="1" ht="15.6" x14ac:dyDescent="0.3">
      <c r="B41" s="165" t="s">
        <v>155</v>
      </c>
      <c r="C41" s="20"/>
      <c r="D41" s="21">
        <f>((State_Production_Petroleum!D26*0.25)+(State_Production_Petroleum!E26*0.75))*1000</f>
        <v>0</v>
      </c>
      <c r="E41" s="21">
        <f>((State_Production_Petroleum!E26*0.25)+(State_Production_Petroleum!F26*0.75))*1000</f>
        <v>0</v>
      </c>
      <c r="F41" s="21">
        <f>((State_Production_Petroleum!F26*0.25)+(State_Production_Petroleum!G26*0.75))*1000</f>
        <v>0</v>
      </c>
      <c r="G41" s="21">
        <f>((State_Production_Petroleum!G26*0.25)+(State_Production_Petroleum!H26*0.75))*1000</f>
        <v>0</v>
      </c>
      <c r="H41" s="21">
        <f>((State_Production_Petroleum!H26*0.25)+(State_Production_Petroleum!I26*0.75))*1000</f>
        <v>0</v>
      </c>
      <c r="I41" s="21">
        <f>((State_Production_Petroleum!I26*0.25)+(State_Production_Petroleum!J26*0.75))*1000</f>
        <v>0</v>
      </c>
      <c r="J41" s="21">
        <f>((State_Production_Petroleum!J26*0.25)+(State_Production_Petroleum!K26*0.75))*1000</f>
        <v>1532202.4219137866</v>
      </c>
      <c r="K41" s="21">
        <f>((State_Production_Petroleum!K26*0.25)+(State_Production_Petroleum!L26*0.75))*1000</f>
        <v>4754038.3011370786</v>
      </c>
      <c r="L41" s="21">
        <f>((State_Production_Petroleum!L26*0.25)+(State_Production_Petroleum!M26*0.75))*1000</f>
        <v>5472524.9352612831</v>
      </c>
      <c r="M41" s="21">
        <f>((State_Production_Petroleum!M26*0.25)+(State_Production_Petroleum!N26*0.75))*1000</f>
        <v>6021886.5344082899</v>
      </c>
      <c r="N41" s="131">
        <f>((State_Production_Petroleum!N26*0.25)+(State_Production_Petroleum!O26*0.75))*1000</f>
        <v>6426112.0147900749</v>
      </c>
    </row>
    <row r="42" spans="2:14" s="18" customFormat="1" ht="15.6" x14ac:dyDescent="0.3">
      <c r="B42" s="165" t="s">
        <v>156</v>
      </c>
      <c r="C42" s="20"/>
      <c r="D42" s="21">
        <f>((State_Production_Petroleum!D27*0.25)+(State_Production_Petroleum!E27*0.75))*1000</f>
        <v>15881699.054685963</v>
      </c>
      <c r="E42" s="21">
        <f>((State_Production_Petroleum!E27*0.25)+(State_Production_Petroleum!F27*0.75))*1000</f>
        <v>18490071.556077529</v>
      </c>
      <c r="F42" s="21">
        <f>((State_Production_Petroleum!F27*0.25)+(State_Production_Petroleum!G27*0.75))*1000</f>
        <v>19443786.950493768</v>
      </c>
      <c r="G42" s="21">
        <f>((State_Production_Petroleum!G27*0.25)+(State_Production_Petroleum!H27*0.75))*1000</f>
        <v>16816840.021851204</v>
      </c>
      <c r="H42" s="21">
        <f>((State_Production_Petroleum!H27*0.25)+(State_Production_Petroleum!I27*0.75))*1000</f>
        <v>18005564.857070114</v>
      </c>
      <c r="I42" s="21">
        <f>((State_Production_Petroleum!I27*0.25)+(State_Production_Petroleum!J27*0.75))*1000</f>
        <v>19083667.999070324</v>
      </c>
      <c r="J42" s="21">
        <f>((State_Production_Petroleum!J27*0.25)+(State_Production_Petroleum!K27*0.75))*1000</f>
        <v>20135350.647874549</v>
      </c>
      <c r="K42" s="21">
        <f>((State_Production_Petroleum!K27*0.25)+(State_Production_Petroleum!L27*0.75))*1000</f>
        <v>20274807.277324285</v>
      </c>
      <c r="L42" s="21">
        <f>((State_Production_Petroleum!L27*0.25)+(State_Production_Petroleum!M27*0.75))*1000</f>
        <v>20260417.8116786</v>
      </c>
      <c r="M42" s="21">
        <f>((State_Production_Petroleum!M27*0.25)+(State_Production_Petroleum!N27*0.75))*1000</f>
        <v>20283872.664607394</v>
      </c>
      <c r="N42" s="131">
        <f>((State_Production_Petroleum!N27*0.25)+(State_Production_Petroleum!O27*0.75))*1000</f>
        <v>21407596.18704557</v>
      </c>
    </row>
    <row r="43" spans="2:14" s="18" customFormat="1" ht="15.6" x14ac:dyDescent="0.3">
      <c r="B43" s="165" t="s">
        <v>157</v>
      </c>
      <c r="C43" s="20"/>
      <c r="D43" s="21">
        <f>((State_Production_Petroleum!D28*0.25)+(State_Production_Petroleum!E28*0.75))*1000</f>
        <v>0</v>
      </c>
      <c r="E43" s="21">
        <f>((State_Production_Petroleum!E28*0.25)+(State_Production_Petroleum!F28*0.75))*1000</f>
        <v>0</v>
      </c>
      <c r="F43" s="21">
        <f>((State_Production_Petroleum!F28*0.25)+(State_Production_Petroleum!G28*0.75))*1000</f>
        <v>0</v>
      </c>
      <c r="G43" s="21">
        <f>((State_Production_Petroleum!G28*0.25)+(State_Production_Petroleum!H28*0.75))*1000</f>
        <v>0</v>
      </c>
      <c r="H43" s="21">
        <f>((State_Production_Petroleum!H28*0.25)+(State_Production_Petroleum!I28*0.75))*1000</f>
        <v>0</v>
      </c>
      <c r="I43" s="21">
        <f>((State_Production_Petroleum!I28*0.25)+(State_Production_Petroleum!J28*0.75))*1000</f>
        <v>0</v>
      </c>
      <c r="J43" s="21">
        <f>((State_Production_Petroleum!J28*0.25)+(State_Production_Petroleum!K28*0.75))*1000</f>
        <v>0</v>
      </c>
      <c r="K43" s="21">
        <f>((State_Production_Petroleum!K28*0.25)+(State_Production_Petroleum!L28*0.75))*1000</f>
        <v>0</v>
      </c>
      <c r="L43" s="21">
        <f>((State_Production_Petroleum!L28*0.25)+(State_Production_Petroleum!M28*0.75))*1000</f>
        <v>0</v>
      </c>
      <c r="M43" s="21">
        <f>((State_Production_Petroleum!M28*0.25)+(State_Production_Petroleum!N28*0.75))*1000</f>
        <v>0</v>
      </c>
      <c r="N43" s="131">
        <f>((State_Production_Petroleum!N28*0.25)+(State_Production_Petroleum!O28*0.75))*1000</f>
        <v>0</v>
      </c>
    </row>
    <row r="44" spans="2:14" s="18" customFormat="1" ht="15.6" x14ac:dyDescent="0.3">
      <c r="B44" s="165" t="s">
        <v>158</v>
      </c>
      <c r="C44" s="20"/>
      <c r="D44" s="21">
        <f>((State_Production_Petroleum!D29*0.25)+(State_Production_Petroleum!E29*0.75))*1000</f>
        <v>0</v>
      </c>
      <c r="E44" s="21">
        <f>((State_Production_Petroleum!E29*0.25)+(State_Production_Petroleum!F29*0.75))*1000</f>
        <v>0</v>
      </c>
      <c r="F44" s="21">
        <f>((State_Production_Petroleum!F29*0.25)+(State_Production_Petroleum!G29*0.75))*1000</f>
        <v>0</v>
      </c>
      <c r="G44" s="21">
        <f>((State_Production_Petroleum!G29*0.25)+(State_Production_Petroleum!H29*0.75))*1000</f>
        <v>0</v>
      </c>
      <c r="H44" s="21">
        <f>((State_Production_Petroleum!H29*0.25)+(State_Production_Petroleum!I29*0.75))*1000</f>
        <v>0</v>
      </c>
      <c r="I44" s="21">
        <f>((State_Production_Petroleum!I29*0.25)+(State_Production_Petroleum!J29*0.75))*1000</f>
        <v>0</v>
      </c>
      <c r="J44" s="21">
        <f>((State_Production_Petroleum!J29*0.25)+(State_Production_Petroleum!K29*0.75))*1000</f>
        <v>0</v>
      </c>
      <c r="K44" s="21">
        <f>((State_Production_Petroleum!K29*0.25)+(State_Production_Petroleum!L29*0.75))*1000</f>
        <v>0</v>
      </c>
      <c r="L44" s="21">
        <f>((State_Production_Petroleum!L29*0.25)+(State_Production_Petroleum!M29*0.75))*1000</f>
        <v>0</v>
      </c>
      <c r="M44" s="21">
        <f>((State_Production_Petroleum!M29*0.25)+(State_Production_Petroleum!N29*0.75))*1000</f>
        <v>0</v>
      </c>
      <c r="N44" s="131">
        <f>((State_Production_Petroleum!N29*0.25)+(State_Production_Petroleum!O29*0.75))*1000</f>
        <v>0</v>
      </c>
    </row>
    <row r="45" spans="2:14" s="18" customFormat="1" ht="15.6" x14ac:dyDescent="0.3">
      <c r="B45" s="165" t="s">
        <v>159</v>
      </c>
      <c r="C45" s="20"/>
      <c r="D45" s="21">
        <f>((State_Production_Petroleum!D30*0.25)+(State_Production_Petroleum!E30*0.75))*1000</f>
        <v>0</v>
      </c>
      <c r="E45" s="21">
        <f>((State_Production_Petroleum!E30*0.25)+(State_Production_Petroleum!F30*0.75))*1000</f>
        <v>0</v>
      </c>
      <c r="F45" s="21">
        <f>((State_Production_Petroleum!F30*0.25)+(State_Production_Petroleum!G30*0.75))*1000</f>
        <v>0</v>
      </c>
      <c r="G45" s="21">
        <f>((State_Production_Petroleum!G30*0.25)+(State_Production_Petroleum!H30*0.75))*1000</f>
        <v>0</v>
      </c>
      <c r="H45" s="21">
        <f>((State_Production_Petroleum!H30*0.25)+(State_Production_Petroleum!I30*0.75))*1000</f>
        <v>0</v>
      </c>
      <c r="I45" s="21">
        <f>((State_Production_Petroleum!I30*0.25)+(State_Production_Petroleum!J30*0.75))*1000</f>
        <v>0</v>
      </c>
      <c r="J45" s="21">
        <f>((State_Production_Petroleum!J30*0.25)+(State_Production_Petroleum!K30*0.75))*1000</f>
        <v>0</v>
      </c>
      <c r="K45" s="21">
        <f>((State_Production_Petroleum!K30*0.25)+(State_Production_Petroleum!L30*0.75))*1000</f>
        <v>0</v>
      </c>
      <c r="L45" s="21">
        <f>((State_Production_Petroleum!L30*0.25)+(State_Production_Petroleum!M30*0.75))*1000</f>
        <v>0</v>
      </c>
      <c r="M45" s="21">
        <f>((State_Production_Petroleum!M30*0.25)+(State_Production_Petroleum!N30*0.75))*1000</f>
        <v>0</v>
      </c>
      <c r="N45" s="131">
        <f>((State_Production_Petroleum!N30*0.25)+(State_Production_Petroleum!O30*0.75))*1000</f>
        <v>0</v>
      </c>
    </row>
    <row r="46" spans="2:14" s="18" customFormat="1" ht="15.6" x14ac:dyDescent="0.3">
      <c r="B46" s="165" t="s">
        <v>160</v>
      </c>
      <c r="C46" s="20"/>
      <c r="D46" s="21">
        <f>((State_Production_Petroleum!D31*0.25)+(State_Production_Petroleum!E31*0.75))*1000</f>
        <v>0</v>
      </c>
      <c r="E46" s="21">
        <f>((State_Production_Petroleum!E31*0.25)+(State_Production_Petroleum!F31*0.75))*1000</f>
        <v>0</v>
      </c>
      <c r="F46" s="21">
        <f>((State_Production_Petroleum!F31*0.25)+(State_Production_Petroleum!G31*0.75))*1000</f>
        <v>0</v>
      </c>
      <c r="G46" s="21">
        <f>((State_Production_Petroleum!G31*0.25)+(State_Production_Petroleum!H31*0.75))*1000</f>
        <v>0</v>
      </c>
      <c r="H46" s="21">
        <f>((State_Production_Petroleum!H31*0.25)+(State_Production_Petroleum!I31*0.75))*1000</f>
        <v>0</v>
      </c>
      <c r="I46" s="21">
        <f>((State_Production_Petroleum!I31*0.25)+(State_Production_Petroleum!J31*0.75))*1000</f>
        <v>0</v>
      </c>
      <c r="J46" s="21">
        <f>((State_Production_Petroleum!J31*0.25)+(State_Production_Petroleum!K31*0.75))*1000</f>
        <v>0</v>
      </c>
      <c r="K46" s="21">
        <f>((State_Production_Petroleum!K31*0.25)+(State_Production_Petroleum!L31*0.75))*1000</f>
        <v>0</v>
      </c>
      <c r="L46" s="21">
        <f>((State_Production_Petroleum!L31*0.25)+(State_Production_Petroleum!M31*0.75))*1000</f>
        <v>0</v>
      </c>
      <c r="M46" s="21">
        <f>((State_Production_Petroleum!M31*0.25)+(State_Production_Petroleum!N31*0.75))*1000</f>
        <v>0</v>
      </c>
      <c r="N46" s="131">
        <f>((State_Production_Petroleum!N31*0.25)+(State_Production_Petroleum!O31*0.75))*1000</f>
        <v>0</v>
      </c>
    </row>
    <row r="47" spans="2:14" s="18" customFormat="1" ht="15.6" x14ac:dyDescent="0.3">
      <c r="B47" s="165" t="s">
        <v>161</v>
      </c>
      <c r="C47" s="20"/>
      <c r="D47" s="21">
        <f>((State_Production_Petroleum!D32*0.25)+(State_Production_Petroleum!E32*0.75))*1000</f>
        <v>0</v>
      </c>
      <c r="E47" s="21">
        <f>((State_Production_Petroleum!E32*0.25)+(State_Production_Petroleum!F32*0.75))*1000</f>
        <v>0</v>
      </c>
      <c r="F47" s="21">
        <f>((State_Production_Petroleum!F32*0.25)+(State_Production_Petroleum!G32*0.75))*1000</f>
        <v>0</v>
      </c>
      <c r="G47" s="21">
        <f>((State_Production_Petroleum!G32*0.25)+(State_Production_Petroleum!H32*0.75))*1000</f>
        <v>0</v>
      </c>
      <c r="H47" s="21">
        <f>((State_Production_Petroleum!H32*0.25)+(State_Production_Petroleum!I32*0.75))*1000</f>
        <v>0</v>
      </c>
      <c r="I47" s="21">
        <f>((State_Production_Petroleum!I32*0.25)+(State_Production_Petroleum!J32*0.75))*1000</f>
        <v>0</v>
      </c>
      <c r="J47" s="21">
        <f>((State_Production_Petroleum!J32*0.25)+(State_Production_Petroleum!K32*0.75))*1000</f>
        <v>0</v>
      </c>
      <c r="K47" s="21">
        <f>((State_Production_Petroleum!K32*0.25)+(State_Production_Petroleum!L32*0.75))*1000</f>
        <v>0</v>
      </c>
      <c r="L47" s="21">
        <f>((State_Production_Petroleum!L32*0.25)+(State_Production_Petroleum!M32*0.75))*1000</f>
        <v>0</v>
      </c>
      <c r="M47" s="21">
        <f>((State_Production_Petroleum!M32*0.25)+(State_Production_Petroleum!N32*0.75))*1000</f>
        <v>0</v>
      </c>
      <c r="N47" s="131">
        <f>((State_Production_Petroleum!N32*0.25)+(State_Production_Petroleum!O32*0.75))*1000</f>
        <v>0</v>
      </c>
    </row>
    <row r="48" spans="2:14" s="18" customFormat="1" ht="15.6" x14ac:dyDescent="0.3">
      <c r="B48" s="165" t="s">
        <v>162</v>
      </c>
      <c r="C48" s="20"/>
      <c r="D48" s="21">
        <f>((State_Production_Petroleum!D33*0.25)+(State_Production_Petroleum!E33*0.75))*1000</f>
        <v>0</v>
      </c>
      <c r="E48" s="21">
        <f>((State_Production_Petroleum!E33*0.25)+(State_Production_Petroleum!F33*0.75))*1000</f>
        <v>0</v>
      </c>
      <c r="F48" s="21">
        <f>((State_Production_Petroleum!F33*0.25)+(State_Production_Petroleum!G33*0.75))*1000</f>
        <v>0</v>
      </c>
      <c r="G48" s="21">
        <f>((State_Production_Petroleum!G33*0.25)+(State_Production_Petroleum!H33*0.75))*1000</f>
        <v>0</v>
      </c>
      <c r="H48" s="21">
        <f>((State_Production_Petroleum!H33*0.25)+(State_Production_Petroleum!I33*0.75))*1000</f>
        <v>0</v>
      </c>
      <c r="I48" s="21">
        <f>((State_Production_Petroleum!I33*0.25)+(State_Production_Petroleum!J33*0.75))*1000</f>
        <v>0</v>
      </c>
      <c r="J48" s="21">
        <f>((State_Production_Petroleum!J33*0.25)+(State_Production_Petroleum!K33*0.75))*1000</f>
        <v>0</v>
      </c>
      <c r="K48" s="21">
        <f>((State_Production_Petroleum!K33*0.25)+(State_Production_Petroleum!L33*0.75))*1000</f>
        <v>0</v>
      </c>
      <c r="L48" s="21">
        <f>((State_Production_Petroleum!L33*0.25)+(State_Production_Petroleum!M33*0.75))*1000</f>
        <v>0</v>
      </c>
      <c r="M48" s="21">
        <f>((State_Production_Petroleum!M33*0.25)+(State_Production_Petroleum!N33*0.75))*1000</f>
        <v>0</v>
      </c>
      <c r="N48" s="131">
        <f>((State_Production_Petroleum!N33*0.25)+(State_Production_Petroleum!O33*0.75))*1000</f>
        <v>0</v>
      </c>
    </row>
    <row r="49" spans="2:14" s="18" customFormat="1" ht="15.6" x14ac:dyDescent="0.3">
      <c r="B49" s="165" t="s">
        <v>163</v>
      </c>
      <c r="C49" s="20"/>
      <c r="D49" s="21">
        <f>((State_Production_Petroleum!D34*0.25)+(State_Production_Petroleum!E34*0.75))*1000</f>
        <v>0</v>
      </c>
      <c r="E49" s="21">
        <f>((State_Production_Petroleum!E34*0.25)+(State_Production_Petroleum!F34*0.75))*1000</f>
        <v>0</v>
      </c>
      <c r="F49" s="21">
        <f>((State_Production_Petroleum!F34*0.25)+(State_Production_Petroleum!G34*0.75))*1000</f>
        <v>0</v>
      </c>
      <c r="G49" s="21">
        <f>((State_Production_Petroleum!G34*0.25)+(State_Production_Petroleum!H34*0.75))*1000</f>
        <v>0</v>
      </c>
      <c r="H49" s="21">
        <f>((State_Production_Petroleum!H34*0.25)+(State_Production_Petroleum!I34*0.75))*1000</f>
        <v>0</v>
      </c>
      <c r="I49" s="21">
        <f>((State_Production_Petroleum!I34*0.25)+(State_Production_Petroleum!J34*0.75))*1000</f>
        <v>0</v>
      </c>
      <c r="J49" s="21">
        <f>((State_Production_Petroleum!J34*0.25)+(State_Production_Petroleum!K34*0.75))*1000</f>
        <v>0</v>
      </c>
      <c r="K49" s="21">
        <f>((State_Production_Petroleum!K34*0.25)+(State_Production_Petroleum!L34*0.75))*1000</f>
        <v>3630511.5842513898</v>
      </c>
      <c r="L49" s="21">
        <f>((State_Production_Petroleum!L34*0.25)+(State_Production_Petroleum!M34*0.75))*1000</f>
        <v>8113876.0351346601</v>
      </c>
      <c r="M49" s="21">
        <f>((State_Production_Petroleum!M34*0.25)+(State_Production_Petroleum!N34*0.75))*1000</f>
        <v>7823948.9493587408</v>
      </c>
      <c r="N49" s="131">
        <f>((State_Production_Petroleum!N34*0.25)+(State_Production_Petroleum!O34*0.75))*1000</f>
        <v>9989805.1327748746</v>
      </c>
    </row>
    <row r="50" spans="2:14" s="18" customFormat="1" ht="15.6" x14ac:dyDescent="0.3">
      <c r="B50" s="165" t="s">
        <v>164</v>
      </c>
      <c r="C50" s="20"/>
      <c r="D50" s="21">
        <f>((State_Production_Petroleum!D35*0.25)+(State_Production_Petroleum!E35*0.75))*1000</f>
        <v>0</v>
      </c>
      <c r="E50" s="21">
        <f>((State_Production_Petroleum!E35*0.25)+(State_Production_Petroleum!F35*0.75))*1000</f>
        <v>0</v>
      </c>
      <c r="F50" s="21">
        <f>((State_Production_Petroleum!F35*0.25)+(State_Production_Petroleum!G35*0.75))*1000</f>
        <v>0</v>
      </c>
      <c r="G50" s="21">
        <f>((State_Production_Petroleum!G35*0.25)+(State_Production_Petroleum!H35*0.75))*1000</f>
        <v>0</v>
      </c>
      <c r="H50" s="21">
        <f>((State_Production_Petroleum!H35*0.25)+(State_Production_Petroleum!I35*0.75))*1000</f>
        <v>0</v>
      </c>
      <c r="I50" s="21">
        <f>((State_Production_Petroleum!I35*0.25)+(State_Production_Petroleum!J35*0.75))*1000</f>
        <v>0</v>
      </c>
      <c r="J50" s="21">
        <f>((State_Production_Petroleum!J35*0.25)+(State_Production_Petroleum!K35*0.75))*1000</f>
        <v>0</v>
      </c>
      <c r="K50" s="21">
        <f>((State_Production_Petroleum!K35*0.25)+(State_Production_Petroleum!L35*0.75))*1000</f>
        <v>0</v>
      </c>
      <c r="L50" s="21">
        <f>((State_Production_Petroleum!L35*0.25)+(State_Production_Petroleum!M35*0.75))*1000</f>
        <v>0</v>
      </c>
      <c r="M50" s="21">
        <f>((State_Production_Petroleum!M35*0.25)+(State_Production_Petroleum!N35*0.75))*1000</f>
        <v>0</v>
      </c>
      <c r="N50" s="131">
        <f>((State_Production_Petroleum!N35*0.25)+(State_Production_Petroleum!O35*0.75))*1000</f>
        <v>0</v>
      </c>
    </row>
    <row r="51" spans="2:14" s="18" customFormat="1" x14ac:dyDescent="0.25">
      <c r="B51" s="165" t="s">
        <v>165</v>
      </c>
      <c r="C51" s="20"/>
      <c r="D51" s="21">
        <f>((State_Production_Petroleum!D36*0.25)+(State_Production_Petroleum!E36*0.75))*1000</f>
        <v>0</v>
      </c>
      <c r="E51" s="21">
        <f>((State_Production_Petroleum!E36*0.25)+(State_Production_Petroleum!F36*0.75))*1000</f>
        <v>0</v>
      </c>
      <c r="F51" s="21">
        <f>((State_Production_Petroleum!F36*0.25)+(State_Production_Petroleum!G36*0.75))*1000</f>
        <v>0</v>
      </c>
      <c r="G51" s="21">
        <f>((State_Production_Petroleum!G36*0.25)+(State_Production_Petroleum!H36*0.75))*1000</f>
        <v>0</v>
      </c>
      <c r="H51" s="21">
        <f>((State_Production_Petroleum!H36*0.25)+(State_Production_Petroleum!I36*0.75))*1000</f>
        <v>0</v>
      </c>
      <c r="I51" s="21">
        <f>((State_Production_Petroleum!I36*0.25)+(State_Production_Petroleum!J36*0.75))*1000</f>
        <v>0</v>
      </c>
      <c r="J51" s="21">
        <f>((State_Production_Petroleum!J36*0.25)+(State_Production_Petroleum!K36*0.75))*1000</f>
        <v>0</v>
      </c>
      <c r="K51" s="21">
        <f>((State_Production_Petroleum!K36*0.25)+(State_Production_Petroleum!L36*0.75))*1000</f>
        <v>0</v>
      </c>
      <c r="L51" s="21">
        <f>((State_Production_Petroleum!L36*0.25)+(State_Production_Petroleum!M36*0.75))*1000</f>
        <v>0</v>
      </c>
      <c r="M51" s="21">
        <f>((State_Production_Petroleum!M36*0.25)+(State_Production_Petroleum!N36*0.75))*1000</f>
        <v>0</v>
      </c>
      <c r="N51" s="131">
        <f>((State_Production_Petroleum!N36*0.25)+(State_Production_Petroleum!O36*0.75))*1000</f>
        <v>0</v>
      </c>
    </row>
    <row r="52" spans="2:14" s="18" customFormat="1" x14ac:dyDescent="0.25">
      <c r="B52" s="165" t="s">
        <v>166</v>
      </c>
      <c r="C52" s="20"/>
      <c r="D52" s="21">
        <f>((State_Production_Petroleum!D37*0.25)+(State_Production_Petroleum!E37*0.75))*1000</f>
        <v>9796661.4546728563</v>
      </c>
      <c r="E52" s="21">
        <f>((State_Production_Petroleum!E37*0.25)+(State_Production_Petroleum!F37*0.75))*1000</f>
        <v>10255115.224582028</v>
      </c>
      <c r="F52" s="21">
        <f>((State_Production_Petroleum!F37*0.25)+(State_Production_Petroleum!G37*0.75))*1000</f>
        <v>10044174.313381642</v>
      </c>
      <c r="G52" s="21">
        <f>((State_Production_Petroleum!G37*0.25)+(State_Production_Petroleum!H37*0.75))*1000</f>
        <v>8896255.2668847125</v>
      </c>
      <c r="H52" s="21">
        <f>((State_Production_Petroleum!H37*0.25)+(State_Production_Petroleum!I37*0.75))*1000</f>
        <v>9403558.8218786176</v>
      </c>
      <c r="I52" s="21">
        <f>((State_Production_Petroleum!I37*0.25)+(State_Production_Petroleum!J37*0.75))*1000</f>
        <v>10704111.083802713</v>
      </c>
      <c r="J52" s="21">
        <f>((State_Production_Petroleum!J37*0.25)+(State_Production_Petroleum!K37*0.75))*1000</f>
        <v>10659928.69496187</v>
      </c>
      <c r="K52" s="21">
        <f>((State_Production_Petroleum!K37*0.25)+(State_Production_Petroleum!L37*0.75))*1000</f>
        <v>9842010.7518673949</v>
      </c>
      <c r="L52" s="21">
        <f>((State_Production_Petroleum!L37*0.25)+(State_Production_Petroleum!M37*0.75))*1000</f>
        <v>10315976.374168543</v>
      </c>
      <c r="M52" s="21">
        <f>((State_Production_Petroleum!M37*0.25)+(State_Production_Petroleum!N37*0.75))*1000</f>
        <v>10743520.361603491</v>
      </c>
      <c r="N52" s="131">
        <f>((State_Production_Petroleum!N37*0.25)+(State_Production_Petroleum!O37*0.75))*1000</f>
        <v>10036947.950172199</v>
      </c>
    </row>
    <row r="53" spans="2:14" s="18" customFormat="1" x14ac:dyDescent="0.25">
      <c r="B53" s="165" t="s">
        <v>186</v>
      </c>
      <c r="C53" s="20"/>
      <c r="D53" s="21">
        <f>((State_Production_Petroleum!D38*0.25)+(State_Production_Petroleum!E38*0.75))*1000</f>
        <v>0</v>
      </c>
      <c r="E53" s="21">
        <f>((State_Production_Petroleum!E38*0.25)+(State_Production_Petroleum!F38*0.75))*1000</f>
        <v>0</v>
      </c>
      <c r="F53" s="21">
        <f>((State_Production_Petroleum!F38*0.25)+(State_Production_Petroleum!G38*0.75))*1000</f>
        <v>0</v>
      </c>
      <c r="G53" s="21">
        <f>((State_Production_Petroleum!G38*0.25)+(State_Production_Petroleum!H38*0.75))*1000</f>
        <v>0</v>
      </c>
      <c r="H53" s="21">
        <f>((State_Production_Petroleum!H38*0.25)+(State_Production_Petroleum!I38*0.75))*1000</f>
        <v>0</v>
      </c>
      <c r="I53" s="21">
        <f>((State_Production_Petroleum!I38*0.25)+(State_Production_Petroleum!J38*0.75))*1000</f>
        <v>0</v>
      </c>
      <c r="J53" s="21">
        <f>((State_Production_Petroleum!J38*0.25)+(State_Production_Petroleum!K38*0.75))*1000</f>
        <v>0</v>
      </c>
      <c r="K53" s="21">
        <f>((State_Production_Petroleum!K38*0.25)+(State_Production_Petroleum!L38*0.75))*1000</f>
        <v>0</v>
      </c>
      <c r="L53" s="21">
        <f>((State_Production_Petroleum!L38*0.25)+(State_Production_Petroleum!M38*0.75))*1000</f>
        <v>0</v>
      </c>
      <c r="M53" s="21">
        <f>((State_Production_Petroleum!M38*0.25)+(State_Production_Petroleum!N38*0.75))*1000</f>
        <v>0</v>
      </c>
      <c r="N53" s="131">
        <f>((State_Production_Petroleum!N38*0.25)+(State_Production_Petroleum!O38*0.75))*1000</f>
        <v>0</v>
      </c>
    </row>
    <row r="54" spans="2:14" s="18" customFormat="1" x14ac:dyDescent="0.25">
      <c r="B54" s="165" t="s">
        <v>167</v>
      </c>
      <c r="C54" s="20"/>
      <c r="D54" s="21">
        <f>((State_Production_Petroleum!D39*0.25)+(State_Production_Petroleum!E39*0.75))*1000</f>
        <v>0</v>
      </c>
      <c r="E54" s="21">
        <f>((State_Production_Petroleum!E39*0.25)+(State_Production_Petroleum!F39*0.75))*1000</f>
        <v>0</v>
      </c>
      <c r="F54" s="21">
        <f>((State_Production_Petroleum!F39*0.25)+(State_Production_Petroleum!G39*0.75))*1000</f>
        <v>0</v>
      </c>
      <c r="G54" s="21">
        <f>((State_Production_Petroleum!G39*0.25)+(State_Production_Petroleum!H39*0.75))*1000</f>
        <v>0</v>
      </c>
      <c r="H54" s="21">
        <f>((State_Production_Petroleum!H39*0.25)+(State_Production_Petroleum!I39*0.75))*1000</f>
        <v>0</v>
      </c>
      <c r="I54" s="21">
        <f>((State_Production_Petroleum!I39*0.25)+(State_Production_Petroleum!J39*0.75))*1000</f>
        <v>0</v>
      </c>
      <c r="J54" s="21">
        <f>((State_Production_Petroleum!J39*0.25)+(State_Production_Petroleum!K39*0.75))*1000</f>
        <v>0</v>
      </c>
      <c r="K54" s="21">
        <f>((State_Production_Petroleum!K39*0.25)+(State_Production_Petroleum!L39*0.75))*1000</f>
        <v>0</v>
      </c>
      <c r="L54" s="21">
        <f>((State_Production_Petroleum!L39*0.25)+(State_Production_Petroleum!M39*0.75))*1000</f>
        <v>0</v>
      </c>
      <c r="M54" s="21">
        <f>((State_Production_Petroleum!M39*0.25)+(State_Production_Petroleum!N39*0.75))*1000</f>
        <v>0</v>
      </c>
      <c r="N54" s="131">
        <f>((State_Production_Petroleum!N39*0.25)+(State_Production_Petroleum!O39*0.75))*1000</f>
        <v>0</v>
      </c>
    </row>
    <row r="55" spans="2:14" s="18" customFormat="1" x14ac:dyDescent="0.25">
      <c r="B55" s="165" t="s">
        <v>168</v>
      </c>
      <c r="C55" s="20"/>
      <c r="D55" s="21">
        <f>((State_Production_Petroleum!D40*0.25)+(State_Production_Petroleum!E40*0.75))*1000</f>
        <v>7393730.4288417501</v>
      </c>
      <c r="E55" s="21">
        <f>((State_Production_Petroleum!E40*0.25)+(State_Production_Petroleum!F40*0.75))*1000</f>
        <v>8535623.0462298822</v>
      </c>
      <c r="F55" s="21">
        <f>((State_Production_Petroleum!F40*0.25)+(State_Production_Petroleum!G40*0.75))*1000</f>
        <v>8045833.4502275204</v>
      </c>
      <c r="G55" s="21">
        <f>((State_Production_Petroleum!G40*0.25)+(State_Production_Petroleum!H40*0.75))*1000</f>
        <v>7391125.7403600747</v>
      </c>
      <c r="H55" s="21">
        <f>((State_Production_Petroleum!H40*0.25)+(State_Production_Petroleum!I40*0.75))*1000</f>
        <v>7655236.7306225998</v>
      </c>
      <c r="I55" s="21">
        <f>((State_Production_Petroleum!I40*0.25)+(State_Production_Petroleum!J40*0.75))*1000</f>
        <v>8596401.8025372475</v>
      </c>
      <c r="J55" s="21">
        <f>((State_Production_Petroleum!J40*0.25)+(State_Production_Petroleum!K40*0.75))*1000</f>
        <v>8353974.4251664467</v>
      </c>
      <c r="K55" s="21">
        <f>((State_Production_Petroleum!K40*0.25)+(State_Production_Petroleum!L40*0.75))*1000</f>
        <v>8383384.9355166545</v>
      </c>
      <c r="L55" s="21">
        <f>((State_Production_Petroleum!L40*0.25)+(State_Production_Petroleum!M40*0.75))*1000</f>
        <v>7057264.4007325852</v>
      </c>
      <c r="M55" s="21">
        <f>((State_Production_Petroleum!M40*0.25)+(State_Production_Petroleum!N40*0.75))*1000</f>
        <v>8051560.0022722427</v>
      </c>
      <c r="N55" s="131">
        <f>((State_Production_Petroleum!N40*0.25)+(State_Production_Petroleum!O40*0.75))*1000</f>
        <v>8873842.8450719081</v>
      </c>
    </row>
    <row r="56" spans="2:14" s="18" customFormat="1" x14ac:dyDescent="0.25">
      <c r="B56" s="165" t="s">
        <v>169</v>
      </c>
      <c r="C56" s="20"/>
      <c r="D56" s="21">
        <f>((State_Production_Petroleum!D41*0.25)+(State_Production_Petroleum!E41*0.75))*1000</f>
        <v>0</v>
      </c>
      <c r="E56" s="21">
        <f>((State_Production_Petroleum!E41*0.25)+(State_Production_Petroleum!F41*0.75))*1000</f>
        <v>0</v>
      </c>
      <c r="F56" s="21">
        <f>((State_Production_Petroleum!F41*0.25)+(State_Production_Petroleum!G41*0.75))*1000</f>
        <v>0</v>
      </c>
      <c r="G56" s="21">
        <f>((State_Production_Petroleum!G41*0.25)+(State_Production_Petroleum!H41*0.75))*1000</f>
        <v>0</v>
      </c>
      <c r="H56" s="21">
        <f>((State_Production_Petroleum!H41*0.25)+(State_Production_Petroleum!I41*0.75))*1000</f>
        <v>0</v>
      </c>
      <c r="I56" s="21">
        <f>((State_Production_Petroleum!I41*0.25)+(State_Production_Petroleum!J41*0.75))*1000</f>
        <v>0</v>
      </c>
      <c r="J56" s="21">
        <f>((State_Production_Petroleum!J41*0.25)+(State_Production_Petroleum!K41*0.75))*1000</f>
        <v>0</v>
      </c>
      <c r="K56" s="21">
        <f>((State_Production_Petroleum!K41*0.25)+(State_Production_Petroleum!L41*0.75))*1000</f>
        <v>0</v>
      </c>
      <c r="L56" s="21">
        <f>((State_Production_Petroleum!L41*0.25)+(State_Production_Petroleum!M41*0.75))*1000</f>
        <v>0</v>
      </c>
      <c r="M56" s="21">
        <f>((State_Production_Petroleum!M41*0.25)+(State_Production_Petroleum!N41*0.75))*1000</f>
        <v>0</v>
      </c>
      <c r="N56" s="131">
        <f>((State_Production_Petroleum!N41*0.25)+(State_Production_Petroleum!O41*0.75))*1000</f>
        <v>0</v>
      </c>
    </row>
    <row r="57" spans="2:14" s="18" customFormat="1" x14ac:dyDescent="0.25">
      <c r="B57" s="165" t="s">
        <v>170</v>
      </c>
      <c r="C57" s="20"/>
      <c r="D57" s="21">
        <f>((State_Production_Petroleum!D42*0.25)+(State_Production_Petroleum!E42*0.75))*1000</f>
        <v>5369573.9371346021</v>
      </c>
      <c r="E57" s="21">
        <f>((State_Production_Petroleum!E42*0.25)+(State_Production_Petroleum!F42*0.75))*1000</f>
        <v>5677931.0002353778</v>
      </c>
      <c r="F57" s="21">
        <f>((State_Production_Petroleum!F42*0.25)+(State_Production_Petroleum!G42*0.75))*1000</f>
        <v>5603905.0303407218</v>
      </c>
      <c r="G57" s="21">
        <f>((State_Production_Petroleum!G42*0.25)+(State_Production_Petroleum!H42*0.75))*1000</f>
        <v>5209494.1399457501</v>
      </c>
      <c r="H57" s="21">
        <f>((State_Production_Petroleum!H42*0.25)+(State_Production_Petroleum!I42*0.75))*1000</f>
        <v>5370782.9062824827</v>
      </c>
      <c r="I57" s="21">
        <f>((State_Production_Petroleum!I42*0.25)+(State_Production_Petroleum!J42*0.75))*1000</f>
        <v>6515712.5761756208</v>
      </c>
      <c r="J57" s="21">
        <f>((State_Production_Petroleum!J42*0.25)+(State_Production_Petroleum!K42*0.75))*1000</f>
        <v>7756681.6819420578</v>
      </c>
      <c r="K57" s="21">
        <f>((State_Production_Petroleum!K42*0.25)+(State_Production_Petroleum!L42*0.75))*1000</f>
        <v>7558269.7046606643</v>
      </c>
      <c r="L57" s="21">
        <f>((State_Production_Petroleum!L42*0.25)+(State_Production_Petroleum!M42*0.75))*1000</f>
        <v>7769579.4942862671</v>
      </c>
      <c r="M57" s="21">
        <f>((State_Production_Petroleum!M42*0.25)+(State_Production_Petroleum!N42*0.75))*1000</f>
        <v>7726580.2726596361</v>
      </c>
      <c r="N57" s="131">
        <f>((State_Production_Petroleum!N42*0.25)+(State_Production_Petroleum!O42*0.75))*1000</f>
        <v>7832464.789630549</v>
      </c>
    </row>
    <row r="58" spans="2:14" s="18" customFormat="1" x14ac:dyDescent="0.25">
      <c r="B58" s="175" t="s">
        <v>177</v>
      </c>
      <c r="C58" s="169" t="s">
        <v>171</v>
      </c>
      <c r="D58" s="202">
        <f>SUM(D22:D57)</f>
        <v>123747250.00000003</v>
      </c>
      <c r="E58" s="202">
        <f t="shared" ref="E58:L58" si="0">SUM(E22:E57)</f>
        <v>136072500</v>
      </c>
      <c r="F58" s="202">
        <f t="shared" si="0"/>
        <v>147437610.00000003</v>
      </c>
      <c r="G58" s="202">
        <f t="shared" si="0"/>
        <v>155550702.25</v>
      </c>
      <c r="H58" s="202">
        <f t="shared" si="0"/>
        <v>178109110.74999994</v>
      </c>
      <c r="I58" s="202">
        <f t="shared" si="0"/>
        <v>193089669.49921888</v>
      </c>
      <c r="J58" s="202">
        <f t="shared" si="0"/>
        <v>201941869.3832618</v>
      </c>
      <c r="K58" s="202">
        <f t="shared" si="0"/>
        <v>214364201.40540364</v>
      </c>
      <c r="L58" s="202">
        <f t="shared" si="0"/>
        <v>219689184.47849008</v>
      </c>
      <c r="M58" s="202">
        <f t="shared" ref="M58:N58" si="1">SUM(M22:M57)</f>
        <v>220885726.62865642</v>
      </c>
      <c r="N58" s="203">
        <f t="shared" si="1"/>
        <v>229168750.00000009</v>
      </c>
    </row>
    <row r="59" spans="2:14" s="18" customFormat="1" x14ac:dyDescent="0.25">
      <c r="E59" s="68"/>
      <c r="F59" s="68"/>
      <c r="G59" s="68"/>
      <c r="H59" s="68"/>
      <c r="I59" s="68"/>
      <c r="J59" s="68"/>
      <c r="K59" s="68"/>
      <c r="L59" s="68"/>
      <c r="M59" s="68"/>
      <c r="N59" s="68"/>
    </row>
    <row r="60" spans="2:14" s="18" customFormat="1" x14ac:dyDescent="0.25">
      <c r="B60" s="29"/>
      <c r="C60" s="29"/>
      <c r="D60" s="29"/>
      <c r="E60" s="29"/>
      <c r="F60" s="30"/>
      <c r="G60" s="30"/>
      <c r="H60" s="30"/>
      <c r="I60" s="30"/>
      <c r="J60" s="30"/>
      <c r="K60" s="30"/>
      <c r="L60" s="30"/>
      <c r="M60" s="30"/>
      <c r="N60" s="30"/>
    </row>
    <row r="61" spans="2:14" s="18" customFormat="1" ht="18.75" x14ac:dyDescent="0.25">
      <c r="B61" s="15" t="s">
        <v>70</v>
      </c>
      <c r="C61" s="16" t="s">
        <v>71</v>
      </c>
      <c r="D61" s="16">
        <v>2005</v>
      </c>
      <c r="E61" s="16">
        <v>2006</v>
      </c>
      <c r="F61" s="16">
        <v>2007</v>
      </c>
      <c r="G61" s="16">
        <v>2008</v>
      </c>
      <c r="H61" s="16">
        <v>2009</v>
      </c>
      <c r="I61" s="16">
        <v>2010</v>
      </c>
      <c r="J61" s="16">
        <v>2011</v>
      </c>
      <c r="K61" s="16">
        <v>2012</v>
      </c>
      <c r="L61" s="16">
        <v>2013</v>
      </c>
      <c r="M61" s="16">
        <v>2014</v>
      </c>
      <c r="N61" s="17">
        <v>2015</v>
      </c>
    </row>
    <row r="62" spans="2:14" s="18" customFormat="1" x14ac:dyDescent="0.25">
      <c r="B62" s="22" t="s">
        <v>178</v>
      </c>
      <c r="C62" s="23" t="s">
        <v>11</v>
      </c>
      <c r="D62" s="119">
        <v>0.6</v>
      </c>
      <c r="E62" s="119">
        <v>0.6</v>
      </c>
      <c r="F62" s="78">
        <v>0.6</v>
      </c>
      <c r="G62" s="78">
        <v>0.6</v>
      </c>
      <c r="H62" s="78">
        <v>0.6</v>
      </c>
      <c r="I62" s="78">
        <v>0.6</v>
      </c>
      <c r="J62" s="78">
        <v>0.6</v>
      </c>
      <c r="K62" s="78">
        <v>0.6</v>
      </c>
      <c r="L62" s="78">
        <v>0.6</v>
      </c>
      <c r="M62" s="78">
        <v>0.6</v>
      </c>
      <c r="N62" s="83">
        <v>0.6</v>
      </c>
    </row>
    <row r="63" spans="2:14" s="18" customFormat="1" x14ac:dyDescent="0.25">
      <c r="B63" s="26"/>
      <c r="C63" s="27"/>
      <c r="D63" s="27"/>
      <c r="E63" s="27"/>
      <c r="F63" s="33"/>
      <c r="G63" s="33"/>
      <c r="H63" s="33"/>
      <c r="I63" s="33"/>
      <c r="J63" s="33"/>
      <c r="K63" s="33"/>
      <c r="L63" s="33"/>
      <c r="M63" s="33"/>
      <c r="N63" s="33"/>
    </row>
    <row r="64" spans="2:14" x14ac:dyDescent="0.25">
      <c r="B64" s="34"/>
      <c r="C64" s="34"/>
      <c r="D64" s="34"/>
      <c r="E64" s="34"/>
      <c r="F64" s="34"/>
      <c r="G64" s="34"/>
      <c r="H64" s="34"/>
      <c r="I64" s="34"/>
      <c r="J64" s="34"/>
      <c r="K64" s="34"/>
      <c r="L64" s="34"/>
      <c r="M64" s="34"/>
      <c r="N64" s="34"/>
    </row>
    <row r="65" spans="2:14" s="18" customFormat="1" ht="18.75" x14ac:dyDescent="0.25">
      <c r="B65" s="15" t="s">
        <v>72</v>
      </c>
      <c r="C65" s="16" t="s">
        <v>14</v>
      </c>
      <c r="D65" s="16">
        <v>2005</v>
      </c>
      <c r="E65" s="16">
        <v>2006</v>
      </c>
      <c r="F65" s="16">
        <v>2007</v>
      </c>
      <c r="G65" s="16">
        <v>2008</v>
      </c>
      <c r="H65" s="16">
        <v>2009</v>
      </c>
      <c r="I65" s="16">
        <v>2010</v>
      </c>
      <c r="J65" s="16">
        <v>2011</v>
      </c>
      <c r="K65" s="16">
        <v>2012</v>
      </c>
      <c r="L65" s="16">
        <v>2013</v>
      </c>
      <c r="M65" s="16">
        <v>2014</v>
      </c>
      <c r="N65" s="17">
        <v>2015</v>
      </c>
    </row>
    <row r="66" spans="2:14" s="18" customFormat="1" x14ac:dyDescent="0.25">
      <c r="B66" s="176" t="s">
        <v>178</v>
      </c>
      <c r="C66" s="38"/>
      <c r="D66" s="177"/>
      <c r="E66" s="177"/>
      <c r="F66" s="177"/>
      <c r="G66" s="177"/>
      <c r="H66" s="177"/>
      <c r="I66" s="177"/>
      <c r="J66" s="177"/>
      <c r="K66" s="177"/>
      <c r="L66" s="182"/>
      <c r="M66" s="182"/>
      <c r="N66" s="178"/>
    </row>
    <row r="67" spans="2:14" s="18" customFormat="1" x14ac:dyDescent="0.25">
      <c r="B67" s="165" t="s">
        <v>136</v>
      </c>
      <c r="C67" s="20"/>
      <c r="D67" s="21">
        <f t="shared" ref="D67:L67" si="2">D22*D$62*$C$9</f>
        <v>0</v>
      </c>
      <c r="E67" s="21">
        <f t="shared" si="2"/>
        <v>0</v>
      </c>
      <c r="F67" s="21">
        <f t="shared" si="2"/>
        <v>0</v>
      </c>
      <c r="G67" s="21">
        <f t="shared" si="2"/>
        <v>0</v>
      </c>
      <c r="H67" s="21">
        <f t="shared" si="2"/>
        <v>0</v>
      </c>
      <c r="I67" s="21">
        <f t="shared" si="2"/>
        <v>0</v>
      </c>
      <c r="J67" s="21">
        <f t="shared" si="2"/>
        <v>0</v>
      </c>
      <c r="K67" s="21">
        <f t="shared" si="2"/>
        <v>0</v>
      </c>
      <c r="L67" s="21">
        <f t="shared" si="2"/>
        <v>0</v>
      </c>
      <c r="M67" s="21">
        <f t="shared" ref="M67:N67" si="3">M22*M$62*$C$9</f>
        <v>0</v>
      </c>
      <c r="N67" s="131">
        <f t="shared" si="3"/>
        <v>0</v>
      </c>
    </row>
    <row r="68" spans="2:14" s="18" customFormat="1" x14ac:dyDescent="0.25">
      <c r="B68" s="165" t="s">
        <v>137</v>
      </c>
      <c r="C68" s="20"/>
      <c r="D68" s="21">
        <f t="shared" ref="D68:L68" si="4">D23*D$62*$C$9</f>
        <v>4541550.6910187239</v>
      </c>
      <c r="E68" s="21">
        <f t="shared" si="4"/>
        <v>5278431.098976017</v>
      </c>
      <c r="F68" s="21">
        <f t="shared" si="4"/>
        <v>5522338.2072284939</v>
      </c>
      <c r="G68" s="21">
        <f t="shared" si="4"/>
        <v>4887277.5903738774</v>
      </c>
      <c r="H68" s="21">
        <f t="shared" si="4"/>
        <v>5010498.3467325838</v>
      </c>
      <c r="I68" s="21">
        <f t="shared" si="4"/>
        <v>4979470.7545656189</v>
      </c>
      <c r="J68" s="21">
        <f t="shared" si="4"/>
        <v>5169922.533889316</v>
      </c>
      <c r="K68" s="21">
        <f t="shared" si="4"/>
        <v>4895762.0996840037</v>
      </c>
      <c r="L68" s="21">
        <f t="shared" si="4"/>
        <v>4697668.7000395739</v>
      </c>
      <c r="M68" s="21">
        <f t="shared" ref="M68:N68" si="5">M23*M$62*$C$9</f>
        <v>5146426.8178096088</v>
      </c>
      <c r="N68" s="131">
        <f t="shared" si="5"/>
        <v>5564757.015056924</v>
      </c>
    </row>
    <row r="69" spans="2:14" s="18" customFormat="1" x14ac:dyDescent="0.25">
      <c r="B69" s="165" t="s">
        <v>138</v>
      </c>
      <c r="C69" s="20"/>
      <c r="D69" s="21">
        <f t="shared" ref="D69:L69" si="6">D24*D$62*$C$9</f>
        <v>0</v>
      </c>
      <c r="E69" s="21">
        <f t="shared" si="6"/>
        <v>0</v>
      </c>
      <c r="F69" s="21">
        <f t="shared" si="6"/>
        <v>0</v>
      </c>
      <c r="G69" s="21">
        <f t="shared" si="6"/>
        <v>0</v>
      </c>
      <c r="H69" s="21">
        <f t="shared" si="6"/>
        <v>0</v>
      </c>
      <c r="I69" s="21">
        <f t="shared" si="6"/>
        <v>0</v>
      </c>
      <c r="J69" s="21">
        <f t="shared" si="6"/>
        <v>0</v>
      </c>
      <c r="K69" s="21">
        <f t="shared" si="6"/>
        <v>0</v>
      </c>
      <c r="L69" s="21">
        <f t="shared" si="6"/>
        <v>0</v>
      </c>
      <c r="M69" s="21">
        <f t="shared" ref="M69:N69" si="7">M24*M$62*$C$9</f>
        <v>0</v>
      </c>
      <c r="N69" s="131">
        <f t="shared" si="7"/>
        <v>0</v>
      </c>
    </row>
    <row r="70" spans="2:14" s="18" customFormat="1" x14ac:dyDescent="0.25">
      <c r="B70" s="165" t="s">
        <v>139</v>
      </c>
      <c r="C70" s="20"/>
      <c r="D70" s="21">
        <f t="shared" ref="D70:L70" si="8">D25*D$62*$C$9</f>
        <v>3513739.6037811195</v>
      </c>
      <c r="E70" s="21">
        <f t="shared" si="8"/>
        <v>3542667.2168887206</v>
      </c>
      <c r="F70" s="21">
        <f t="shared" si="8"/>
        <v>3537631.1816467242</v>
      </c>
      <c r="G70" s="21">
        <f t="shared" si="8"/>
        <v>3203669.9206581619</v>
      </c>
      <c r="H70" s="21">
        <f t="shared" si="8"/>
        <v>3591066.3781170645</v>
      </c>
      <c r="I70" s="21">
        <f t="shared" si="8"/>
        <v>3647137.7186015346</v>
      </c>
      <c r="J70" s="21">
        <f t="shared" si="8"/>
        <v>3907769.8308792058</v>
      </c>
      <c r="K70" s="21">
        <f t="shared" si="8"/>
        <v>3867035.3276478946</v>
      </c>
      <c r="L70" s="21">
        <f t="shared" si="8"/>
        <v>3908577.1066841944</v>
      </c>
      <c r="M70" s="21">
        <f t="shared" ref="M70:N70" si="9">M25*M$62*$C$9</f>
        <v>2789297.0520810387</v>
      </c>
      <c r="N70" s="131">
        <f t="shared" si="9"/>
        <v>2385187.4237007145</v>
      </c>
    </row>
    <row r="71" spans="2:14" s="18" customFormat="1" x14ac:dyDescent="0.25">
      <c r="B71" s="165" t="s">
        <v>140</v>
      </c>
      <c r="C71" s="20"/>
      <c r="D71" s="21">
        <f t="shared" ref="D71:L71" si="10">D26*D$62*$C$9</f>
        <v>3194683.0487612621</v>
      </c>
      <c r="E71" s="21">
        <f t="shared" si="10"/>
        <v>3250774.4090511091</v>
      </c>
      <c r="F71" s="21">
        <f t="shared" si="10"/>
        <v>3272788.7524852171</v>
      </c>
      <c r="G71" s="21">
        <f t="shared" si="10"/>
        <v>3075358.49286664</v>
      </c>
      <c r="H71" s="21">
        <f t="shared" si="10"/>
        <v>3425085.0386962001</v>
      </c>
      <c r="I71" s="21">
        <f t="shared" si="10"/>
        <v>3680002.0284334035</v>
      </c>
      <c r="J71" s="21">
        <f t="shared" si="10"/>
        <v>3502223.5454609501</v>
      </c>
      <c r="K71" s="21">
        <f t="shared" si="10"/>
        <v>3675696.1077689296</v>
      </c>
      <c r="L71" s="21">
        <f t="shared" si="10"/>
        <v>3833566.7423506854</v>
      </c>
      <c r="M71" s="21">
        <f t="shared" ref="M71:N71" si="11">M26*M$62*$C$9</f>
        <v>3646671.5472231861</v>
      </c>
      <c r="N71" s="131">
        <f t="shared" si="11"/>
        <v>3881075.2500493061</v>
      </c>
    </row>
    <row r="72" spans="2:14" s="18" customFormat="1" x14ac:dyDescent="0.25">
      <c r="B72" s="165" t="s">
        <v>141</v>
      </c>
      <c r="C72" s="20"/>
      <c r="D72" s="21">
        <f t="shared" ref="D72:L72" si="12">D27*D$62*$C$9</f>
        <v>0</v>
      </c>
      <c r="E72" s="21">
        <f t="shared" si="12"/>
        <v>0</v>
      </c>
      <c r="F72" s="21">
        <f t="shared" si="12"/>
        <v>0</v>
      </c>
      <c r="G72" s="21">
        <f t="shared" si="12"/>
        <v>0</v>
      </c>
      <c r="H72" s="21">
        <f t="shared" si="12"/>
        <v>0</v>
      </c>
      <c r="I72" s="21">
        <f t="shared" si="12"/>
        <v>0</v>
      </c>
      <c r="J72" s="21">
        <f t="shared" si="12"/>
        <v>0</v>
      </c>
      <c r="K72" s="21">
        <f t="shared" si="12"/>
        <v>0</v>
      </c>
      <c r="L72" s="21">
        <f t="shared" si="12"/>
        <v>0</v>
      </c>
      <c r="M72" s="21">
        <f t="shared" ref="M72:N72" si="13">M27*M$62*$C$9</f>
        <v>0</v>
      </c>
      <c r="N72" s="131">
        <f t="shared" si="13"/>
        <v>0</v>
      </c>
    </row>
    <row r="73" spans="2:14" s="18" customFormat="1" x14ac:dyDescent="0.25">
      <c r="B73" s="165" t="s">
        <v>142</v>
      </c>
      <c r="C73" s="20"/>
      <c r="D73" s="21">
        <f t="shared" ref="D73:L73" si="14">D28*D$62*$C$9</f>
        <v>0</v>
      </c>
      <c r="E73" s="21">
        <f t="shared" si="14"/>
        <v>0</v>
      </c>
      <c r="F73" s="21">
        <f t="shared" si="14"/>
        <v>0</v>
      </c>
      <c r="G73" s="21">
        <f t="shared" si="14"/>
        <v>0</v>
      </c>
      <c r="H73" s="21">
        <f t="shared" si="14"/>
        <v>0</v>
      </c>
      <c r="I73" s="21">
        <f t="shared" si="14"/>
        <v>0</v>
      </c>
      <c r="J73" s="21">
        <f t="shared" si="14"/>
        <v>0</v>
      </c>
      <c r="K73" s="21">
        <f t="shared" si="14"/>
        <v>0</v>
      </c>
      <c r="L73" s="21">
        <f t="shared" si="14"/>
        <v>0</v>
      </c>
      <c r="M73" s="21">
        <f t="shared" ref="M73:N73" si="15">M28*M$62*$C$9</f>
        <v>0</v>
      </c>
      <c r="N73" s="131">
        <f t="shared" si="15"/>
        <v>0</v>
      </c>
    </row>
    <row r="74" spans="2:14" s="18" customFormat="1" x14ac:dyDescent="0.25">
      <c r="B74" s="165" t="s">
        <v>143</v>
      </c>
      <c r="C74" s="20"/>
      <c r="D74" s="21">
        <f t="shared" ref="D74:L74" si="16">D29*D$62*$C$9</f>
        <v>0</v>
      </c>
      <c r="E74" s="21">
        <f t="shared" si="16"/>
        <v>0</v>
      </c>
      <c r="F74" s="21">
        <f t="shared" si="16"/>
        <v>0</v>
      </c>
      <c r="G74" s="21">
        <f t="shared" si="16"/>
        <v>0</v>
      </c>
      <c r="H74" s="21">
        <f t="shared" si="16"/>
        <v>0</v>
      </c>
      <c r="I74" s="21">
        <f t="shared" si="16"/>
        <v>0</v>
      </c>
      <c r="J74" s="21">
        <f t="shared" si="16"/>
        <v>0</v>
      </c>
      <c r="K74" s="21">
        <f t="shared" si="16"/>
        <v>0</v>
      </c>
      <c r="L74" s="21">
        <f t="shared" si="16"/>
        <v>0</v>
      </c>
      <c r="M74" s="21">
        <f t="shared" ref="M74:N74" si="17">M29*M$62*$C$9</f>
        <v>0</v>
      </c>
      <c r="N74" s="131">
        <f t="shared" si="17"/>
        <v>0</v>
      </c>
    </row>
    <row r="75" spans="2:14" s="18" customFormat="1" x14ac:dyDescent="0.25">
      <c r="B75" s="165" t="s">
        <v>144</v>
      </c>
      <c r="C75" s="20"/>
      <c r="D75" s="21">
        <f t="shared" ref="D75:L75" si="18">D30*D$62*$C$9</f>
        <v>0</v>
      </c>
      <c r="E75" s="21">
        <f t="shared" si="18"/>
        <v>0</v>
      </c>
      <c r="F75" s="21">
        <f t="shared" si="18"/>
        <v>0</v>
      </c>
      <c r="G75" s="21">
        <f t="shared" si="18"/>
        <v>0</v>
      </c>
      <c r="H75" s="21">
        <f t="shared" si="18"/>
        <v>0</v>
      </c>
      <c r="I75" s="21">
        <f t="shared" si="18"/>
        <v>0</v>
      </c>
      <c r="J75" s="21">
        <f t="shared" si="18"/>
        <v>0</v>
      </c>
      <c r="K75" s="21">
        <f t="shared" si="18"/>
        <v>0</v>
      </c>
      <c r="L75" s="21">
        <f t="shared" si="18"/>
        <v>0</v>
      </c>
      <c r="M75" s="21">
        <f t="shared" ref="M75:N75" si="19">M30*M$62*$C$9</f>
        <v>0</v>
      </c>
      <c r="N75" s="131">
        <f t="shared" si="19"/>
        <v>0</v>
      </c>
    </row>
    <row r="76" spans="2:14" s="18" customFormat="1" x14ac:dyDescent="0.25">
      <c r="B76" s="165" t="s">
        <v>145</v>
      </c>
      <c r="C76" s="20"/>
      <c r="D76" s="21">
        <f t="shared" ref="D76:L76" si="20">D31*D$62*$C$9</f>
        <v>0</v>
      </c>
      <c r="E76" s="21">
        <f t="shared" si="20"/>
        <v>0</v>
      </c>
      <c r="F76" s="21">
        <f t="shared" si="20"/>
        <v>0</v>
      </c>
      <c r="G76" s="21">
        <f t="shared" si="20"/>
        <v>0</v>
      </c>
      <c r="H76" s="21">
        <f t="shared" si="20"/>
        <v>0</v>
      </c>
      <c r="I76" s="21">
        <f t="shared" si="20"/>
        <v>0</v>
      </c>
      <c r="J76" s="21">
        <f t="shared" si="20"/>
        <v>0</v>
      </c>
      <c r="K76" s="21">
        <f t="shared" si="20"/>
        <v>0</v>
      </c>
      <c r="L76" s="21">
        <f t="shared" si="20"/>
        <v>0</v>
      </c>
      <c r="M76" s="21">
        <f t="shared" ref="M76:N76" si="21">M31*M$62*$C$9</f>
        <v>0</v>
      </c>
      <c r="N76" s="131">
        <f t="shared" si="21"/>
        <v>0</v>
      </c>
    </row>
    <row r="77" spans="2:14" s="18" customFormat="1" x14ac:dyDescent="0.25">
      <c r="B77" s="165" t="s">
        <v>146</v>
      </c>
      <c r="C77" s="20"/>
      <c r="D77" s="21">
        <f t="shared" ref="D77:L77" si="22">D32*D$62*$C$9</f>
        <v>0</v>
      </c>
      <c r="E77" s="21">
        <f t="shared" si="22"/>
        <v>0</v>
      </c>
      <c r="F77" s="21">
        <f t="shared" si="22"/>
        <v>0</v>
      </c>
      <c r="G77" s="21">
        <f t="shared" si="22"/>
        <v>0</v>
      </c>
      <c r="H77" s="21">
        <f t="shared" si="22"/>
        <v>0</v>
      </c>
      <c r="I77" s="21">
        <f t="shared" si="22"/>
        <v>0</v>
      </c>
      <c r="J77" s="21">
        <f t="shared" si="22"/>
        <v>0</v>
      </c>
      <c r="K77" s="21">
        <f t="shared" si="22"/>
        <v>0</v>
      </c>
      <c r="L77" s="21">
        <f t="shared" si="22"/>
        <v>0</v>
      </c>
      <c r="M77" s="21">
        <f t="shared" ref="M77:N77" si="23">M32*M$62*$C$9</f>
        <v>0</v>
      </c>
      <c r="N77" s="131">
        <f t="shared" si="23"/>
        <v>0</v>
      </c>
    </row>
    <row r="78" spans="2:14" s="18" customFormat="1" x14ac:dyDescent="0.25">
      <c r="B78" s="165" t="s">
        <v>147</v>
      </c>
      <c r="C78" s="20"/>
      <c r="D78" s="21">
        <f t="shared" ref="D78:L78" si="24">D33*D$62*$C$9</f>
        <v>24869526.29517452</v>
      </c>
      <c r="E78" s="21">
        <f t="shared" si="24"/>
        <v>26825166.764864266</v>
      </c>
      <c r="F78" s="21">
        <f t="shared" si="24"/>
        <v>31195847.668830998</v>
      </c>
      <c r="G78" s="21">
        <f t="shared" si="24"/>
        <v>41622558.681666404</v>
      </c>
      <c r="H78" s="21">
        <f t="shared" si="24"/>
        <v>51660834.756723329</v>
      </c>
      <c r="I78" s="21">
        <f t="shared" si="24"/>
        <v>55975653.697194926</v>
      </c>
      <c r="J78" s="21">
        <f t="shared" si="24"/>
        <v>57321555.29709018</v>
      </c>
      <c r="K78" s="21">
        <f t="shared" si="24"/>
        <v>60252333.698578745</v>
      </c>
      <c r="L78" s="21">
        <f t="shared" si="24"/>
        <v>60251873.2606434</v>
      </c>
      <c r="M78" s="21">
        <f t="shared" ref="M78:N78" si="25">M33*M$62*$C$9</f>
        <v>60927876.718858004</v>
      </c>
      <c r="N78" s="131">
        <f t="shared" si="25"/>
        <v>62085435.938095458</v>
      </c>
    </row>
    <row r="79" spans="2:14" s="18" customFormat="1" x14ac:dyDescent="0.25">
      <c r="B79" s="165" t="s">
        <v>148</v>
      </c>
      <c r="C79" s="20"/>
      <c r="D79" s="21">
        <f t="shared" ref="D79:L79" si="26">D34*D$62*$C$9</f>
        <v>3807039.9150151918</v>
      </c>
      <c r="E79" s="21">
        <f t="shared" si="26"/>
        <v>5157606.9272980457</v>
      </c>
      <c r="F79" s="21">
        <f t="shared" si="26"/>
        <v>7000275.063155123</v>
      </c>
      <c r="G79" s="21">
        <f t="shared" si="26"/>
        <v>6828186.6301026475</v>
      </c>
      <c r="H79" s="21">
        <f t="shared" si="26"/>
        <v>7539379.7068901407</v>
      </c>
      <c r="I79" s="21">
        <f t="shared" si="26"/>
        <v>8099208.7844742686</v>
      </c>
      <c r="J79" s="21">
        <f t="shared" si="26"/>
        <v>9002959.8026334066</v>
      </c>
      <c r="K79" s="21">
        <f t="shared" si="26"/>
        <v>9037645.7943301201</v>
      </c>
      <c r="L79" s="21">
        <f t="shared" si="26"/>
        <v>8984728.0878007188</v>
      </c>
      <c r="M79" s="21">
        <f t="shared" ref="M79:N79" si="27">M34*M$62*$C$9</f>
        <v>8651408.1629788894</v>
      </c>
      <c r="N79" s="131">
        <f t="shared" si="27"/>
        <v>9108937.2056567892</v>
      </c>
    </row>
    <row r="80" spans="2:14" s="18" customFormat="1" x14ac:dyDescent="0.25">
      <c r="B80" s="165" t="s">
        <v>149</v>
      </c>
      <c r="C80" s="20"/>
      <c r="D80" s="21">
        <f t="shared" ref="D80:L80" si="28">D35*D$62*$C$9</f>
        <v>0</v>
      </c>
      <c r="E80" s="21">
        <f t="shared" si="28"/>
        <v>0</v>
      </c>
      <c r="F80" s="21">
        <f t="shared" si="28"/>
        <v>0</v>
      </c>
      <c r="G80" s="21">
        <f t="shared" si="28"/>
        <v>0</v>
      </c>
      <c r="H80" s="21">
        <f t="shared" si="28"/>
        <v>0</v>
      </c>
      <c r="I80" s="21">
        <f t="shared" si="28"/>
        <v>0</v>
      </c>
      <c r="J80" s="21">
        <f t="shared" si="28"/>
        <v>0</v>
      </c>
      <c r="K80" s="21">
        <f t="shared" si="28"/>
        <v>0</v>
      </c>
      <c r="L80" s="21">
        <f t="shared" si="28"/>
        <v>0</v>
      </c>
      <c r="M80" s="21">
        <f t="shared" ref="M80:N80" si="29">M35*M$62*$C$9</f>
        <v>0</v>
      </c>
      <c r="N80" s="131">
        <f t="shared" si="29"/>
        <v>0</v>
      </c>
    </row>
    <row r="81" spans="2:14" s="18" customFormat="1" x14ac:dyDescent="0.25">
      <c r="B81" s="165" t="s">
        <v>150</v>
      </c>
      <c r="C81" s="20"/>
      <c r="D81" s="21">
        <f t="shared" ref="D81:L81" si="30">D36*D$62*$C$9</f>
        <v>0</v>
      </c>
      <c r="E81" s="21">
        <f t="shared" si="30"/>
        <v>0</v>
      </c>
      <c r="F81" s="21">
        <f t="shared" si="30"/>
        <v>0</v>
      </c>
      <c r="G81" s="21">
        <f t="shared" si="30"/>
        <v>0</v>
      </c>
      <c r="H81" s="21">
        <f t="shared" si="30"/>
        <v>0</v>
      </c>
      <c r="I81" s="21">
        <f t="shared" si="30"/>
        <v>0</v>
      </c>
      <c r="J81" s="21">
        <f t="shared" si="30"/>
        <v>0</v>
      </c>
      <c r="K81" s="21">
        <f t="shared" si="30"/>
        <v>0</v>
      </c>
      <c r="L81" s="21">
        <f t="shared" si="30"/>
        <v>0</v>
      </c>
      <c r="M81" s="21">
        <f t="shared" ref="M81:N81" si="31">M36*M$62*$C$9</f>
        <v>0</v>
      </c>
      <c r="N81" s="131">
        <f t="shared" si="31"/>
        <v>0</v>
      </c>
    </row>
    <row r="82" spans="2:14" s="18" customFormat="1" x14ac:dyDescent="0.25">
      <c r="B82" s="165" t="s">
        <v>151</v>
      </c>
      <c r="C82" s="20"/>
      <c r="D82" s="21">
        <f t="shared" ref="D82:L82" si="32">D37*D$62*$C$9</f>
        <v>0</v>
      </c>
      <c r="E82" s="21">
        <f t="shared" si="32"/>
        <v>0</v>
      </c>
      <c r="F82" s="21">
        <f t="shared" si="32"/>
        <v>0</v>
      </c>
      <c r="G82" s="21">
        <f t="shared" si="32"/>
        <v>0</v>
      </c>
      <c r="H82" s="21">
        <f t="shared" si="32"/>
        <v>0</v>
      </c>
      <c r="I82" s="21">
        <f t="shared" si="32"/>
        <v>0</v>
      </c>
      <c r="J82" s="21">
        <f t="shared" si="32"/>
        <v>0</v>
      </c>
      <c r="K82" s="21">
        <f t="shared" si="32"/>
        <v>0</v>
      </c>
      <c r="L82" s="21">
        <f t="shared" si="32"/>
        <v>0</v>
      </c>
      <c r="M82" s="21">
        <f t="shared" ref="M82:N82" si="33">M37*M$62*$C$9</f>
        <v>0</v>
      </c>
      <c r="N82" s="131">
        <f t="shared" si="33"/>
        <v>0</v>
      </c>
    </row>
    <row r="83" spans="2:14" s="18" customFormat="1" x14ac:dyDescent="0.25">
      <c r="B83" s="165" t="s">
        <v>152</v>
      </c>
      <c r="C83" s="20"/>
      <c r="D83" s="21">
        <f t="shared" ref="D83:L83" si="34">D38*D$62*$C$9</f>
        <v>7031871.1384421866</v>
      </c>
      <c r="E83" s="21">
        <f t="shared" si="34"/>
        <v>7346531.2889775308</v>
      </c>
      <c r="F83" s="21">
        <f t="shared" si="34"/>
        <v>7331483.8673582897</v>
      </c>
      <c r="G83" s="21">
        <f t="shared" si="34"/>
        <v>6597623.9734099451</v>
      </c>
      <c r="H83" s="21">
        <f t="shared" si="34"/>
        <v>6994138.0006017964</v>
      </c>
      <c r="I83" s="21">
        <f t="shared" si="34"/>
        <v>7489835.3432491524</v>
      </c>
      <c r="J83" s="21">
        <f t="shared" si="34"/>
        <v>7642373.8887554388</v>
      </c>
      <c r="K83" s="21">
        <f t="shared" si="34"/>
        <v>8318047.3769790987</v>
      </c>
      <c r="L83" s="21">
        <f t="shared" si="34"/>
        <v>8651937.8082585521</v>
      </c>
      <c r="M83" s="21">
        <f t="shared" ref="M83:N83" si="35">M38*M$62*$C$9</f>
        <v>8774557.9659557603</v>
      </c>
      <c r="N83" s="131">
        <f t="shared" si="35"/>
        <v>9289362.2146201488</v>
      </c>
    </row>
    <row r="84" spans="2:14" s="18" customFormat="1" x14ac:dyDescent="0.25">
      <c r="B84" s="165" t="s">
        <v>153</v>
      </c>
      <c r="C84" s="20"/>
      <c r="D84" s="21">
        <f t="shared" ref="D84:L84" si="36">D39*D$62*$C$9</f>
        <v>4224940.3826058963</v>
      </c>
      <c r="E84" s="21">
        <f t="shared" si="36"/>
        <v>4467077.7976694247</v>
      </c>
      <c r="F84" s="21">
        <f t="shared" si="36"/>
        <v>4719581.4126289664</v>
      </c>
      <c r="G84" s="21">
        <f t="shared" si="36"/>
        <v>4127516.9594972627</v>
      </c>
      <c r="H84" s="21">
        <f t="shared" si="36"/>
        <v>4383378.2327265749</v>
      </c>
      <c r="I84" s="21">
        <f t="shared" si="36"/>
        <v>5042557.2960608862</v>
      </c>
      <c r="J84" s="21">
        <f t="shared" si="36"/>
        <v>5555434.0081333444</v>
      </c>
      <c r="K84" s="21">
        <f t="shared" si="36"/>
        <v>5906186.905398895</v>
      </c>
      <c r="L84" s="21">
        <f t="shared" si="36"/>
        <v>6091375.550559775</v>
      </c>
      <c r="M84" s="21">
        <f t="shared" ref="M84:N84" si="37">M39*M$62*$C$9</f>
        <v>6204376.4413414598</v>
      </c>
      <c r="N84" s="131">
        <f t="shared" si="37"/>
        <v>6446433.6011295607</v>
      </c>
    </row>
    <row r="85" spans="2:14" s="18" customFormat="1" x14ac:dyDescent="0.25">
      <c r="B85" s="165" t="s">
        <v>154</v>
      </c>
      <c r="C85" s="20"/>
      <c r="D85" s="21">
        <f t="shared" ref="D85:L85" si="38">D40*D$62*$C$9</f>
        <v>0</v>
      </c>
      <c r="E85" s="21">
        <f t="shared" si="38"/>
        <v>0</v>
      </c>
      <c r="F85" s="21">
        <f t="shared" si="38"/>
        <v>0</v>
      </c>
      <c r="G85" s="21">
        <f t="shared" si="38"/>
        <v>0</v>
      </c>
      <c r="H85" s="21">
        <f t="shared" si="38"/>
        <v>0</v>
      </c>
      <c r="I85" s="21">
        <f t="shared" si="38"/>
        <v>0</v>
      </c>
      <c r="J85" s="21">
        <f t="shared" si="38"/>
        <v>0</v>
      </c>
      <c r="K85" s="21">
        <f t="shared" si="38"/>
        <v>0</v>
      </c>
      <c r="L85" s="21">
        <f t="shared" si="38"/>
        <v>0</v>
      </c>
      <c r="M85" s="21">
        <f t="shared" ref="M85:N85" si="39">M40*M$62*$C$9</f>
        <v>0</v>
      </c>
      <c r="N85" s="131">
        <f t="shared" si="39"/>
        <v>0</v>
      </c>
    </row>
    <row r="86" spans="2:14" s="18" customFormat="1" x14ac:dyDescent="0.25">
      <c r="B86" s="165" t="s">
        <v>155</v>
      </c>
      <c r="C86" s="20"/>
      <c r="D86" s="21">
        <f t="shared" ref="D86:L86" si="40">D41*D$62*$C$9</f>
        <v>0</v>
      </c>
      <c r="E86" s="21">
        <f t="shared" si="40"/>
        <v>0</v>
      </c>
      <c r="F86" s="21">
        <f t="shared" si="40"/>
        <v>0</v>
      </c>
      <c r="G86" s="21">
        <f t="shared" si="40"/>
        <v>0</v>
      </c>
      <c r="H86" s="21">
        <f t="shared" si="40"/>
        <v>0</v>
      </c>
      <c r="I86" s="21">
        <f t="shared" si="40"/>
        <v>0</v>
      </c>
      <c r="J86" s="21">
        <f t="shared" si="40"/>
        <v>919321.45314827189</v>
      </c>
      <c r="K86" s="21">
        <f t="shared" si="40"/>
        <v>2852422.9806822469</v>
      </c>
      <c r="L86" s="21">
        <f t="shared" si="40"/>
        <v>3283514.9611567697</v>
      </c>
      <c r="M86" s="21">
        <f t="shared" ref="M86:N86" si="41">M41*M$62*$C$9</f>
        <v>3613131.9206449739</v>
      </c>
      <c r="N86" s="131">
        <f t="shared" si="41"/>
        <v>3855667.2088740449</v>
      </c>
    </row>
    <row r="87" spans="2:14" s="18" customFormat="1" x14ac:dyDescent="0.25">
      <c r="B87" s="165" t="s">
        <v>156</v>
      </c>
      <c r="C87" s="20"/>
      <c r="D87" s="21">
        <f t="shared" ref="D87:L87" si="42">D42*D$62*$C$9</f>
        <v>9529019.4328115769</v>
      </c>
      <c r="E87" s="21">
        <f t="shared" si="42"/>
        <v>11094042.933646517</v>
      </c>
      <c r="F87" s="21">
        <f t="shared" si="42"/>
        <v>11666272.170296261</v>
      </c>
      <c r="G87" s="21">
        <f t="shared" si="42"/>
        <v>10090104.013110721</v>
      </c>
      <c r="H87" s="21">
        <f t="shared" si="42"/>
        <v>10803338.914242068</v>
      </c>
      <c r="I87" s="21">
        <f t="shared" si="42"/>
        <v>11450200.799442194</v>
      </c>
      <c r="J87" s="21">
        <f t="shared" si="42"/>
        <v>12081210.388724729</v>
      </c>
      <c r="K87" s="21">
        <f t="shared" si="42"/>
        <v>12164884.36639457</v>
      </c>
      <c r="L87" s="21">
        <f t="shared" si="42"/>
        <v>12156250.687007159</v>
      </c>
      <c r="M87" s="21">
        <f t="shared" ref="M87:N87" si="43">M42*M$62*$C$9</f>
        <v>12170323.598764436</v>
      </c>
      <c r="N87" s="131">
        <f t="shared" si="43"/>
        <v>12844557.712227343</v>
      </c>
    </row>
    <row r="88" spans="2:14" s="18" customFormat="1" x14ac:dyDescent="0.25">
      <c r="B88" s="165" t="s">
        <v>157</v>
      </c>
      <c r="C88" s="20"/>
      <c r="D88" s="21">
        <f t="shared" ref="D88:L88" si="44">D43*D$62*$C$9</f>
        <v>0</v>
      </c>
      <c r="E88" s="21">
        <f t="shared" si="44"/>
        <v>0</v>
      </c>
      <c r="F88" s="21">
        <f t="shared" si="44"/>
        <v>0</v>
      </c>
      <c r="G88" s="21">
        <f t="shared" si="44"/>
        <v>0</v>
      </c>
      <c r="H88" s="21">
        <f t="shared" si="44"/>
        <v>0</v>
      </c>
      <c r="I88" s="21">
        <f t="shared" si="44"/>
        <v>0</v>
      </c>
      <c r="J88" s="21">
        <f t="shared" si="44"/>
        <v>0</v>
      </c>
      <c r="K88" s="21">
        <f t="shared" si="44"/>
        <v>0</v>
      </c>
      <c r="L88" s="21">
        <f t="shared" si="44"/>
        <v>0</v>
      </c>
      <c r="M88" s="21">
        <f t="shared" ref="M88:N88" si="45">M43*M$62*$C$9</f>
        <v>0</v>
      </c>
      <c r="N88" s="131">
        <f t="shared" si="45"/>
        <v>0</v>
      </c>
    </row>
    <row r="89" spans="2:14" s="18" customFormat="1" x14ac:dyDescent="0.25">
      <c r="B89" s="165" t="s">
        <v>158</v>
      </c>
      <c r="C89" s="20"/>
      <c r="D89" s="21">
        <f t="shared" ref="D89:L89" si="46">D44*D$62*$C$9</f>
        <v>0</v>
      </c>
      <c r="E89" s="21">
        <f t="shared" si="46"/>
        <v>0</v>
      </c>
      <c r="F89" s="21">
        <f t="shared" si="46"/>
        <v>0</v>
      </c>
      <c r="G89" s="21">
        <f t="shared" si="46"/>
        <v>0</v>
      </c>
      <c r="H89" s="21">
        <f t="shared" si="46"/>
        <v>0</v>
      </c>
      <c r="I89" s="21">
        <f t="shared" si="46"/>
        <v>0</v>
      </c>
      <c r="J89" s="21">
        <f t="shared" si="46"/>
        <v>0</v>
      </c>
      <c r="K89" s="21">
        <f t="shared" si="46"/>
        <v>0</v>
      </c>
      <c r="L89" s="21">
        <f t="shared" si="46"/>
        <v>0</v>
      </c>
      <c r="M89" s="21">
        <f t="shared" ref="M89:N89" si="47">M44*M$62*$C$9</f>
        <v>0</v>
      </c>
      <c r="N89" s="131">
        <f t="shared" si="47"/>
        <v>0</v>
      </c>
    </row>
    <row r="90" spans="2:14" s="18" customFormat="1" x14ac:dyDescent="0.25">
      <c r="B90" s="165" t="s">
        <v>159</v>
      </c>
      <c r="C90" s="20"/>
      <c r="D90" s="21">
        <f t="shared" ref="D90:L90" si="48">D45*D$62*$C$9</f>
        <v>0</v>
      </c>
      <c r="E90" s="21">
        <f t="shared" si="48"/>
        <v>0</v>
      </c>
      <c r="F90" s="21">
        <f t="shared" si="48"/>
        <v>0</v>
      </c>
      <c r="G90" s="21">
        <f t="shared" si="48"/>
        <v>0</v>
      </c>
      <c r="H90" s="21">
        <f t="shared" si="48"/>
        <v>0</v>
      </c>
      <c r="I90" s="21">
        <f t="shared" si="48"/>
        <v>0</v>
      </c>
      <c r="J90" s="21">
        <f t="shared" si="48"/>
        <v>0</v>
      </c>
      <c r="K90" s="21">
        <f t="shared" si="48"/>
        <v>0</v>
      </c>
      <c r="L90" s="21">
        <f t="shared" si="48"/>
        <v>0</v>
      </c>
      <c r="M90" s="21">
        <f t="shared" ref="M90:N90" si="49">M45*M$62*$C$9</f>
        <v>0</v>
      </c>
      <c r="N90" s="131">
        <f t="shared" si="49"/>
        <v>0</v>
      </c>
    </row>
    <row r="91" spans="2:14" s="18" customFormat="1" x14ac:dyDescent="0.25">
      <c r="B91" s="165" t="s">
        <v>160</v>
      </c>
      <c r="C91" s="20"/>
      <c r="D91" s="21">
        <f t="shared" ref="D91:L91" si="50">D46*D$62*$C$9</f>
        <v>0</v>
      </c>
      <c r="E91" s="21">
        <f t="shared" si="50"/>
        <v>0</v>
      </c>
      <c r="F91" s="21">
        <f t="shared" si="50"/>
        <v>0</v>
      </c>
      <c r="G91" s="21">
        <f t="shared" si="50"/>
        <v>0</v>
      </c>
      <c r="H91" s="21">
        <f t="shared" si="50"/>
        <v>0</v>
      </c>
      <c r="I91" s="21">
        <f t="shared" si="50"/>
        <v>0</v>
      </c>
      <c r="J91" s="21">
        <f t="shared" si="50"/>
        <v>0</v>
      </c>
      <c r="K91" s="21">
        <f t="shared" si="50"/>
        <v>0</v>
      </c>
      <c r="L91" s="21">
        <f t="shared" si="50"/>
        <v>0</v>
      </c>
      <c r="M91" s="21">
        <f t="shared" ref="M91:N91" si="51">M46*M$62*$C$9</f>
        <v>0</v>
      </c>
      <c r="N91" s="131">
        <f t="shared" si="51"/>
        <v>0</v>
      </c>
    </row>
    <row r="92" spans="2:14" s="18" customFormat="1" x14ac:dyDescent="0.25">
      <c r="B92" s="165" t="s">
        <v>161</v>
      </c>
      <c r="C92" s="20"/>
      <c r="D92" s="21">
        <f t="shared" ref="D92:L92" si="52">D47*D$62*$C$9</f>
        <v>0</v>
      </c>
      <c r="E92" s="21">
        <f t="shared" si="52"/>
        <v>0</v>
      </c>
      <c r="F92" s="21">
        <f t="shared" si="52"/>
        <v>0</v>
      </c>
      <c r="G92" s="21">
        <f t="shared" si="52"/>
        <v>0</v>
      </c>
      <c r="H92" s="21">
        <f t="shared" si="52"/>
        <v>0</v>
      </c>
      <c r="I92" s="21">
        <f t="shared" si="52"/>
        <v>0</v>
      </c>
      <c r="J92" s="21">
        <f t="shared" si="52"/>
        <v>0</v>
      </c>
      <c r="K92" s="21">
        <f t="shared" si="52"/>
        <v>0</v>
      </c>
      <c r="L92" s="21">
        <f t="shared" si="52"/>
        <v>0</v>
      </c>
      <c r="M92" s="21">
        <f t="shared" ref="M92:N92" si="53">M47*M$62*$C$9</f>
        <v>0</v>
      </c>
      <c r="N92" s="131">
        <f t="shared" si="53"/>
        <v>0</v>
      </c>
    </row>
    <row r="93" spans="2:14" s="18" customFormat="1" x14ac:dyDescent="0.25">
      <c r="B93" s="165" t="s">
        <v>162</v>
      </c>
      <c r="C93" s="20"/>
      <c r="D93" s="21">
        <f t="shared" ref="D93:L93" si="54">D48*D$62*$C$9</f>
        <v>0</v>
      </c>
      <c r="E93" s="21">
        <f t="shared" si="54"/>
        <v>0</v>
      </c>
      <c r="F93" s="21">
        <f t="shared" si="54"/>
        <v>0</v>
      </c>
      <c r="G93" s="21">
        <f t="shared" si="54"/>
        <v>0</v>
      </c>
      <c r="H93" s="21">
        <f t="shared" si="54"/>
        <v>0</v>
      </c>
      <c r="I93" s="21">
        <f t="shared" si="54"/>
        <v>0</v>
      </c>
      <c r="J93" s="21">
        <f t="shared" si="54"/>
        <v>0</v>
      </c>
      <c r="K93" s="21">
        <f t="shared" si="54"/>
        <v>0</v>
      </c>
      <c r="L93" s="21">
        <f t="shared" si="54"/>
        <v>0</v>
      </c>
      <c r="M93" s="21">
        <f t="shared" ref="M93:N93" si="55">M48*M$62*$C$9</f>
        <v>0</v>
      </c>
      <c r="N93" s="131">
        <f t="shared" si="55"/>
        <v>0</v>
      </c>
    </row>
    <row r="94" spans="2:14" s="18" customFormat="1" x14ac:dyDescent="0.25">
      <c r="B94" s="165" t="s">
        <v>163</v>
      </c>
      <c r="C94" s="20"/>
      <c r="D94" s="21">
        <f t="shared" ref="D94:L94" si="56">D49*D$62*$C$9</f>
        <v>0</v>
      </c>
      <c r="E94" s="21">
        <f t="shared" si="56"/>
        <v>0</v>
      </c>
      <c r="F94" s="21">
        <f t="shared" si="56"/>
        <v>0</v>
      </c>
      <c r="G94" s="21">
        <f t="shared" si="56"/>
        <v>0</v>
      </c>
      <c r="H94" s="21">
        <f t="shared" si="56"/>
        <v>0</v>
      </c>
      <c r="I94" s="21">
        <f t="shared" si="56"/>
        <v>0</v>
      </c>
      <c r="J94" s="21">
        <f t="shared" si="56"/>
        <v>0</v>
      </c>
      <c r="K94" s="21">
        <f t="shared" si="56"/>
        <v>2178306.9505508337</v>
      </c>
      <c r="L94" s="21">
        <f t="shared" si="56"/>
        <v>4868325.6210807962</v>
      </c>
      <c r="M94" s="21">
        <f t="shared" ref="M94:N94" si="57">M49*M$62*$C$9</f>
        <v>4694369.3696152447</v>
      </c>
      <c r="N94" s="131">
        <f t="shared" si="57"/>
        <v>5993883.0796649242</v>
      </c>
    </row>
    <row r="95" spans="2:14" s="18" customFormat="1" x14ac:dyDescent="0.25">
      <c r="B95" s="165" t="s">
        <v>164</v>
      </c>
      <c r="C95" s="20"/>
      <c r="D95" s="21">
        <f t="shared" ref="D95:L95" si="58">D50*D$62*$C$9</f>
        <v>0</v>
      </c>
      <c r="E95" s="21">
        <f t="shared" si="58"/>
        <v>0</v>
      </c>
      <c r="F95" s="21">
        <f t="shared" si="58"/>
        <v>0</v>
      </c>
      <c r="G95" s="21">
        <f t="shared" si="58"/>
        <v>0</v>
      </c>
      <c r="H95" s="21">
        <f t="shared" si="58"/>
        <v>0</v>
      </c>
      <c r="I95" s="21">
        <f t="shared" si="58"/>
        <v>0</v>
      </c>
      <c r="J95" s="21">
        <f t="shared" si="58"/>
        <v>0</v>
      </c>
      <c r="K95" s="21">
        <f t="shared" si="58"/>
        <v>0</v>
      </c>
      <c r="L95" s="21">
        <f t="shared" si="58"/>
        <v>0</v>
      </c>
      <c r="M95" s="21">
        <f t="shared" ref="M95:N95" si="59">M50*M$62*$C$9</f>
        <v>0</v>
      </c>
      <c r="N95" s="131">
        <f t="shared" si="59"/>
        <v>0</v>
      </c>
    </row>
    <row r="96" spans="2:14" s="18" customFormat="1" x14ac:dyDescent="0.25">
      <c r="B96" s="165" t="s">
        <v>165</v>
      </c>
      <c r="C96" s="20"/>
      <c r="D96" s="21">
        <f t="shared" ref="D96:L96" si="60">D51*D$62*$C$9</f>
        <v>0</v>
      </c>
      <c r="E96" s="21">
        <f t="shared" si="60"/>
        <v>0</v>
      </c>
      <c r="F96" s="21">
        <f t="shared" si="60"/>
        <v>0</v>
      </c>
      <c r="G96" s="21">
        <f t="shared" si="60"/>
        <v>0</v>
      </c>
      <c r="H96" s="21">
        <f t="shared" si="60"/>
        <v>0</v>
      </c>
      <c r="I96" s="21">
        <f t="shared" si="60"/>
        <v>0</v>
      </c>
      <c r="J96" s="21">
        <f t="shared" si="60"/>
        <v>0</v>
      </c>
      <c r="K96" s="21">
        <f t="shared" si="60"/>
        <v>0</v>
      </c>
      <c r="L96" s="21">
        <f t="shared" si="60"/>
        <v>0</v>
      </c>
      <c r="M96" s="21">
        <f t="shared" ref="M96:N96" si="61">M51*M$62*$C$9</f>
        <v>0</v>
      </c>
      <c r="N96" s="131">
        <f t="shared" si="61"/>
        <v>0</v>
      </c>
    </row>
    <row r="97" spans="2:14" s="18" customFormat="1" x14ac:dyDescent="0.25">
      <c r="B97" s="165" t="s">
        <v>166</v>
      </c>
      <c r="C97" s="20"/>
      <c r="D97" s="21">
        <f t="shared" ref="D97:L97" si="62">D52*D$62*$C$9</f>
        <v>5877996.8728037132</v>
      </c>
      <c r="E97" s="21">
        <f t="shared" si="62"/>
        <v>6153069.134749216</v>
      </c>
      <c r="F97" s="21">
        <f t="shared" si="62"/>
        <v>6026504.5880289851</v>
      </c>
      <c r="G97" s="21">
        <f t="shared" si="62"/>
        <v>5337753.1601308277</v>
      </c>
      <c r="H97" s="21">
        <f t="shared" si="62"/>
        <v>5642135.2931271708</v>
      </c>
      <c r="I97" s="21">
        <f t="shared" si="62"/>
        <v>6422466.6502816277</v>
      </c>
      <c r="J97" s="21">
        <f t="shared" si="62"/>
        <v>6395957.2169771222</v>
      </c>
      <c r="K97" s="21">
        <f t="shared" si="62"/>
        <v>5905206.4511204371</v>
      </c>
      <c r="L97" s="21">
        <f t="shared" si="62"/>
        <v>6189585.8245011261</v>
      </c>
      <c r="M97" s="21">
        <f t="shared" ref="M97:N97" si="63">M52*M$62*$C$9</f>
        <v>6446112.2169620944</v>
      </c>
      <c r="N97" s="131">
        <f t="shared" si="63"/>
        <v>6022168.7701033195</v>
      </c>
    </row>
    <row r="98" spans="2:14" s="18" customFormat="1" x14ac:dyDescent="0.25">
      <c r="B98" s="165" t="s">
        <v>186</v>
      </c>
      <c r="C98" s="20"/>
      <c r="D98" s="21">
        <f t="shared" ref="D98:L98" si="64">D53*D$62*$C$9</f>
        <v>0</v>
      </c>
      <c r="E98" s="21">
        <f t="shared" si="64"/>
        <v>0</v>
      </c>
      <c r="F98" s="21">
        <f t="shared" si="64"/>
        <v>0</v>
      </c>
      <c r="G98" s="21">
        <f t="shared" si="64"/>
        <v>0</v>
      </c>
      <c r="H98" s="21">
        <f t="shared" si="64"/>
        <v>0</v>
      </c>
      <c r="I98" s="21">
        <f t="shared" si="64"/>
        <v>0</v>
      </c>
      <c r="J98" s="21">
        <f t="shared" si="64"/>
        <v>0</v>
      </c>
      <c r="K98" s="21">
        <f t="shared" si="64"/>
        <v>0</v>
      </c>
      <c r="L98" s="21">
        <f t="shared" si="64"/>
        <v>0</v>
      </c>
      <c r="M98" s="21">
        <f t="shared" ref="M98:N98" si="65">M53*M$62*$C$9</f>
        <v>0</v>
      </c>
      <c r="N98" s="131">
        <f t="shared" si="65"/>
        <v>0</v>
      </c>
    </row>
    <row r="99" spans="2:14" s="18" customFormat="1" x14ac:dyDescent="0.25">
      <c r="B99" s="165" t="s">
        <v>167</v>
      </c>
      <c r="C99" s="20"/>
      <c r="D99" s="21">
        <f t="shared" ref="D99:L99" si="66">D54*D$62*$C$9</f>
        <v>0</v>
      </c>
      <c r="E99" s="21">
        <f t="shared" si="66"/>
        <v>0</v>
      </c>
      <c r="F99" s="21">
        <f t="shared" si="66"/>
        <v>0</v>
      </c>
      <c r="G99" s="21">
        <f t="shared" si="66"/>
        <v>0</v>
      </c>
      <c r="H99" s="21">
        <f t="shared" si="66"/>
        <v>0</v>
      </c>
      <c r="I99" s="21">
        <f t="shared" si="66"/>
        <v>0</v>
      </c>
      <c r="J99" s="21">
        <f t="shared" si="66"/>
        <v>0</v>
      </c>
      <c r="K99" s="21">
        <f t="shared" si="66"/>
        <v>0</v>
      </c>
      <c r="L99" s="21">
        <f t="shared" si="66"/>
        <v>0</v>
      </c>
      <c r="M99" s="21">
        <f t="shared" ref="M99:N99" si="67">M54*M$62*$C$9</f>
        <v>0</v>
      </c>
      <c r="N99" s="131">
        <f t="shared" si="67"/>
        <v>0</v>
      </c>
    </row>
    <row r="100" spans="2:14" s="18" customFormat="1" x14ac:dyDescent="0.25">
      <c r="B100" s="165" t="s">
        <v>168</v>
      </c>
      <c r="C100" s="20"/>
      <c r="D100" s="21">
        <f t="shared" ref="D100:L100" si="68">D55*D$62*$C$9</f>
        <v>4436238.2573050503</v>
      </c>
      <c r="E100" s="21">
        <f t="shared" si="68"/>
        <v>5121373.8277379293</v>
      </c>
      <c r="F100" s="21">
        <f t="shared" si="68"/>
        <v>4827500.0701365117</v>
      </c>
      <c r="G100" s="21">
        <f t="shared" si="68"/>
        <v>4434675.4442160446</v>
      </c>
      <c r="H100" s="21">
        <f t="shared" si="68"/>
        <v>4593142.0383735597</v>
      </c>
      <c r="I100" s="21">
        <f t="shared" si="68"/>
        <v>5157841.0815223483</v>
      </c>
      <c r="J100" s="21">
        <f t="shared" si="68"/>
        <v>5012384.6550998678</v>
      </c>
      <c r="K100" s="21">
        <f t="shared" si="68"/>
        <v>5030030.9613099927</v>
      </c>
      <c r="L100" s="21">
        <f t="shared" si="68"/>
        <v>4234358.6404395513</v>
      </c>
      <c r="M100" s="21">
        <f t="shared" ref="M100:N100" si="69">M55*M$62*$C$9</f>
        <v>4830936.0013633454</v>
      </c>
      <c r="N100" s="131">
        <f t="shared" si="69"/>
        <v>5324305.7070431449</v>
      </c>
    </row>
    <row r="101" spans="2:14" s="18" customFormat="1" x14ac:dyDescent="0.25">
      <c r="B101" s="165" t="s">
        <v>169</v>
      </c>
      <c r="C101" s="20"/>
      <c r="D101" s="21">
        <f t="shared" ref="D101:L101" si="70">D56*D$62*$C$9</f>
        <v>0</v>
      </c>
      <c r="E101" s="21">
        <f t="shared" si="70"/>
        <v>0</v>
      </c>
      <c r="F101" s="21">
        <f t="shared" si="70"/>
        <v>0</v>
      </c>
      <c r="G101" s="21">
        <f t="shared" si="70"/>
        <v>0</v>
      </c>
      <c r="H101" s="21">
        <f t="shared" si="70"/>
        <v>0</v>
      </c>
      <c r="I101" s="21">
        <f t="shared" si="70"/>
        <v>0</v>
      </c>
      <c r="J101" s="21">
        <f t="shared" si="70"/>
        <v>0</v>
      </c>
      <c r="K101" s="21">
        <f t="shared" si="70"/>
        <v>0</v>
      </c>
      <c r="L101" s="21">
        <f t="shared" si="70"/>
        <v>0</v>
      </c>
      <c r="M101" s="21">
        <f t="shared" ref="M101:N101" si="71">M56*M$62*$C$9</f>
        <v>0</v>
      </c>
      <c r="N101" s="131">
        <f t="shared" si="71"/>
        <v>0</v>
      </c>
    </row>
    <row r="102" spans="2:14" s="18" customFormat="1" x14ac:dyDescent="0.25">
      <c r="B102" s="165" t="s">
        <v>170</v>
      </c>
      <c r="C102" s="20"/>
      <c r="D102" s="21">
        <f t="shared" ref="D102:L102" si="72">D57*D$62*$C$9</f>
        <v>3221744.3622807614</v>
      </c>
      <c r="E102" s="21">
        <f t="shared" si="72"/>
        <v>3406758.6001412268</v>
      </c>
      <c r="F102" s="21">
        <f t="shared" si="72"/>
        <v>3362343.0182044329</v>
      </c>
      <c r="G102" s="21">
        <f t="shared" si="72"/>
        <v>3125696.48396745</v>
      </c>
      <c r="H102" s="21">
        <f t="shared" si="72"/>
        <v>3222469.7437694897</v>
      </c>
      <c r="I102" s="21">
        <f t="shared" si="72"/>
        <v>3909427.5457053725</v>
      </c>
      <c r="J102" s="21">
        <f t="shared" si="72"/>
        <v>4654009.0091652349</v>
      </c>
      <c r="K102" s="21">
        <f t="shared" si="72"/>
        <v>4534961.8227963988</v>
      </c>
      <c r="L102" s="21">
        <f t="shared" si="72"/>
        <v>4661747.6965717599</v>
      </c>
      <c r="M102" s="21">
        <f t="shared" ref="M102:N102" si="73">M57*M$62*$C$9</f>
        <v>4635948.1635957817</v>
      </c>
      <c r="N102" s="131">
        <f t="shared" si="73"/>
        <v>4699478.8737783292</v>
      </c>
    </row>
    <row r="103" spans="2:14" s="18" customFormat="1" x14ac:dyDescent="0.25">
      <c r="B103" s="175" t="s">
        <v>177</v>
      </c>
      <c r="C103" s="169" t="s">
        <v>171</v>
      </c>
      <c r="D103" s="202">
        <f t="shared" ref="D103:L103" si="74">SUM(D67:D102)</f>
        <v>74248349.999999985</v>
      </c>
      <c r="E103" s="202">
        <f t="shared" si="74"/>
        <v>81643500</v>
      </c>
      <c r="F103" s="202">
        <f t="shared" si="74"/>
        <v>88462566.000000015</v>
      </c>
      <c r="G103" s="202">
        <f t="shared" si="74"/>
        <v>93330421.349999994</v>
      </c>
      <c r="H103" s="202">
        <f t="shared" si="74"/>
        <v>106865466.44999999</v>
      </c>
      <c r="I103" s="202">
        <f t="shared" si="74"/>
        <v>115853801.69953133</v>
      </c>
      <c r="J103" s="202">
        <f t="shared" si="74"/>
        <v>121165121.62995708</v>
      </c>
      <c r="K103" s="202">
        <f t="shared" si="74"/>
        <v>128618520.84324218</v>
      </c>
      <c r="L103" s="202">
        <f t="shared" si="74"/>
        <v>131813510.68709406</v>
      </c>
      <c r="M103" s="202">
        <f t="shared" ref="M103:N103" si="75">SUM(M67:M102)</f>
        <v>132531435.97719383</v>
      </c>
      <c r="N103" s="203">
        <f t="shared" si="75"/>
        <v>137501250.00000003</v>
      </c>
    </row>
    <row r="104" spans="2:14" x14ac:dyDescent="0.25">
      <c r="F104" s="45"/>
      <c r="G104" s="45"/>
      <c r="H104" s="45"/>
      <c r="I104" s="45"/>
      <c r="J104" s="45"/>
      <c r="K104" s="45"/>
    </row>
    <row r="105" spans="2:14" x14ac:dyDescent="0.25">
      <c r="B105" s="14"/>
      <c r="C105" s="14"/>
      <c r="D105" s="14"/>
      <c r="E105" s="14"/>
      <c r="F105" s="50"/>
      <c r="G105" s="50"/>
      <c r="H105" s="50"/>
      <c r="I105" s="50"/>
      <c r="J105" s="50"/>
      <c r="K105" s="50"/>
    </row>
    <row r="106" spans="2:14" ht="47.25" x14ac:dyDescent="0.25">
      <c r="B106" s="472" t="s">
        <v>570</v>
      </c>
      <c r="C106" s="17" t="s">
        <v>58</v>
      </c>
      <c r="D106" s="26"/>
      <c r="E106" s="26"/>
      <c r="F106" s="26"/>
      <c r="G106" s="26"/>
      <c r="H106" s="45"/>
      <c r="I106" s="45"/>
      <c r="J106" s="45"/>
      <c r="K106" s="45"/>
    </row>
    <row r="107" spans="2:14" x14ac:dyDescent="0.25">
      <c r="B107" s="46" t="s">
        <v>59</v>
      </c>
      <c r="C107" s="47">
        <v>0.1</v>
      </c>
      <c r="D107" s="117"/>
      <c r="E107" s="117"/>
      <c r="F107" s="45"/>
      <c r="G107" s="45"/>
      <c r="H107" s="43"/>
      <c r="I107" s="43"/>
      <c r="J107" s="43"/>
      <c r="K107" s="43"/>
    </row>
    <row r="108" spans="2:14" x14ac:dyDescent="0.25">
      <c r="B108" s="46" t="s">
        <v>60</v>
      </c>
      <c r="C108" s="47">
        <v>0</v>
      </c>
      <c r="D108" s="117"/>
      <c r="E108" s="117"/>
      <c r="F108" s="11"/>
      <c r="G108" s="45"/>
      <c r="H108" s="43"/>
      <c r="I108" s="43"/>
      <c r="J108" s="43"/>
      <c r="K108" s="43"/>
    </row>
    <row r="109" spans="2:14" x14ac:dyDescent="0.25">
      <c r="B109" s="46" t="s">
        <v>61</v>
      </c>
      <c r="C109" s="47">
        <v>0.3</v>
      </c>
      <c r="D109" s="117"/>
      <c r="E109" s="117"/>
      <c r="F109" s="11"/>
      <c r="G109" s="45"/>
      <c r="H109" s="43"/>
      <c r="I109" s="43"/>
      <c r="J109" s="43"/>
      <c r="K109" s="43"/>
    </row>
    <row r="110" spans="2:14" x14ac:dyDescent="0.25">
      <c r="B110" s="46" t="s">
        <v>62</v>
      </c>
      <c r="C110" s="47">
        <v>0.8</v>
      </c>
      <c r="D110" s="117"/>
      <c r="E110" s="117"/>
      <c r="F110" s="11"/>
      <c r="G110" s="45"/>
      <c r="H110" s="43"/>
      <c r="I110" s="43"/>
      <c r="J110" s="43"/>
      <c r="K110" s="43"/>
    </row>
    <row r="111" spans="2:14" x14ac:dyDescent="0.25">
      <c r="B111" s="46" t="s">
        <v>63</v>
      </c>
      <c r="C111" s="47">
        <v>0.8</v>
      </c>
      <c r="D111" s="117"/>
      <c r="E111" s="117"/>
      <c r="F111" s="11"/>
      <c r="G111" s="45"/>
      <c r="H111" s="43"/>
      <c r="I111" s="43"/>
      <c r="J111" s="43"/>
      <c r="K111" s="43"/>
    </row>
    <row r="112" spans="2:14" x14ac:dyDescent="0.25">
      <c r="B112" s="46" t="s">
        <v>64</v>
      </c>
      <c r="C112" s="47">
        <v>0.2</v>
      </c>
      <c r="D112" s="117"/>
      <c r="E112" s="117"/>
      <c r="F112" s="11"/>
      <c r="G112" s="45"/>
      <c r="H112" s="43"/>
      <c r="I112" s="43"/>
      <c r="J112" s="43"/>
      <c r="K112" s="43"/>
    </row>
    <row r="113" spans="2:11" x14ac:dyDescent="0.25">
      <c r="B113" s="48" t="s">
        <v>65</v>
      </c>
      <c r="C113" s="49">
        <v>0.8</v>
      </c>
      <c r="D113" s="117"/>
      <c r="E113" s="117"/>
      <c r="F113" s="11"/>
      <c r="G113" s="45"/>
      <c r="H113" s="43"/>
      <c r="I113" s="43"/>
      <c r="J113" s="43"/>
      <c r="K113" s="43"/>
    </row>
    <row r="114" spans="2:11" x14ac:dyDescent="0.25">
      <c r="B114" s="73"/>
      <c r="C114" s="74"/>
      <c r="D114" s="117"/>
      <c r="E114" s="117"/>
      <c r="F114" s="11"/>
      <c r="G114" s="45"/>
      <c r="H114" s="43"/>
      <c r="I114" s="43"/>
      <c r="J114" s="43"/>
      <c r="K114" s="43"/>
    </row>
    <row r="115" spans="2:11" ht="16.5" thickBot="1" x14ac:dyDescent="0.3">
      <c r="B115" s="73"/>
      <c r="C115" s="74"/>
      <c r="D115" s="117"/>
      <c r="E115" s="117"/>
      <c r="F115" s="11"/>
      <c r="G115" s="45"/>
      <c r="H115" s="43"/>
      <c r="I115" s="43"/>
      <c r="J115" s="43"/>
      <c r="K115" s="43"/>
    </row>
    <row r="116" spans="2:11" x14ac:dyDescent="0.25">
      <c r="B116" s="559" t="s">
        <v>66</v>
      </c>
      <c r="C116" s="560"/>
      <c r="D116" s="118"/>
      <c r="E116" s="118"/>
    </row>
    <row r="117" spans="2:11" x14ac:dyDescent="0.25">
      <c r="B117" s="8" t="s">
        <v>4</v>
      </c>
      <c r="C117" s="7">
        <f>C108</f>
        <v>0</v>
      </c>
      <c r="D117" s="12"/>
      <c r="E117" s="12"/>
    </row>
    <row r="118" spans="2:11" x14ac:dyDescent="0.25">
      <c r="B118" s="8" t="s">
        <v>5</v>
      </c>
      <c r="C118" s="7">
        <f>C112</f>
        <v>0.2</v>
      </c>
      <c r="D118" s="12"/>
      <c r="E118" s="12"/>
    </row>
    <row r="119" spans="2:11" x14ac:dyDescent="0.25">
      <c r="B119" s="8" t="s">
        <v>2</v>
      </c>
      <c r="C119" s="7">
        <f>C111</f>
        <v>0.8</v>
      </c>
      <c r="D119" s="12"/>
      <c r="E119" s="12"/>
    </row>
    <row r="120" spans="2:11" x14ac:dyDescent="0.25">
      <c r="B120" s="8" t="s">
        <v>6</v>
      </c>
      <c r="C120" s="7">
        <f>C111</f>
        <v>0.8</v>
      </c>
      <c r="D120" s="12"/>
      <c r="E120" s="12"/>
    </row>
    <row r="121" spans="2:11" x14ac:dyDescent="0.25">
      <c r="B121" s="4" t="s">
        <v>50</v>
      </c>
      <c r="C121" s="5">
        <f>C108</f>
        <v>0</v>
      </c>
      <c r="D121" s="12"/>
      <c r="E121" s="12"/>
    </row>
    <row r="122" spans="2:11" x14ac:dyDescent="0.25">
      <c r="B122" s="8" t="s">
        <v>7</v>
      </c>
      <c r="C122" s="7">
        <f>C111</f>
        <v>0.8</v>
      </c>
      <c r="D122" s="12"/>
      <c r="E122" s="12"/>
    </row>
    <row r="123" spans="2:11" x14ac:dyDescent="0.25">
      <c r="B123" s="6" t="s">
        <v>1</v>
      </c>
      <c r="C123" s="7">
        <f>C111</f>
        <v>0.8</v>
      </c>
      <c r="D123" s="12"/>
      <c r="E123" s="12"/>
    </row>
    <row r="124" spans="2:11" x14ac:dyDescent="0.25">
      <c r="B124" s="6" t="s">
        <v>12</v>
      </c>
      <c r="C124" s="7">
        <f>C111</f>
        <v>0.8</v>
      </c>
      <c r="D124" s="12"/>
      <c r="E124" s="12"/>
    </row>
    <row r="125" spans="2:11" x14ac:dyDescent="0.25">
      <c r="B125" s="6" t="s">
        <v>57</v>
      </c>
      <c r="C125" s="7">
        <f>C111</f>
        <v>0.8</v>
      </c>
      <c r="D125" s="12"/>
      <c r="E125" s="12"/>
    </row>
    <row r="126" spans="2:11" x14ac:dyDescent="0.25">
      <c r="B126" s="6" t="s">
        <v>8</v>
      </c>
      <c r="C126" s="7">
        <f>C111</f>
        <v>0.8</v>
      </c>
      <c r="D126" s="12"/>
      <c r="E126" s="12"/>
    </row>
    <row r="127" spans="2:11" s="13" customFormat="1" x14ac:dyDescent="0.25">
      <c r="B127" s="6" t="s">
        <v>9</v>
      </c>
      <c r="C127" s="7">
        <f>C108</f>
        <v>0</v>
      </c>
      <c r="D127" s="12"/>
      <c r="E127" s="12"/>
      <c r="F127" s="2"/>
      <c r="G127" s="2"/>
      <c r="H127" s="2"/>
      <c r="I127" s="2"/>
      <c r="J127" s="2"/>
      <c r="K127" s="2"/>
    </row>
    <row r="128" spans="2:11" s="13" customFormat="1" x14ac:dyDescent="0.25">
      <c r="B128" s="6" t="s">
        <v>10</v>
      </c>
      <c r="C128" s="7">
        <f>C112</f>
        <v>0.2</v>
      </c>
      <c r="D128" s="12"/>
      <c r="E128" s="12"/>
      <c r="F128" s="2"/>
      <c r="G128" s="2"/>
      <c r="H128" s="2"/>
      <c r="I128" s="2"/>
      <c r="J128" s="2"/>
      <c r="K128" s="2"/>
    </row>
    <row r="129" spans="2:11" s="13" customFormat="1" ht="16.5" thickBot="1" x14ac:dyDescent="0.3">
      <c r="B129" s="9" t="s">
        <v>882</v>
      </c>
      <c r="C129" s="10">
        <f>C108</f>
        <v>0</v>
      </c>
      <c r="D129" s="12"/>
      <c r="E129" s="12"/>
      <c r="F129" s="2"/>
      <c r="G129" s="2"/>
      <c r="H129" s="2"/>
      <c r="I129" s="2"/>
      <c r="J129" s="2"/>
      <c r="K129" s="2"/>
    </row>
    <row r="130" spans="2:11" x14ac:dyDescent="0.25">
      <c r="B130" s="13"/>
      <c r="C130" s="14"/>
      <c r="D130" s="14"/>
      <c r="E130" s="14"/>
    </row>
    <row r="131" spans="2:11" ht="16.5" thickBot="1" x14ac:dyDescent="0.3">
      <c r="B131" s="13"/>
      <c r="C131" s="14"/>
      <c r="D131" s="14"/>
      <c r="E131" s="14"/>
    </row>
    <row r="132" spans="2:11" ht="47.25" x14ac:dyDescent="0.25">
      <c r="B132" s="476" t="s">
        <v>573</v>
      </c>
      <c r="C132" s="51" t="s">
        <v>13</v>
      </c>
      <c r="D132" s="27"/>
      <c r="E132" s="27"/>
    </row>
    <row r="133" spans="2:11" ht="16.5" thickBot="1" x14ac:dyDescent="0.3">
      <c r="B133" s="9"/>
      <c r="C133" s="52">
        <v>0.25</v>
      </c>
      <c r="D133" s="71"/>
      <c r="E133" s="71"/>
    </row>
    <row r="134" spans="2:11" x14ac:dyDescent="0.25">
      <c r="B134" s="11"/>
      <c r="C134" s="53"/>
      <c r="D134" s="53"/>
      <c r="E134" s="53"/>
    </row>
    <row r="135" spans="2:11" ht="16.5" thickBot="1" x14ac:dyDescent="0.3">
      <c r="B135" s="13"/>
      <c r="C135" s="14"/>
      <c r="D135" s="14"/>
      <c r="E135" s="14"/>
    </row>
    <row r="136" spans="2:11" ht="18.75" x14ac:dyDescent="0.35">
      <c r="B136" s="54" t="s">
        <v>73</v>
      </c>
      <c r="C136" s="55" t="s">
        <v>0</v>
      </c>
      <c r="D136" s="58"/>
      <c r="E136" s="58"/>
    </row>
    <row r="137" spans="2:11" x14ac:dyDescent="0.25">
      <c r="B137" s="8" t="s">
        <v>4</v>
      </c>
      <c r="C137" s="7">
        <f t="shared" ref="C137:C149" si="76">C117*$C$133</f>
        <v>0</v>
      </c>
      <c r="D137" s="12"/>
      <c r="E137" s="12"/>
    </row>
    <row r="138" spans="2:11" x14ac:dyDescent="0.25">
      <c r="B138" s="8" t="s">
        <v>5</v>
      </c>
      <c r="C138" s="7">
        <f t="shared" si="76"/>
        <v>0.05</v>
      </c>
      <c r="D138" s="12"/>
      <c r="E138" s="12"/>
    </row>
    <row r="139" spans="2:11" s="13" customFormat="1" x14ac:dyDescent="0.25">
      <c r="B139" s="8" t="s">
        <v>2</v>
      </c>
      <c r="C139" s="7">
        <f t="shared" si="76"/>
        <v>0.2</v>
      </c>
      <c r="D139" s="12"/>
      <c r="E139" s="12"/>
      <c r="F139" s="2"/>
      <c r="G139" s="2"/>
      <c r="H139" s="2"/>
      <c r="I139" s="2"/>
      <c r="J139" s="2"/>
      <c r="K139" s="2"/>
    </row>
    <row r="140" spans="2:11" s="13" customFormat="1" x14ac:dyDescent="0.25">
      <c r="B140" s="8" t="s">
        <v>6</v>
      </c>
      <c r="C140" s="7">
        <f t="shared" si="76"/>
        <v>0.2</v>
      </c>
      <c r="D140" s="12"/>
      <c r="E140" s="12"/>
      <c r="F140" s="2"/>
      <c r="G140" s="2"/>
      <c r="H140" s="2"/>
      <c r="I140" s="2"/>
      <c r="J140" s="2"/>
      <c r="K140" s="2"/>
    </row>
    <row r="141" spans="2:11" x14ac:dyDescent="0.25">
      <c r="B141" s="4" t="s">
        <v>50</v>
      </c>
      <c r="C141" s="5">
        <f t="shared" si="76"/>
        <v>0</v>
      </c>
      <c r="D141" s="12"/>
      <c r="E141" s="12"/>
    </row>
    <row r="142" spans="2:11" x14ac:dyDescent="0.25">
      <c r="B142" s="8" t="s">
        <v>7</v>
      </c>
      <c r="C142" s="7">
        <f t="shared" si="76"/>
        <v>0.2</v>
      </c>
      <c r="D142" s="12"/>
      <c r="E142" s="12"/>
    </row>
    <row r="143" spans="2:11" x14ac:dyDescent="0.25">
      <c r="B143" s="6" t="s">
        <v>1</v>
      </c>
      <c r="C143" s="7">
        <f t="shared" si="76"/>
        <v>0.2</v>
      </c>
      <c r="D143" s="12"/>
      <c r="E143" s="12"/>
    </row>
    <row r="144" spans="2:11" x14ac:dyDescent="0.25">
      <c r="B144" s="6" t="s">
        <v>12</v>
      </c>
      <c r="C144" s="7">
        <f t="shared" si="76"/>
        <v>0.2</v>
      </c>
      <c r="D144" s="12"/>
      <c r="E144" s="12"/>
    </row>
    <row r="145" spans="2:14" x14ac:dyDescent="0.25">
      <c r="B145" s="6" t="s">
        <v>56</v>
      </c>
      <c r="C145" s="7">
        <f t="shared" si="76"/>
        <v>0.2</v>
      </c>
      <c r="D145" s="12"/>
      <c r="E145" s="12"/>
    </row>
    <row r="146" spans="2:14" x14ac:dyDescent="0.25">
      <c r="B146" s="6" t="s">
        <v>8</v>
      </c>
      <c r="C146" s="7">
        <f t="shared" si="76"/>
        <v>0.2</v>
      </c>
      <c r="D146" s="12"/>
      <c r="E146" s="12"/>
    </row>
    <row r="147" spans="2:14" x14ac:dyDescent="0.25">
      <c r="B147" s="6" t="s">
        <v>9</v>
      </c>
      <c r="C147" s="7">
        <f t="shared" si="76"/>
        <v>0</v>
      </c>
      <c r="D147" s="12"/>
      <c r="E147" s="12"/>
    </row>
    <row r="148" spans="2:14" x14ac:dyDescent="0.25">
      <c r="B148" s="6" t="s">
        <v>10</v>
      </c>
      <c r="C148" s="7">
        <f t="shared" si="76"/>
        <v>0.05</v>
      </c>
      <c r="D148" s="12"/>
      <c r="E148" s="12"/>
      <c r="F148" s="56"/>
      <c r="G148" s="56"/>
      <c r="H148" s="56"/>
      <c r="I148" s="56"/>
    </row>
    <row r="149" spans="2:14" ht="16.5" thickBot="1" x14ac:dyDescent="0.3">
      <c r="B149" s="9" t="s">
        <v>882</v>
      </c>
      <c r="C149" s="10">
        <f t="shared" si="76"/>
        <v>0</v>
      </c>
      <c r="D149" s="12"/>
      <c r="E149" s="12"/>
      <c r="F149" s="56"/>
      <c r="G149" s="56"/>
      <c r="H149" s="56"/>
      <c r="I149" s="56"/>
    </row>
    <row r="150" spans="2:14" x14ac:dyDescent="0.25">
      <c r="B150" s="11"/>
      <c r="C150" s="53"/>
      <c r="D150" s="53"/>
      <c r="E150" s="53"/>
      <c r="F150" s="56"/>
      <c r="G150" s="56"/>
      <c r="H150" s="56"/>
      <c r="I150" s="56"/>
    </row>
    <row r="151" spans="2:14" ht="16.5" thickBot="1" x14ac:dyDescent="0.3">
      <c r="B151" s="57"/>
      <c r="C151" s="58"/>
      <c r="D151" s="58"/>
      <c r="E151" s="58"/>
      <c r="H151" s="59"/>
      <c r="I151" s="59"/>
    </row>
    <row r="152" spans="2:14" ht="50.25" x14ac:dyDescent="0.25">
      <c r="B152" s="475" t="s">
        <v>572</v>
      </c>
      <c r="C152" s="51" t="s">
        <v>19</v>
      </c>
      <c r="D152" s="27"/>
      <c r="E152" s="27"/>
    </row>
    <row r="153" spans="2:14" ht="16.5" thickBot="1" x14ac:dyDescent="0.3">
      <c r="B153" s="9"/>
      <c r="C153" s="52">
        <v>0.35</v>
      </c>
      <c r="D153" s="71"/>
      <c r="E153" s="71"/>
    </row>
    <row r="154" spans="2:14" x14ac:dyDescent="0.25">
      <c r="B154" s="13"/>
      <c r="C154" s="14"/>
      <c r="D154" s="14"/>
      <c r="E154" s="14"/>
    </row>
    <row r="155" spans="2:14" s="18" customFormat="1" x14ac:dyDescent="0.25">
      <c r="B155" s="60" t="s">
        <v>102</v>
      </c>
      <c r="C155" s="16" t="s">
        <v>90</v>
      </c>
      <c r="D155" s="16">
        <v>2005</v>
      </c>
      <c r="E155" s="16">
        <v>2006</v>
      </c>
      <c r="F155" s="16">
        <v>2007</v>
      </c>
      <c r="G155" s="16">
        <v>2008</v>
      </c>
      <c r="H155" s="16">
        <v>2009</v>
      </c>
      <c r="I155" s="16">
        <v>2010</v>
      </c>
      <c r="J155" s="16">
        <v>2011</v>
      </c>
      <c r="K155" s="16">
        <v>2012</v>
      </c>
      <c r="L155" s="16">
        <v>2013</v>
      </c>
      <c r="M155" s="16">
        <v>2014</v>
      </c>
      <c r="N155" s="17">
        <v>2015</v>
      </c>
    </row>
    <row r="156" spans="2:14" s="18" customFormat="1" x14ac:dyDescent="0.25">
      <c r="B156" s="176" t="s">
        <v>178</v>
      </c>
      <c r="C156" s="38"/>
      <c r="D156" s="190"/>
      <c r="E156" s="190"/>
      <c r="F156" s="190"/>
      <c r="G156" s="190"/>
      <c r="H156" s="190"/>
      <c r="I156" s="190"/>
      <c r="J156" s="190"/>
      <c r="K156" s="190"/>
      <c r="L156" s="531"/>
      <c r="M156" s="531"/>
      <c r="N156" s="192"/>
    </row>
    <row r="157" spans="2:14" s="18" customFormat="1" x14ac:dyDescent="0.25">
      <c r="B157" s="165" t="s">
        <v>136</v>
      </c>
      <c r="C157" s="20"/>
      <c r="D157" s="179">
        <f t="shared" ref="D157:L157" si="77">((D67-$C$153)*$C$141)/10^3</f>
        <v>0</v>
      </c>
      <c r="E157" s="179">
        <f t="shared" si="77"/>
        <v>0</v>
      </c>
      <c r="F157" s="179">
        <f t="shared" si="77"/>
        <v>0</v>
      </c>
      <c r="G157" s="179">
        <f t="shared" si="77"/>
        <v>0</v>
      </c>
      <c r="H157" s="179">
        <f t="shared" si="77"/>
        <v>0</v>
      </c>
      <c r="I157" s="179">
        <f t="shared" si="77"/>
        <v>0</v>
      </c>
      <c r="J157" s="179">
        <f t="shared" si="77"/>
        <v>0</v>
      </c>
      <c r="K157" s="179">
        <f t="shared" si="77"/>
        <v>0</v>
      </c>
      <c r="L157" s="179">
        <f t="shared" si="77"/>
        <v>0</v>
      </c>
      <c r="M157" s="179">
        <f t="shared" ref="M157:N157" si="78">((M67-$C$153)*$C$141)/10^3</f>
        <v>0</v>
      </c>
      <c r="N157" s="180">
        <f t="shared" si="78"/>
        <v>0</v>
      </c>
    </row>
    <row r="158" spans="2:14" s="18" customFormat="1" x14ac:dyDescent="0.25">
      <c r="B158" s="165" t="s">
        <v>137</v>
      </c>
      <c r="C158" s="20"/>
      <c r="D158" s="179">
        <f t="shared" ref="D158:L158" si="79">((D68-$C$153)*$C$141)/10^3</f>
        <v>0</v>
      </c>
      <c r="E158" s="179">
        <f t="shared" si="79"/>
        <v>0</v>
      </c>
      <c r="F158" s="179">
        <f t="shared" si="79"/>
        <v>0</v>
      </c>
      <c r="G158" s="179">
        <f t="shared" si="79"/>
        <v>0</v>
      </c>
      <c r="H158" s="179">
        <f t="shared" si="79"/>
        <v>0</v>
      </c>
      <c r="I158" s="179">
        <f t="shared" si="79"/>
        <v>0</v>
      </c>
      <c r="J158" s="179">
        <f t="shared" si="79"/>
        <v>0</v>
      </c>
      <c r="K158" s="179">
        <f t="shared" si="79"/>
        <v>0</v>
      </c>
      <c r="L158" s="179">
        <f t="shared" si="79"/>
        <v>0</v>
      </c>
      <c r="M158" s="179">
        <f t="shared" ref="M158:N158" si="80">((M68-$C$153)*$C$141)/10^3</f>
        <v>0</v>
      </c>
      <c r="N158" s="180">
        <f t="shared" si="80"/>
        <v>0</v>
      </c>
    </row>
    <row r="159" spans="2:14" s="18" customFormat="1" x14ac:dyDescent="0.25">
      <c r="B159" s="165" t="s">
        <v>138</v>
      </c>
      <c r="C159" s="20"/>
      <c r="D159" s="179">
        <f t="shared" ref="D159:L159" si="81">((D69-$C$153)*$C$141)/10^3</f>
        <v>0</v>
      </c>
      <c r="E159" s="179">
        <f t="shared" si="81"/>
        <v>0</v>
      </c>
      <c r="F159" s="179">
        <f t="shared" si="81"/>
        <v>0</v>
      </c>
      <c r="G159" s="179">
        <f t="shared" si="81"/>
        <v>0</v>
      </c>
      <c r="H159" s="179">
        <f t="shared" si="81"/>
        <v>0</v>
      </c>
      <c r="I159" s="179">
        <f t="shared" si="81"/>
        <v>0</v>
      </c>
      <c r="J159" s="179">
        <f t="shared" si="81"/>
        <v>0</v>
      </c>
      <c r="K159" s="179">
        <f t="shared" si="81"/>
        <v>0</v>
      </c>
      <c r="L159" s="179">
        <f t="shared" si="81"/>
        <v>0</v>
      </c>
      <c r="M159" s="179">
        <f t="shared" ref="M159:N159" si="82">((M69-$C$153)*$C$141)/10^3</f>
        <v>0</v>
      </c>
      <c r="N159" s="180">
        <f t="shared" si="82"/>
        <v>0</v>
      </c>
    </row>
    <row r="160" spans="2:14" s="18" customFormat="1" x14ac:dyDescent="0.25">
      <c r="B160" s="165" t="s">
        <v>139</v>
      </c>
      <c r="C160" s="20"/>
      <c r="D160" s="179">
        <f t="shared" ref="D160:L160" si="83">((D70-$C$153)*$C$141)/10^3</f>
        <v>0</v>
      </c>
      <c r="E160" s="179">
        <f t="shared" si="83"/>
        <v>0</v>
      </c>
      <c r="F160" s="179">
        <f t="shared" si="83"/>
        <v>0</v>
      </c>
      <c r="G160" s="179">
        <f t="shared" si="83"/>
        <v>0</v>
      </c>
      <c r="H160" s="179">
        <f t="shared" si="83"/>
        <v>0</v>
      </c>
      <c r="I160" s="179">
        <f t="shared" si="83"/>
        <v>0</v>
      </c>
      <c r="J160" s="179">
        <f t="shared" si="83"/>
        <v>0</v>
      </c>
      <c r="K160" s="179">
        <f t="shared" si="83"/>
        <v>0</v>
      </c>
      <c r="L160" s="179">
        <f t="shared" si="83"/>
        <v>0</v>
      </c>
      <c r="M160" s="179">
        <f t="shared" ref="M160:N160" si="84">((M70-$C$153)*$C$141)/10^3</f>
        <v>0</v>
      </c>
      <c r="N160" s="180">
        <f t="shared" si="84"/>
        <v>0</v>
      </c>
    </row>
    <row r="161" spans="2:14" s="18" customFormat="1" x14ac:dyDescent="0.25">
      <c r="B161" s="165" t="s">
        <v>140</v>
      </c>
      <c r="C161" s="20"/>
      <c r="D161" s="179">
        <f t="shared" ref="D161:L161" si="85">((D71-$C$153)*$C$141)/10^3</f>
        <v>0</v>
      </c>
      <c r="E161" s="179">
        <f t="shared" si="85"/>
        <v>0</v>
      </c>
      <c r="F161" s="179">
        <f t="shared" si="85"/>
        <v>0</v>
      </c>
      <c r="G161" s="179">
        <f t="shared" si="85"/>
        <v>0</v>
      </c>
      <c r="H161" s="179">
        <f t="shared" si="85"/>
        <v>0</v>
      </c>
      <c r="I161" s="179">
        <f t="shared" si="85"/>
        <v>0</v>
      </c>
      <c r="J161" s="179">
        <f t="shared" si="85"/>
        <v>0</v>
      </c>
      <c r="K161" s="179">
        <f t="shared" si="85"/>
        <v>0</v>
      </c>
      <c r="L161" s="179">
        <f t="shared" si="85"/>
        <v>0</v>
      </c>
      <c r="M161" s="179">
        <f t="shared" ref="M161:N161" si="86">((M71-$C$153)*$C$141)/10^3</f>
        <v>0</v>
      </c>
      <c r="N161" s="180">
        <f t="shared" si="86"/>
        <v>0</v>
      </c>
    </row>
    <row r="162" spans="2:14" s="18" customFormat="1" x14ac:dyDescent="0.25">
      <c r="B162" s="165" t="s">
        <v>141</v>
      </c>
      <c r="C162" s="20"/>
      <c r="D162" s="179">
        <f t="shared" ref="D162:L162" si="87">((D72-$C$153)*$C$141)/10^3</f>
        <v>0</v>
      </c>
      <c r="E162" s="179">
        <f t="shared" si="87"/>
        <v>0</v>
      </c>
      <c r="F162" s="179">
        <f t="shared" si="87"/>
        <v>0</v>
      </c>
      <c r="G162" s="179">
        <f t="shared" si="87"/>
        <v>0</v>
      </c>
      <c r="H162" s="179">
        <f t="shared" si="87"/>
        <v>0</v>
      </c>
      <c r="I162" s="179">
        <f t="shared" si="87"/>
        <v>0</v>
      </c>
      <c r="J162" s="179">
        <f t="shared" si="87"/>
        <v>0</v>
      </c>
      <c r="K162" s="179">
        <f t="shared" si="87"/>
        <v>0</v>
      </c>
      <c r="L162" s="179">
        <f t="shared" si="87"/>
        <v>0</v>
      </c>
      <c r="M162" s="179">
        <f t="shared" ref="M162:N162" si="88">((M72-$C$153)*$C$141)/10^3</f>
        <v>0</v>
      </c>
      <c r="N162" s="180">
        <f t="shared" si="88"/>
        <v>0</v>
      </c>
    </row>
    <row r="163" spans="2:14" s="18" customFormat="1" x14ac:dyDescent="0.25">
      <c r="B163" s="165" t="s">
        <v>142</v>
      </c>
      <c r="C163" s="20"/>
      <c r="D163" s="179">
        <f t="shared" ref="D163:L163" si="89">((D73-$C$153)*$C$141)/10^3</f>
        <v>0</v>
      </c>
      <c r="E163" s="179">
        <f t="shared" si="89"/>
        <v>0</v>
      </c>
      <c r="F163" s="179">
        <f t="shared" si="89"/>
        <v>0</v>
      </c>
      <c r="G163" s="179">
        <f t="shared" si="89"/>
        <v>0</v>
      </c>
      <c r="H163" s="179">
        <f t="shared" si="89"/>
        <v>0</v>
      </c>
      <c r="I163" s="179">
        <f t="shared" si="89"/>
        <v>0</v>
      </c>
      <c r="J163" s="179">
        <f t="shared" si="89"/>
        <v>0</v>
      </c>
      <c r="K163" s="179">
        <f t="shared" si="89"/>
        <v>0</v>
      </c>
      <c r="L163" s="179">
        <f t="shared" si="89"/>
        <v>0</v>
      </c>
      <c r="M163" s="179">
        <f t="shared" ref="M163:N163" si="90">((M73-$C$153)*$C$141)/10^3</f>
        <v>0</v>
      </c>
      <c r="N163" s="180">
        <f t="shared" si="90"/>
        <v>0</v>
      </c>
    </row>
    <row r="164" spans="2:14" s="18" customFormat="1" x14ac:dyDescent="0.25">
      <c r="B164" s="165" t="s">
        <v>143</v>
      </c>
      <c r="C164" s="20"/>
      <c r="D164" s="179">
        <f t="shared" ref="D164:L164" si="91">((D74-$C$153)*$C$141)/10^3</f>
        <v>0</v>
      </c>
      <c r="E164" s="179">
        <f t="shared" si="91"/>
        <v>0</v>
      </c>
      <c r="F164" s="179">
        <f t="shared" si="91"/>
        <v>0</v>
      </c>
      <c r="G164" s="179">
        <f t="shared" si="91"/>
        <v>0</v>
      </c>
      <c r="H164" s="179">
        <f t="shared" si="91"/>
        <v>0</v>
      </c>
      <c r="I164" s="179">
        <f t="shared" si="91"/>
        <v>0</v>
      </c>
      <c r="J164" s="179">
        <f t="shared" si="91"/>
        <v>0</v>
      </c>
      <c r="K164" s="179">
        <f t="shared" si="91"/>
        <v>0</v>
      </c>
      <c r="L164" s="179">
        <f t="shared" si="91"/>
        <v>0</v>
      </c>
      <c r="M164" s="179">
        <f t="shared" ref="M164:N164" si="92">((M74-$C$153)*$C$141)/10^3</f>
        <v>0</v>
      </c>
      <c r="N164" s="180">
        <f t="shared" si="92"/>
        <v>0</v>
      </c>
    </row>
    <row r="165" spans="2:14" s="18" customFormat="1" x14ac:dyDescent="0.25">
      <c r="B165" s="165" t="s">
        <v>144</v>
      </c>
      <c r="C165" s="20"/>
      <c r="D165" s="179">
        <f t="shared" ref="D165:L165" si="93">((D75-$C$153)*$C$141)/10^3</f>
        <v>0</v>
      </c>
      <c r="E165" s="179">
        <f t="shared" si="93"/>
        <v>0</v>
      </c>
      <c r="F165" s="179">
        <f t="shared" si="93"/>
        <v>0</v>
      </c>
      <c r="G165" s="179">
        <f t="shared" si="93"/>
        <v>0</v>
      </c>
      <c r="H165" s="179">
        <f t="shared" si="93"/>
        <v>0</v>
      </c>
      <c r="I165" s="179">
        <f t="shared" si="93"/>
        <v>0</v>
      </c>
      <c r="J165" s="179">
        <f t="shared" si="93"/>
        <v>0</v>
      </c>
      <c r="K165" s="179">
        <f t="shared" si="93"/>
        <v>0</v>
      </c>
      <c r="L165" s="179">
        <f t="shared" si="93"/>
        <v>0</v>
      </c>
      <c r="M165" s="179">
        <f t="shared" ref="M165:N165" si="94">((M75-$C$153)*$C$141)/10^3</f>
        <v>0</v>
      </c>
      <c r="N165" s="180">
        <f t="shared" si="94"/>
        <v>0</v>
      </c>
    </row>
    <row r="166" spans="2:14" s="18" customFormat="1" x14ac:dyDescent="0.25">
      <c r="B166" s="165" t="s">
        <v>145</v>
      </c>
      <c r="C166" s="20"/>
      <c r="D166" s="179">
        <f t="shared" ref="D166:L166" si="95">((D76-$C$153)*$C$141)/10^3</f>
        <v>0</v>
      </c>
      <c r="E166" s="179">
        <f t="shared" si="95"/>
        <v>0</v>
      </c>
      <c r="F166" s="179">
        <f t="shared" si="95"/>
        <v>0</v>
      </c>
      <c r="G166" s="179">
        <f t="shared" si="95"/>
        <v>0</v>
      </c>
      <c r="H166" s="179">
        <f t="shared" si="95"/>
        <v>0</v>
      </c>
      <c r="I166" s="179">
        <f t="shared" si="95"/>
        <v>0</v>
      </c>
      <c r="J166" s="179">
        <f t="shared" si="95"/>
        <v>0</v>
      </c>
      <c r="K166" s="179">
        <f t="shared" si="95"/>
        <v>0</v>
      </c>
      <c r="L166" s="179">
        <f t="shared" si="95"/>
        <v>0</v>
      </c>
      <c r="M166" s="179">
        <f t="shared" ref="M166:N166" si="96">((M76-$C$153)*$C$141)/10^3</f>
        <v>0</v>
      </c>
      <c r="N166" s="180">
        <f t="shared" si="96"/>
        <v>0</v>
      </c>
    </row>
    <row r="167" spans="2:14" s="18" customFormat="1" x14ac:dyDescent="0.25">
      <c r="B167" s="165" t="s">
        <v>146</v>
      </c>
      <c r="C167" s="20"/>
      <c r="D167" s="179">
        <f t="shared" ref="D167:L167" si="97">((D77-$C$153)*$C$141)/10^3</f>
        <v>0</v>
      </c>
      <c r="E167" s="179">
        <f t="shared" si="97"/>
        <v>0</v>
      </c>
      <c r="F167" s="179">
        <f t="shared" si="97"/>
        <v>0</v>
      </c>
      <c r="G167" s="179">
        <f t="shared" si="97"/>
        <v>0</v>
      </c>
      <c r="H167" s="179">
        <f t="shared" si="97"/>
        <v>0</v>
      </c>
      <c r="I167" s="179">
        <f t="shared" si="97"/>
        <v>0</v>
      </c>
      <c r="J167" s="179">
        <f t="shared" si="97"/>
        <v>0</v>
      </c>
      <c r="K167" s="179">
        <f t="shared" si="97"/>
        <v>0</v>
      </c>
      <c r="L167" s="179">
        <f t="shared" si="97"/>
        <v>0</v>
      </c>
      <c r="M167" s="179">
        <f t="shared" ref="M167:N167" si="98">((M77-$C$153)*$C$141)/10^3</f>
        <v>0</v>
      </c>
      <c r="N167" s="180">
        <f t="shared" si="98"/>
        <v>0</v>
      </c>
    </row>
    <row r="168" spans="2:14" s="18" customFormat="1" x14ac:dyDescent="0.25">
      <c r="B168" s="165" t="s">
        <v>147</v>
      </c>
      <c r="C168" s="20"/>
      <c r="D168" s="179">
        <f t="shared" ref="D168:L168" si="99">((D78-$C$153)*$C$141)/10^3</f>
        <v>0</v>
      </c>
      <c r="E168" s="179">
        <f t="shared" si="99"/>
        <v>0</v>
      </c>
      <c r="F168" s="179">
        <f t="shared" si="99"/>
        <v>0</v>
      </c>
      <c r="G168" s="179">
        <f t="shared" si="99"/>
        <v>0</v>
      </c>
      <c r="H168" s="179">
        <f t="shared" si="99"/>
        <v>0</v>
      </c>
      <c r="I168" s="179">
        <f t="shared" si="99"/>
        <v>0</v>
      </c>
      <c r="J168" s="179">
        <f t="shared" si="99"/>
        <v>0</v>
      </c>
      <c r="K168" s="179">
        <f t="shared" si="99"/>
        <v>0</v>
      </c>
      <c r="L168" s="179">
        <f t="shared" si="99"/>
        <v>0</v>
      </c>
      <c r="M168" s="179">
        <f t="shared" ref="M168:N168" si="100">((M78-$C$153)*$C$141)/10^3</f>
        <v>0</v>
      </c>
      <c r="N168" s="180">
        <f t="shared" si="100"/>
        <v>0</v>
      </c>
    </row>
    <row r="169" spans="2:14" s="18" customFormat="1" x14ac:dyDescent="0.25">
      <c r="B169" s="165" t="s">
        <v>148</v>
      </c>
      <c r="C169" s="20"/>
      <c r="D169" s="179">
        <f t="shared" ref="D169:L169" si="101">((D79-$C$153)*$C$141)/10^3</f>
        <v>0</v>
      </c>
      <c r="E169" s="179">
        <f t="shared" si="101"/>
        <v>0</v>
      </c>
      <c r="F169" s="179">
        <f t="shared" si="101"/>
        <v>0</v>
      </c>
      <c r="G169" s="179">
        <f t="shared" si="101"/>
        <v>0</v>
      </c>
      <c r="H169" s="179">
        <f t="shared" si="101"/>
        <v>0</v>
      </c>
      <c r="I169" s="179">
        <f t="shared" si="101"/>
        <v>0</v>
      </c>
      <c r="J169" s="179">
        <f t="shared" si="101"/>
        <v>0</v>
      </c>
      <c r="K169" s="179">
        <f t="shared" si="101"/>
        <v>0</v>
      </c>
      <c r="L169" s="179">
        <f t="shared" si="101"/>
        <v>0</v>
      </c>
      <c r="M169" s="179">
        <f t="shared" ref="M169:N169" si="102">((M79-$C$153)*$C$141)/10^3</f>
        <v>0</v>
      </c>
      <c r="N169" s="180">
        <f t="shared" si="102"/>
        <v>0</v>
      </c>
    </row>
    <row r="170" spans="2:14" s="18" customFormat="1" x14ac:dyDescent="0.25">
      <c r="B170" s="165" t="s">
        <v>149</v>
      </c>
      <c r="C170" s="20"/>
      <c r="D170" s="179">
        <f t="shared" ref="D170:L170" si="103">((D80-$C$153)*$C$141)/10^3</f>
        <v>0</v>
      </c>
      <c r="E170" s="179">
        <f t="shared" si="103"/>
        <v>0</v>
      </c>
      <c r="F170" s="179">
        <f t="shared" si="103"/>
        <v>0</v>
      </c>
      <c r="G170" s="179">
        <f t="shared" si="103"/>
        <v>0</v>
      </c>
      <c r="H170" s="179">
        <f t="shared" si="103"/>
        <v>0</v>
      </c>
      <c r="I170" s="179">
        <f t="shared" si="103"/>
        <v>0</v>
      </c>
      <c r="J170" s="179">
        <f t="shared" si="103"/>
        <v>0</v>
      </c>
      <c r="K170" s="179">
        <f t="shared" si="103"/>
        <v>0</v>
      </c>
      <c r="L170" s="179">
        <f t="shared" si="103"/>
        <v>0</v>
      </c>
      <c r="M170" s="179">
        <f t="shared" ref="M170:N170" si="104">((M80-$C$153)*$C$141)/10^3</f>
        <v>0</v>
      </c>
      <c r="N170" s="180">
        <f t="shared" si="104"/>
        <v>0</v>
      </c>
    </row>
    <row r="171" spans="2:14" s="18" customFormat="1" x14ac:dyDescent="0.25">
      <c r="B171" s="165" t="s">
        <v>150</v>
      </c>
      <c r="C171" s="20"/>
      <c r="D171" s="179">
        <f t="shared" ref="D171:L171" si="105">((D81-$C$153)*$C$141)/10^3</f>
        <v>0</v>
      </c>
      <c r="E171" s="179">
        <f t="shared" si="105"/>
        <v>0</v>
      </c>
      <c r="F171" s="179">
        <f t="shared" si="105"/>
        <v>0</v>
      </c>
      <c r="G171" s="179">
        <f t="shared" si="105"/>
        <v>0</v>
      </c>
      <c r="H171" s="179">
        <f t="shared" si="105"/>
        <v>0</v>
      </c>
      <c r="I171" s="179">
        <f t="shared" si="105"/>
        <v>0</v>
      </c>
      <c r="J171" s="179">
        <f t="shared" si="105"/>
        <v>0</v>
      </c>
      <c r="K171" s="179">
        <f t="shared" si="105"/>
        <v>0</v>
      </c>
      <c r="L171" s="179">
        <f t="shared" si="105"/>
        <v>0</v>
      </c>
      <c r="M171" s="179">
        <f t="shared" ref="M171:N171" si="106">((M81-$C$153)*$C$141)/10^3</f>
        <v>0</v>
      </c>
      <c r="N171" s="180">
        <f t="shared" si="106"/>
        <v>0</v>
      </c>
    </row>
    <row r="172" spans="2:14" s="18" customFormat="1" x14ac:dyDescent="0.25">
      <c r="B172" s="165" t="s">
        <v>151</v>
      </c>
      <c r="C172" s="20"/>
      <c r="D172" s="179">
        <f t="shared" ref="D172:L172" si="107">((D82-$C$153)*$C$141)/10^3</f>
        <v>0</v>
      </c>
      <c r="E172" s="179">
        <f t="shared" si="107"/>
        <v>0</v>
      </c>
      <c r="F172" s="179">
        <f t="shared" si="107"/>
        <v>0</v>
      </c>
      <c r="G172" s="179">
        <f t="shared" si="107"/>
        <v>0</v>
      </c>
      <c r="H172" s="179">
        <f t="shared" si="107"/>
        <v>0</v>
      </c>
      <c r="I172" s="179">
        <f t="shared" si="107"/>
        <v>0</v>
      </c>
      <c r="J172" s="179">
        <f t="shared" si="107"/>
        <v>0</v>
      </c>
      <c r="K172" s="179">
        <f t="shared" si="107"/>
        <v>0</v>
      </c>
      <c r="L172" s="179">
        <f t="shared" si="107"/>
        <v>0</v>
      </c>
      <c r="M172" s="179">
        <f t="shared" ref="M172:N172" si="108">((M82-$C$153)*$C$141)/10^3</f>
        <v>0</v>
      </c>
      <c r="N172" s="180">
        <f t="shared" si="108"/>
        <v>0</v>
      </c>
    </row>
    <row r="173" spans="2:14" s="18" customFormat="1" x14ac:dyDescent="0.25">
      <c r="B173" s="165" t="s">
        <v>152</v>
      </c>
      <c r="C173" s="20"/>
      <c r="D173" s="179">
        <f t="shared" ref="D173:L173" si="109">((D83-$C$153)*$C$141)/10^3</f>
        <v>0</v>
      </c>
      <c r="E173" s="179">
        <f t="shared" si="109"/>
        <v>0</v>
      </c>
      <c r="F173" s="179">
        <f t="shared" si="109"/>
        <v>0</v>
      </c>
      <c r="G173" s="179">
        <f t="shared" si="109"/>
        <v>0</v>
      </c>
      <c r="H173" s="179">
        <f t="shared" si="109"/>
        <v>0</v>
      </c>
      <c r="I173" s="179">
        <f t="shared" si="109"/>
        <v>0</v>
      </c>
      <c r="J173" s="179">
        <f t="shared" si="109"/>
        <v>0</v>
      </c>
      <c r="K173" s="179">
        <f t="shared" si="109"/>
        <v>0</v>
      </c>
      <c r="L173" s="179">
        <f t="shared" si="109"/>
        <v>0</v>
      </c>
      <c r="M173" s="179">
        <f t="shared" ref="M173:N173" si="110">((M83-$C$153)*$C$141)/10^3</f>
        <v>0</v>
      </c>
      <c r="N173" s="180">
        <f t="shared" si="110"/>
        <v>0</v>
      </c>
    </row>
    <row r="174" spans="2:14" s="18" customFormat="1" x14ac:dyDescent="0.25">
      <c r="B174" s="165" t="s">
        <v>153</v>
      </c>
      <c r="C174" s="20"/>
      <c r="D174" s="179">
        <f t="shared" ref="D174:L174" si="111">((D84-$C$153)*$C$141)/10^3</f>
        <v>0</v>
      </c>
      <c r="E174" s="179">
        <f t="shared" si="111"/>
        <v>0</v>
      </c>
      <c r="F174" s="179">
        <f t="shared" si="111"/>
        <v>0</v>
      </c>
      <c r="G174" s="179">
        <f t="shared" si="111"/>
        <v>0</v>
      </c>
      <c r="H174" s="179">
        <f t="shared" si="111"/>
        <v>0</v>
      </c>
      <c r="I174" s="179">
        <f t="shared" si="111"/>
        <v>0</v>
      </c>
      <c r="J174" s="179">
        <f t="shared" si="111"/>
        <v>0</v>
      </c>
      <c r="K174" s="179">
        <f t="shared" si="111"/>
        <v>0</v>
      </c>
      <c r="L174" s="179">
        <f t="shared" si="111"/>
        <v>0</v>
      </c>
      <c r="M174" s="179">
        <f t="shared" ref="M174:N174" si="112">((M84-$C$153)*$C$141)/10^3</f>
        <v>0</v>
      </c>
      <c r="N174" s="180">
        <f t="shared" si="112"/>
        <v>0</v>
      </c>
    </row>
    <row r="175" spans="2:14" s="18" customFormat="1" x14ac:dyDescent="0.25">
      <c r="B175" s="165" t="s">
        <v>154</v>
      </c>
      <c r="C175" s="20"/>
      <c r="D175" s="179">
        <f t="shared" ref="D175:L175" si="113">((D85-$C$153)*$C$141)/10^3</f>
        <v>0</v>
      </c>
      <c r="E175" s="179">
        <f t="shared" si="113"/>
        <v>0</v>
      </c>
      <c r="F175" s="179">
        <f t="shared" si="113"/>
        <v>0</v>
      </c>
      <c r="G175" s="179">
        <f t="shared" si="113"/>
        <v>0</v>
      </c>
      <c r="H175" s="179">
        <f t="shared" si="113"/>
        <v>0</v>
      </c>
      <c r="I175" s="179">
        <f t="shared" si="113"/>
        <v>0</v>
      </c>
      <c r="J175" s="179">
        <f t="shared" si="113"/>
        <v>0</v>
      </c>
      <c r="K175" s="179">
        <f t="shared" si="113"/>
        <v>0</v>
      </c>
      <c r="L175" s="179">
        <f t="shared" si="113"/>
        <v>0</v>
      </c>
      <c r="M175" s="179">
        <f t="shared" ref="M175:N175" si="114">((M85-$C$153)*$C$141)/10^3</f>
        <v>0</v>
      </c>
      <c r="N175" s="180">
        <f t="shared" si="114"/>
        <v>0</v>
      </c>
    </row>
    <row r="176" spans="2:14" s="18" customFormat="1" x14ac:dyDescent="0.25">
      <c r="B176" s="165" t="s">
        <v>155</v>
      </c>
      <c r="C176" s="20"/>
      <c r="D176" s="179">
        <f t="shared" ref="D176:L176" si="115">((D86-$C$153)*$C$141)/10^3</f>
        <v>0</v>
      </c>
      <c r="E176" s="179">
        <f t="shared" si="115"/>
        <v>0</v>
      </c>
      <c r="F176" s="179">
        <f t="shared" si="115"/>
        <v>0</v>
      </c>
      <c r="G176" s="179">
        <f t="shared" si="115"/>
        <v>0</v>
      </c>
      <c r="H176" s="179">
        <f t="shared" si="115"/>
        <v>0</v>
      </c>
      <c r="I176" s="179">
        <f t="shared" si="115"/>
        <v>0</v>
      </c>
      <c r="J176" s="179">
        <f t="shared" si="115"/>
        <v>0</v>
      </c>
      <c r="K176" s="179">
        <f t="shared" si="115"/>
        <v>0</v>
      </c>
      <c r="L176" s="179">
        <f t="shared" si="115"/>
        <v>0</v>
      </c>
      <c r="M176" s="179">
        <f t="shared" ref="M176:N176" si="116">((M86-$C$153)*$C$141)/10^3</f>
        <v>0</v>
      </c>
      <c r="N176" s="180">
        <f t="shared" si="116"/>
        <v>0</v>
      </c>
    </row>
    <row r="177" spans="2:14" s="18" customFormat="1" x14ac:dyDescent="0.25">
      <c r="B177" s="165" t="s">
        <v>156</v>
      </c>
      <c r="C177" s="20"/>
      <c r="D177" s="179">
        <f t="shared" ref="D177:L177" si="117">((D87-$C$153)*$C$141)/10^3</f>
        <v>0</v>
      </c>
      <c r="E177" s="179">
        <f t="shared" si="117"/>
        <v>0</v>
      </c>
      <c r="F177" s="179">
        <f t="shared" si="117"/>
        <v>0</v>
      </c>
      <c r="G177" s="179">
        <f t="shared" si="117"/>
        <v>0</v>
      </c>
      <c r="H177" s="179">
        <f t="shared" si="117"/>
        <v>0</v>
      </c>
      <c r="I177" s="179">
        <f t="shared" si="117"/>
        <v>0</v>
      </c>
      <c r="J177" s="179">
        <f t="shared" si="117"/>
        <v>0</v>
      </c>
      <c r="K177" s="179">
        <f t="shared" si="117"/>
        <v>0</v>
      </c>
      <c r="L177" s="179">
        <f t="shared" si="117"/>
        <v>0</v>
      </c>
      <c r="M177" s="179">
        <f t="shared" ref="M177:N177" si="118">((M87-$C$153)*$C$141)/10^3</f>
        <v>0</v>
      </c>
      <c r="N177" s="180">
        <f t="shared" si="118"/>
        <v>0</v>
      </c>
    </row>
    <row r="178" spans="2:14" s="18" customFormat="1" x14ac:dyDescent="0.25">
      <c r="B178" s="165" t="s">
        <v>157</v>
      </c>
      <c r="C178" s="20"/>
      <c r="D178" s="179">
        <f t="shared" ref="D178:L178" si="119">((D88-$C$153)*$C$141)/10^3</f>
        <v>0</v>
      </c>
      <c r="E178" s="179">
        <f t="shared" si="119"/>
        <v>0</v>
      </c>
      <c r="F178" s="179">
        <f t="shared" si="119"/>
        <v>0</v>
      </c>
      <c r="G178" s="179">
        <f t="shared" si="119"/>
        <v>0</v>
      </c>
      <c r="H178" s="179">
        <f t="shared" si="119"/>
        <v>0</v>
      </c>
      <c r="I178" s="179">
        <f t="shared" si="119"/>
        <v>0</v>
      </c>
      <c r="J178" s="179">
        <f t="shared" si="119"/>
        <v>0</v>
      </c>
      <c r="K178" s="179">
        <f t="shared" si="119"/>
        <v>0</v>
      </c>
      <c r="L178" s="179">
        <f t="shared" si="119"/>
        <v>0</v>
      </c>
      <c r="M178" s="179">
        <f t="shared" ref="M178:N178" si="120">((M88-$C$153)*$C$141)/10^3</f>
        <v>0</v>
      </c>
      <c r="N178" s="180">
        <f t="shared" si="120"/>
        <v>0</v>
      </c>
    </row>
    <row r="179" spans="2:14" s="18" customFormat="1" x14ac:dyDescent="0.25">
      <c r="B179" s="165" t="s">
        <v>158</v>
      </c>
      <c r="C179" s="20"/>
      <c r="D179" s="179">
        <f t="shared" ref="D179:L179" si="121">((D89-$C$153)*$C$141)/10^3</f>
        <v>0</v>
      </c>
      <c r="E179" s="179">
        <f t="shared" si="121"/>
        <v>0</v>
      </c>
      <c r="F179" s="179">
        <f t="shared" si="121"/>
        <v>0</v>
      </c>
      <c r="G179" s="179">
        <f t="shared" si="121"/>
        <v>0</v>
      </c>
      <c r="H179" s="179">
        <f t="shared" si="121"/>
        <v>0</v>
      </c>
      <c r="I179" s="179">
        <f t="shared" si="121"/>
        <v>0</v>
      </c>
      <c r="J179" s="179">
        <f t="shared" si="121"/>
        <v>0</v>
      </c>
      <c r="K179" s="179">
        <f t="shared" si="121"/>
        <v>0</v>
      </c>
      <c r="L179" s="179">
        <f t="shared" si="121"/>
        <v>0</v>
      </c>
      <c r="M179" s="179">
        <f t="shared" ref="M179:N179" si="122">((M89-$C$153)*$C$141)/10^3</f>
        <v>0</v>
      </c>
      <c r="N179" s="180">
        <f t="shared" si="122"/>
        <v>0</v>
      </c>
    </row>
    <row r="180" spans="2:14" s="18" customFormat="1" x14ac:dyDescent="0.25">
      <c r="B180" s="165" t="s">
        <v>159</v>
      </c>
      <c r="C180" s="20"/>
      <c r="D180" s="179">
        <f t="shared" ref="D180:L180" si="123">((D90-$C$153)*$C$141)/10^3</f>
        <v>0</v>
      </c>
      <c r="E180" s="179">
        <f t="shared" si="123"/>
        <v>0</v>
      </c>
      <c r="F180" s="179">
        <f t="shared" si="123"/>
        <v>0</v>
      </c>
      <c r="G180" s="179">
        <f t="shared" si="123"/>
        <v>0</v>
      </c>
      <c r="H180" s="179">
        <f t="shared" si="123"/>
        <v>0</v>
      </c>
      <c r="I180" s="179">
        <f t="shared" si="123"/>
        <v>0</v>
      </c>
      <c r="J180" s="179">
        <f t="shared" si="123"/>
        <v>0</v>
      </c>
      <c r="K180" s="179">
        <f t="shared" si="123"/>
        <v>0</v>
      </c>
      <c r="L180" s="179">
        <f t="shared" si="123"/>
        <v>0</v>
      </c>
      <c r="M180" s="179">
        <f t="shared" ref="M180:N180" si="124">((M90-$C$153)*$C$141)/10^3</f>
        <v>0</v>
      </c>
      <c r="N180" s="180">
        <f t="shared" si="124"/>
        <v>0</v>
      </c>
    </row>
    <row r="181" spans="2:14" s="18" customFormat="1" x14ac:dyDescent="0.25">
      <c r="B181" s="165" t="s">
        <v>160</v>
      </c>
      <c r="C181" s="20"/>
      <c r="D181" s="179">
        <f t="shared" ref="D181:L181" si="125">((D91-$C$153)*$C$141)/10^3</f>
        <v>0</v>
      </c>
      <c r="E181" s="179">
        <f t="shared" si="125"/>
        <v>0</v>
      </c>
      <c r="F181" s="179">
        <f t="shared" si="125"/>
        <v>0</v>
      </c>
      <c r="G181" s="179">
        <f t="shared" si="125"/>
        <v>0</v>
      </c>
      <c r="H181" s="179">
        <f t="shared" si="125"/>
        <v>0</v>
      </c>
      <c r="I181" s="179">
        <f t="shared" si="125"/>
        <v>0</v>
      </c>
      <c r="J181" s="179">
        <f t="shared" si="125"/>
        <v>0</v>
      </c>
      <c r="K181" s="179">
        <f t="shared" si="125"/>
        <v>0</v>
      </c>
      <c r="L181" s="179">
        <f t="shared" si="125"/>
        <v>0</v>
      </c>
      <c r="M181" s="179">
        <f t="shared" ref="M181:N181" si="126">((M91-$C$153)*$C$141)/10^3</f>
        <v>0</v>
      </c>
      <c r="N181" s="180">
        <f t="shared" si="126"/>
        <v>0</v>
      </c>
    </row>
    <row r="182" spans="2:14" s="18" customFormat="1" x14ac:dyDescent="0.25">
      <c r="B182" s="165" t="s">
        <v>161</v>
      </c>
      <c r="C182" s="20"/>
      <c r="D182" s="179">
        <f t="shared" ref="D182:L182" si="127">((D92-$C$153)*$C$141)/10^3</f>
        <v>0</v>
      </c>
      <c r="E182" s="179">
        <f t="shared" si="127"/>
        <v>0</v>
      </c>
      <c r="F182" s="179">
        <f t="shared" si="127"/>
        <v>0</v>
      </c>
      <c r="G182" s="179">
        <f t="shared" si="127"/>
        <v>0</v>
      </c>
      <c r="H182" s="179">
        <f t="shared" si="127"/>
        <v>0</v>
      </c>
      <c r="I182" s="179">
        <f t="shared" si="127"/>
        <v>0</v>
      </c>
      <c r="J182" s="179">
        <f t="shared" si="127"/>
        <v>0</v>
      </c>
      <c r="K182" s="179">
        <f t="shared" si="127"/>
        <v>0</v>
      </c>
      <c r="L182" s="179">
        <f t="shared" si="127"/>
        <v>0</v>
      </c>
      <c r="M182" s="179">
        <f t="shared" ref="M182:N182" si="128">((M92-$C$153)*$C$141)/10^3</f>
        <v>0</v>
      </c>
      <c r="N182" s="180">
        <f t="shared" si="128"/>
        <v>0</v>
      </c>
    </row>
    <row r="183" spans="2:14" s="18" customFormat="1" x14ac:dyDescent="0.25">
      <c r="B183" s="165" t="s">
        <v>162</v>
      </c>
      <c r="C183" s="20"/>
      <c r="D183" s="179">
        <f t="shared" ref="D183:L183" si="129">((D93-$C$153)*$C$141)/10^3</f>
        <v>0</v>
      </c>
      <c r="E183" s="179">
        <f t="shared" si="129"/>
        <v>0</v>
      </c>
      <c r="F183" s="179">
        <f t="shared" si="129"/>
        <v>0</v>
      </c>
      <c r="G183" s="179">
        <f t="shared" si="129"/>
        <v>0</v>
      </c>
      <c r="H183" s="179">
        <f t="shared" si="129"/>
        <v>0</v>
      </c>
      <c r="I183" s="179">
        <f t="shared" si="129"/>
        <v>0</v>
      </c>
      <c r="J183" s="179">
        <f t="shared" si="129"/>
        <v>0</v>
      </c>
      <c r="K183" s="179">
        <f t="shared" si="129"/>
        <v>0</v>
      </c>
      <c r="L183" s="179">
        <f t="shared" si="129"/>
        <v>0</v>
      </c>
      <c r="M183" s="179">
        <f t="shared" ref="M183:N183" si="130">((M93-$C$153)*$C$141)/10^3</f>
        <v>0</v>
      </c>
      <c r="N183" s="180">
        <f t="shared" si="130"/>
        <v>0</v>
      </c>
    </row>
    <row r="184" spans="2:14" s="18" customFormat="1" x14ac:dyDescent="0.25">
      <c r="B184" s="165" t="s">
        <v>163</v>
      </c>
      <c r="C184" s="20"/>
      <c r="D184" s="179">
        <f t="shared" ref="D184:L184" si="131">((D94-$C$153)*$C$141)/10^3</f>
        <v>0</v>
      </c>
      <c r="E184" s="179">
        <f t="shared" si="131"/>
        <v>0</v>
      </c>
      <c r="F184" s="179">
        <f t="shared" si="131"/>
        <v>0</v>
      </c>
      <c r="G184" s="179">
        <f t="shared" si="131"/>
        <v>0</v>
      </c>
      <c r="H184" s="179">
        <f t="shared" si="131"/>
        <v>0</v>
      </c>
      <c r="I184" s="179">
        <f t="shared" si="131"/>
        <v>0</v>
      </c>
      <c r="J184" s="179">
        <f t="shared" si="131"/>
        <v>0</v>
      </c>
      <c r="K184" s="179">
        <f t="shared" si="131"/>
        <v>0</v>
      </c>
      <c r="L184" s="179">
        <f t="shared" si="131"/>
        <v>0</v>
      </c>
      <c r="M184" s="179">
        <f t="shared" ref="M184:N184" si="132">((M94-$C$153)*$C$141)/10^3</f>
        <v>0</v>
      </c>
      <c r="N184" s="180">
        <f t="shared" si="132"/>
        <v>0</v>
      </c>
    </row>
    <row r="185" spans="2:14" s="18" customFormat="1" x14ac:dyDescent="0.25">
      <c r="B185" s="165" t="s">
        <v>164</v>
      </c>
      <c r="C185" s="20"/>
      <c r="D185" s="179">
        <f t="shared" ref="D185:L185" si="133">((D95-$C$153)*$C$141)/10^3</f>
        <v>0</v>
      </c>
      <c r="E185" s="179">
        <f t="shared" si="133"/>
        <v>0</v>
      </c>
      <c r="F185" s="179">
        <f t="shared" si="133"/>
        <v>0</v>
      </c>
      <c r="G185" s="179">
        <f t="shared" si="133"/>
        <v>0</v>
      </c>
      <c r="H185" s="179">
        <f t="shared" si="133"/>
        <v>0</v>
      </c>
      <c r="I185" s="179">
        <f t="shared" si="133"/>
        <v>0</v>
      </c>
      <c r="J185" s="179">
        <f t="shared" si="133"/>
        <v>0</v>
      </c>
      <c r="K185" s="179">
        <f t="shared" si="133"/>
        <v>0</v>
      </c>
      <c r="L185" s="179">
        <f t="shared" si="133"/>
        <v>0</v>
      </c>
      <c r="M185" s="179">
        <f t="shared" ref="M185:N185" si="134">((M95-$C$153)*$C$141)/10^3</f>
        <v>0</v>
      </c>
      <c r="N185" s="180">
        <f t="shared" si="134"/>
        <v>0</v>
      </c>
    </row>
    <row r="186" spans="2:14" s="18" customFormat="1" x14ac:dyDescent="0.25">
      <c r="B186" s="165" t="s">
        <v>165</v>
      </c>
      <c r="C186" s="20"/>
      <c r="D186" s="179">
        <f t="shared" ref="D186:L186" si="135">((D96-$C$153)*$C$141)/10^3</f>
        <v>0</v>
      </c>
      <c r="E186" s="179">
        <f t="shared" si="135"/>
        <v>0</v>
      </c>
      <c r="F186" s="179">
        <f t="shared" si="135"/>
        <v>0</v>
      </c>
      <c r="G186" s="179">
        <f t="shared" si="135"/>
        <v>0</v>
      </c>
      <c r="H186" s="179">
        <f t="shared" si="135"/>
        <v>0</v>
      </c>
      <c r="I186" s="179">
        <f t="shared" si="135"/>
        <v>0</v>
      </c>
      <c r="J186" s="179">
        <f t="shared" si="135"/>
        <v>0</v>
      </c>
      <c r="K186" s="179">
        <f t="shared" si="135"/>
        <v>0</v>
      </c>
      <c r="L186" s="179">
        <f t="shared" si="135"/>
        <v>0</v>
      </c>
      <c r="M186" s="179">
        <f t="shared" ref="M186:N186" si="136">((M96-$C$153)*$C$141)/10^3</f>
        <v>0</v>
      </c>
      <c r="N186" s="180">
        <f t="shared" si="136"/>
        <v>0</v>
      </c>
    </row>
    <row r="187" spans="2:14" s="18" customFormat="1" x14ac:dyDescent="0.25">
      <c r="B187" s="165" t="s">
        <v>166</v>
      </c>
      <c r="C187" s="20"/>
      <c r="D187" s="179">
        <f t="shared" ref="D187:L187" si="137">((D97-$C$153)*$C$141)/10^3</f>
        <v>0</v>
      </c>
      <c r="E187" s="179">
        <f t="shared" si="137"/>
        <v>0</v>
      </c>
      <c r="F187" s="179">
        <f t="shared" si="137"/>
        <v>0</v>
      </c>
      <c r="G187" s="179">
        <f t="shared" si="137"/>
        <v>0</v>
      </c>
      <c r="H187" s="179">
        <f t="shared" si="137"/>
        <v>0</v>
      </c>
      <c r="I187" s="179">
        <f t="shared" si="137"/>
        <v>0</v>
      </c>
      <c r="J187" s="179">
        <f t="shared" si="137"/>
        <v>0</v>
      </c>
      <c r="K187" s="179">
        <f t="shared" si="137"/>
        <v>0</v>
      </c>
      <c r="L187" s="179">
        <f t="shared" si="137"/>
        <v>0</v>
      </c>
      <c r="M187" s="179">
        <f t="shared" ref="M187:N187" si="138">((M97-$C$153)*$C$141)/10^3</f>
        <v>0</v>
      </c>
      <c r="N187" s="180">
        <f t="shared" si="138"/>
        <v>0</v>
      </c>
    </row>
    <row r="188" spans="2:14" s="18" customFormat="1" x14ac:dyDescent="0.25">
      <c r="B188" s="165" t="s">
        <v>186</v>
      </c>
      <c r="C188" s="20"/>
      <c r="D188" s="179">
        <f t="shared" ref="D188:L188" si="139">((D98-$C$153)*$C$141)/10^3</f>
        <v>0</v>
      </c>
      <c r="E188" s="179">
        <f t="shared" si="139"/>
        <v>0</v>
      </c>
      <c r="F188" s="179">
        <f t="shared" si="139"/>
        <v>0</v>
      </c>
      <c r="G188" s="179">
        <f t="shared" si="139"/>
        <v>0</v>
      </c>
      <c r="H188" s="179">
        <f t="shared" si="139"/>
        <v>0</v>
      </c>
      <c r="I188" s="179">
        <f t="shared" si="139"/>
        <v>0</v>
      </c>
      <c r="J188" s="179">
        <f t="shared" si="139"/>
        <v>0</v>
      </c>
      <c r="K188" s="179">
        <f t="shared" si="139"/>
        <v>0</v>
      </c>
      <c r="L188" s="179">
        <f t="shared" si="139"/>
        <v>0</v>
      </c>
      <c r="M188" s="179">
        <f t="shared" ref="M188:N188" si="140">((M98-$C$153)*$C$141)/10^3</f>
        <v>0</v>
      </c>
      <c r="N188" s="180">
        <f t="shared" si="140"/>
        <v>0</v>
      </c>
    </row>
    <row r="189" spans="2:14" s="18" customFormat="1" x14ac:dyDescent="0.25">
      <c r="B189" s="165" t="s">
        <v>167</v>
      </c>
      <c r="C189" s="20"/>
      <c r="D189" s="179">
        <f t="shared" ref="D189:L189" si="141">((D99-$C$153)*$C$141)/10^3</f>
        <v>0</v>
      </c>
      <c r="E189" s="179">
        <f t="shared" si="141"/>
        <v>0</v>
      </c>
      <c r="F189" s="179">
        <f t="shared" si="141"/>
        <v>0</v>
      </c>
      <c r="G189" s="179">
        <f t="shared" si="141"/>
        <v>0</v>
      </c>
      <c r="H189" s="179">
        <f t="shared" si="141"/>
        <v>0</v>
      </c>
      <c r="I189" s="179">
        <f t="shared" si="141"/>
        <v>0</v>
      </c>
      <c r="J189" s="179">
        <f t="shared" si="141"/>
        <v>0</v>
      </c>
      <c r="K189" s="179">
        <f t="shared" si="141"/>
        <v>0</v>
      </c>
      <c r="L189" s="179">
        <f t="shared" si="141"/>
        <v>0</v>
      </c>
      <c r="M189" s="179">
        <f t="shared" ref="M189:N189" si="142">((M99-$C$153)*$C$141)/10^3</f>
        <v>0</v>
      </c>
      <c r="N189" s="180">
        <f t="shared" si="142"/>
        <v>0</v>
      </c>
    </row>
    <row r="190" spans="2:14" s="18" customFormat="1" x14ac:dyDescent="0.25">
      <c r="B190" s="165" t="s">
        <v>168</v>
      </c>
      <c r="C190" s="20"/>
      <c r="D190" s="179">
        <f t="shared" ref="D190:L190" si="143">((D100-$C$153)*$C$141)/10^3</f>
        <v>0</v>
      </c>
      <c r="E190" s="179">
        <f t="shared" si="143"/>
        <v>0</v>
      </c>
      <c r="F190" s="179">
        <f t="shared" si="143"/>
        <v>0</v>
      </c>
      <c r="G190" s="179">
        <f t="shared" si="143"/>
        <v>0</v>
      </c>
      <c r="H190" s="179">
        <f t="shared" si="143"/>
        <v>0</v>
      </c>
      <c r="I190" s="179">
        <f t="shared" si="143"/>
        <v>0</v>
      </c>
      <c r="J190" s="179">
        <f t="shared" si="143"/>
        <v>0</v>
      </c>
      <c r="K190" s="179">
        <f t="shared" si="143"/>
        <v>0</v>
      </c>
      <c r="L190" s="179">
        <f t="shared" si="143"/>
        <v>0</v>
      </c>
      <c r="M190" s="179">
        <f t="shared" ref="M190:N190" si="144">((M100-$C$153)*$C$141)/10^3</f>
        <v>0</v>
      </c>
      <c r="N190" s="180">
        <f t="shared" si="144"/>
        <v>0</v>
      </c>
    </row>
    <row r="191" spans="2:14" s="18" customFormat="1" x14ac:dyDescent="0.25">
      <c r="B191" s="165" t="s">
        <v>169</v>
      </c>
      <c r="C191" s="20"/>
      <c r="D191" s="179">
        <f t="shared" ref="D191:L191" si="145">((D101-$C$153)*$C$141)/10^3</f>
        <v>0</v>
      </c>
      <c r="E191" s="179">
        <f t="shared" si="145"/>
        <v>0</v>
      </c>
      <c r="F191" s="179">
        <f t="shared" si="145"/>
        <v>0</v>
      </c>
      <c r="G191" s="179">
        <f t="shared" si="145"/>
        <v>0</v>
      </c>
      <c r="H191" s="179">
        <f t="shared" si="145"/>
        <v>0</v>
      </c>
      <c r="I191" s="179">
        <f t="shared" si="145"/>
        <v>0</v>
      </c>
      <c r="J191" s="179">
        <f t="shared" si="145"/>
        <v>0</v>
      </c>
      <c r="K191" s="179">
        <f t="shared" si="145"/>
        <v>0</v>
      </c>
      <c r="L191" s="179">
        <f t="shared" si="145"/>
        <v>0</v>
      </c>
      <c r="M191" s="179">
        <f t="shared" ref="M191:N191" si="146">((M101-$C$153)*$C$141)/10^3</f>
        <v>0</v>
      </c>
      <c r="N191" s="180">
        <f t="shared" si="146"/>
        <v>0</v>
      </c>
    </row>
    <row r="192" spans="2:14" s="18" customFormat="1" x14ac:dyDescent="0.25">
      <c r="B192" s="165" t="s">
        <v>170</v>
      </c>
      <c r="C192" s="20"/>
      <c r="D192" s="179">
        <f t="shared" ref="D192:L192" si="147">((D102-$C$153)*$C$141)/10^3</f>
        <v>0</v>
      </c>
      <c r="E192" s="179">
        <f t="shared" si="147"/>
        <v>0</v>
      </c>
      <c r="F192" s="179">
        <f t="shared" si="147"/>
        <v>0</v>
      </c>
      <c r="G192" s="179">
        <f t="shared" si="147"/>
        <v>0</v>
      </c>
      <c r="H192" s="179">
        <f t="shared" si="147"/>
        <v>0</v>
      </c>
      <c r="I192" s="179">
        <f t="shared" si="147"/>
        <v>0</v>
      </c>
      <c r="J192" s="179">
        <f t="shared" si="147"/>
        <v>0</v>
      </c>
      <c r="K192" s="179">
        <f t="shared" si="147"/>
        <v>0</v>
      </c>
      <c r="L192" s="179">
        <f t="shared" si="147"/>
        <v>0</v>
      </c>
      <c r="M192" s="179">
        <f t="shared" ref="M192:N192" si="148">((M102-$C$153)*$C$141)/10^3</f>
        <v>0</v>
      </c>
      <c r="N192" s="180">
        <f t="shared" si="148"/>
        <v>0</v>
      </c>
    </row>
    <row r="193" spans="2:14" s="18" customFormat="1" x14ac:dyDescent="0.25">
      <c r="B193" s="175" t="s">
        <v>177</v>
      </c>
      <c r="C193" s="169" t="s">
        <v>171</v>
      </c>
      <c r="D193" s="206">
        <f t="shared" ref="D193:L193" si="149">SUM(D157:D192)</f>
        <v>0</v>
      </c>
      <c r="E193" s="206">
        <f t="shared" si="149"/>
        <v>0</v>
      </c>
      <c r="F193" s="206">
        <f t="shared" si="149"/>
        <v>0</v>
      </c>
      <c r="G193" s="206">
        <f t="shared" si="149"/>
        <v>0</v>
      </c>
      <c r="H193" s="206">
        <f t="shared" si="149"/>
        <v>0</v>
      </c>
      <c r="I193" s="206">
        <f t="shared" si="149"/>
        <v>0</v>
      </c>
      <c r="J193" s="206">
        <f t="shared" si="149"/>
        <v>0</v>
      </c>
      <c r="K193" s="206">
        <f t="shared" si="149"/>
        <v>0</v>
      </c>
      <c r="L193" s="206">
        <f t="shared" si="149"/>
        <v>0</v>
      </c>
      <c r="M193" s="206">
        <f t="shared" ref="M193:N193" si="150">SUM(M157:M192)</f>
        <v>0</v>
      </c>
      <c r="N193" s="207">
        <f t="shared" si="150"/>
        <v>0</v>
      </c>
    </row>
    <row r="194" spans="2:14" s="61" customFormat="1" x14ac:dyDescent="0.25">
      <c r="B194" s="77"/>
      <c r="C194" s="77"/>
      <c r="D194" s="77"/>
      <c r="E194" s="77"/>
      <c r="F194" s="75"/>
      <c r="G194" s="75"/>
      <c r="H194" s="75"/>
      <c r="I194" s="75"/>
      <c r="J194" s="75"/>
      <c r="K194" s="75"/>
      <c r="L194" s="75"/>
      <c r="M194" s="75"/>
      <c r="N194" s="75"/>
    </row>
    <row r="195" spans="2:14" x14ac:dyDescent="0.25">
      <c r="B195" s="13"/>
      <c r="C195" s="14"/>
      <c r="D195" s="14"/>
      <c r="E195" s="14"/>
    </row>
    <row r="196" spans="2:14" s="18" customFormat="1" x14ac:dyDescent="0.25">
      <c r="B196" s="15" t="s">
        <v>52</v>
      </c>
      <c r="C196" s="16" t="s">
        <v>53</v>
      </c>
      <c r="D196" s="16">
        <v>2005</v>
      </c>
      <c r="E196" s="16">
        <v>2006</v>
      </c>
      <c r="F196" s="16">
        <v>2007</v>
      </c>
      <c r="G196" s="16">
        <v>2008</v>
      </c>
      <c r="H196" s="16">
        <v>2009</v>
      </c>
      <c r="I196" s="16">
        <v>2010</v>
      </c>
      <c r="J196" s="16">
        <v>2011</v>
      </c>
      <c r="K196" s="16">
        <v>2012</v>
      </c>
      <c r="L196" s="16">
        <v>2013</v>
      </c>
      <c r="M196" s="16">
        <v>2014</v>
      </c>
      <c r="N196" s="17">
        <v>2015</v>
      </c>
    </row>
    <row r="197" spans="2:14" s="61" customFormat="1" x14ac:dyDescent="0.25">
      <c r="B197" s="22" t="s">
        <v>178</v>
      </c>
      <c r="C197" s="23" t="s">
        <v>11</v>
      </c>
      <c r="D197" s="63">
        <v>0</v>
      </c>
      <c r="E197" s="63">
        <v>0</v>
      </c>
      <c r="F197" s="63">
        <v>0</v>
      </c>
      <c r="G197" s="63">
        <v>0</v>
      </c>
      <c r="H197" s="63">
        <v>0</v>
      </c>
      <c r="I197" s="63">
        <v>0</v>
      </c>
      <c r="J197" s="63">
        <v>0</v>
      </c>
      <c r="K197" s="63">
        <v>0</v>
      </c>
      <c r="L197" s="63">
        <v>0</v>
      </c>
      <c r="M197" s="63">
        <v>0</v>
      </c>
      <c r="N197" s="64">
        <v>0</v>
      </c>
    </row>
    <row r="198" spans="2:14" x14ac:dyDescent="0.25">
      <c r="B198" s="65"/>
      <c r="C198" s="66"/>
      <c r="D198" s="66"/>
      <c r="E198" s="66"/>
      <c r="F198" s="34"/>
      <c r="G198" s="34"/>
      <c r="H198" s="34"/>
      <c r="I198" s="34"/>
      <c r="J198" s="34"/>
      <c r="K198" s="34"/>
      <c r="L198" s="34"/>
      <c r="M198" s="34"/>
      <c r="N198" s="34"/>
    </row>
    <row r="199" spans="2:14" x14ac:dyDescent="0.25">
      <c r="B199" s="34"/>
      <c r="C199" s="34"/>
      <c r="D199" s="34"/>
      <c r="E199" s="34"/>
      <c r="F199" s="34"/>
      <c r="G199" s="34"/>
      <c r="H199" s="34"/>
      <c r="I199" s="34"/>
      <c r="J199" s="34"/>
      <c r="K199" s="34"/>
      <c r="L199" s="34"/>
      <c r="M199" s="34"/>
      <c r="N199" s="34"/>
    </row>
    <row r="200" spans="2:14" s="18" customFormat="1" x14ac:dyDescent="0.25">
      <c r="B200" s="15" t="s">
        <v>100</v>
      </c>
      <c r="C200" s="16" t="s">
        <v>90</v>
      </c>
      <c r="D200" s="16">
        <v>2005</v>
      </c>
      <c r="E200" s="16">
        <v>2006</v>
      </c>
      <c r="F200" s="16">
        <v>2007</v>
      </c>
      <c r="G200" s="16">
        <v>2008</v>
      </c>
      <c r="H200" s="16">
        <v>2009</v>
      </c>
      <c r="I200" s="16">
        <v>2010</v>
      </c>
      <c r="J200" s="16">
        <v>2011</v>
      </c>
      <c r="K200" s="16">
        <v>2012</v>
      </c>
      <c r="L200" s="16">
        <v>2013</v>
      </c>
      <c r="M200" s="16">
        <v>2014</v>
      </c>
      <c r="N200" s="17">
        <v>2015</v>
      </c>
    </row>
    <row r="201" spans="2:14" s="18" customFormat="1" x14ac:dyDescent="0.25">
      <c r="B201" s="167" t="s">
        <v>178</v>
      </c>
      <c r="C201" s="27"/>
      <c r="D201" s="193"/>
      <c r="E201" s="193"/>
      <c r="F201" s="193"/>
      <c r="G201" s="193"/>
      <c r="H201" s="193"/>
      <c r="I201" s="193"/>
      <c r="J201" s="193"/>
      <c r="K201" s="191"/>
      <c r="L201" s="531"/>
      <c r="M201" s="531"/>
      <c r="N201" s="194"/>
    </row>
    <row r="202" spans="2:14" s="18" customFormat="1" x14ac:dyDescent="0.25">
      <c r="B202" s="165" t="s">
        <v>136</v>
      </c>
      <c r="C202" s="20"/>
      <c r="D202" s="179">
        <f t="shared" ref="D202:L202" si="151">D157*(1-$F$197)</f>
        <v>0</v>
      </c>
      <c r="E202" s="179">
        <f t="shared" si="151"/>
        <v>0</v>
      </c>
      <c r="F202" s="179">
        <f t="shared" si="151"/>
        <v>0</v>
      </c>
      <c r="G202" s="179">
        <f t="shared" si="151"/>
        <v>0</v>
      </c>
      <c r="H202" s="179">
        <f t="shared" si="151"/>
        <v>0</v>
      </c>
      <c r="I202" s="179">
        <f t="shared" si="151"/>
        <v>0</v>
      </c>
      <c r="J202" s="179">
        <f t="shared" si="151"/>
        <v>0</v>
      </c>
      <c r="K202" s="179">
        <f t="shared" si="151"/>
        <v>0</v>
      </c>
      <c r="L202" s="179">
        <f t="shared" si="151"/>
        <v>0</v>
      </c>
      <c r="M202" s="179">
        <f t="shared" ref="M202:N202" si="152">M157*(1-$F$197)</f>
        <v>0</v>
      </c>
      <c r="N202" s="180">
        <f t="shared" si="152"/>
        <v>0</v>
      </c>
    </row>
    <row r="203" spans="2:14" s="18" customFormat="1" x14ac:dyDescent="0.25">
      <c r="B203" s="165" t="s">
        <v>137</v>
      </c>
      <c r="C203" s="20"/>
      <c r="D203" s="179">
        <f t="shared" ref="D203:L203" si="153">D158*(1-$F$197)</f>
        <v>0</v>
      </c>
      <c r="E203" s="179">
        <f t="shared" si="153"/>
        <v>0</v>
      </c>
      <c r="F203" s="179">
        <f t="shared" si="153"/>
        <v>0</v>
      </c>
      <c r="G203" s="179">
        <f t="shared" si="153"/>
        <v>0</v>
      </c>
      <c r="H203" s="179">
        <f t="shared" si="153"/>
        <v>0</v>
      </c>
      <c r="I203" s="179">
        <f t="shared" si="153"/>
        <v>0</v>
      </c>
      <c r="J203" s="179">
        <f t="shared" si="153"/>
        <v>0</v>
      </c>
      <c r="K203" s="179">
        <f t="shared" si="153"/>
        <v>0</v>
      </c>
      <c r="L203" s="179">
        <f t="shared" si="153"/>
        <v>0</v>
      </c>
      <c r="M203" s="179">
        <f t="shared" ref="M203:N203" si="154">M158*(1-$F$197)</f>
        <v>0</v>
      </c>
      <c r="N203" s="180">
        <f t="shared" si="154"/>
        <v>0</v>
      </c>
    </row>
    <row r="204" spans="2:14" s="18" customFormat="1" x14ac:dyDescent="0.25">
      <c r="B204" s="165" t="s">
        <v>138</v>
      </c>
      <c r="C204" s="20"/>
      <c r="D204" s="179">
        <f t="shared" ref="D204:L204" si="155">D159*(1-$F$197)</f>
        <v>0</v>
      </c>
      <c r="E204" s="179">
        <f t="shared" si="155"/>
        <v>0</v>
      </c>
      <c r="F204" s="179">
        <f t="shared" si="155"/>
        <v>0</v>
      </c>
      <c r="G204" s="179">
        <f t="shared" si="155"/>
        <v>0</v>
      </c>
      <c r="H204" s="179">
        <f t="shared" si="155"/>
        <v>0</v>
      </c>
      <c r="I204" s="179">
        <f t="shared" si="155"/>
        <v>0</v>
      </c>
      <c r="J204" s="179">
        <f t="shared" si="155"/>
        <v>0</v>
      </c>
      <c r="K204" s="179">
        <f t="shared" si="155"/>
        <v>0</v>
      </c>
      <c r="L204" s="179">
        <f t="shared" si="155"/>
        <v>0</v>
      </c>
      <c r="M204" s="179">
        <f t="shared" ref="M204:N204" si="156">M159*(1-$F$197)</f>
        <v>0</v>
      </c>
      <c r="N204" s="180">
        <f t="shared" si="156"/>
        <v>0</v>
      </c>
    </row>
    <row r="205" spans="2:14" s="18" customFormat="1" x14ac:dyDescent="0.25">
      <c r="B205" s="165" t="s">
        <v>139</v>
      </c>
      <c r="C205" s="20"/>
      <c r="D205" s="179">
        <f t="shared" ref="D205:L205" si="157">D160*(1-$F$197)</f>
        <v>0</v>
      </c>
      <c r="E205" s="179">
        <f t="shared" si="157"/>
        <v>0</v>
      </c>
      <c r="F205" s="179">
        <f t="shared" si="157"/>
        <v>0</v>
      </c>
      <c r="G205" s="179">
        <f t="shared" si="157"/>
        <v>0</v>
      </c>
      <c r="H205" s="179">
        <f t="shared" si="157"/>
        <v>0</v>
      </c>
      <c r="I205" s="179">
        <f t="shared" si="157"/>
        <v>0</v>
      </c>
      <c r="J205" s="179">
        <f t="shared" si="157"/>
        <v>0</v>
      </c>
      <c r="K205" s="179">
        <f t="shared" si="157"/>
        <v>0</v>
      </c>
      <c r="L205" s="179">
        <f t="shared" si="157"/>
        <v>0</v>
      </c>
      <c r="M205" s="179">
        <f t="shared" ref="M205:N205" si="158">M160*(1-$F$197)</f>
        <v>0</v>
      </c>
      <c r="N205" s="180">
        <f t="shared" si="158"/>
        <v>0</v>
      </c>
    </row>
    <row r="206" spans="2:14" s="18" customFormat="1" x14ac:dyDescent="0.25">
      <c r="B206" s="165" t="s">
        <v>140</v>
      </c>
      <c r="C206" s="20"/>
      <c r="D206" s="179">
        <f t="shared" ref="D206:L206" si="159">D161*(1-$F$197)</f>
        <v>0</v>
      </c>
      <c r="E206" s="179">
        <f t="shared" si="159"/>
        <v>0</v>
      </c>
      <c r="F206" s="179">
        <f t="shared" si="159"/>
        <v>0</v>
      </c>
      <c r="G206" s="179">
        <f t="shared" si="159"/>
        <v>0</v>
      </c>
      <c r="H206" s="179">
        <f t="shared" si="159"/>
        <v>0</v>
      </c>
      <c r="I206" s="179">
        <f t="shared" si="159"/>
        <v>0</v>
      </c>
      <c r="J206" s="179">
        <f t="shared" si="159"/>
        <v>0</v>
      </c>
      <c r="K206" s="179">
        <f t="shared" si="159"/>
        <v>0</v>
      </c>
      <c r="L206" s="179">
        <f t="shared" si="159"/>
        <v>0</v>
      </c>
      <c r="M206" s="179">
        <f t="shared" ref="M206:N206" si="160">M161*(1-$F$197)</f>
        <v>0</v>
      </c>
      <c r="N206" s="180">
        <f t="shared" si="160"/>
        <v>0</v>
      </c>
    </row>
    <row r="207" spans="2:14" s="18" customFormat="1" x14ac:dyDescent="0.25">
      <c r="B207" s="165" t="s">
        <v>141</v>
      </c>
      <c r="C207" s="20"/>
      <c r="D207" s="179">
        <f t="shared" ref="D207:L207" si="161">D162*(1-$F$197)</f>
        <v>0</v>
      </c>
      <c r="E207" s="179">
        <f t="shared" si="161"/>
        <v>0</v>
      </c>
      <c r="F207" s="179">
        <f t="shared" si="161"/>
        <v>0</v>
      </c>
      <c r="G207" s="179">
        <f t="shared" si="161"/>
        <v>0</v>
      </c>
      <c r="H207" s="179">
        <f t="shared" si="161"/>
        <v>0</v>
      </c>
      <c r="I207" s="179">
        <f t="shared" si="161"/>
        <v>0</v>
      </c>
      <c r="J207" s="179">
        <f t="shared" si="161"/>
        <v>0</v>
      </c>
      <c r="K207" s="179">
        <f t="shared" si="161"/>
        <v>0</v>
      </c>
      <c r="L207" s="179">
        <f t="shared" si="161"/>
        <v>0</v>
      </c>
      <c r="M207" s="179">
        <f t="shared" ref="M207:N207" si="162">M162*(1-$F$197)</f>
        <v>0</v>
      </c>
      <c r="N207" s="180">
        <f t="shared" si="162"/>
        <v>0</v>
      </c>
    </row>
    <row r="208" spans="2:14" s="18" customFormat="1" x14ac:dyDescent="0.25">
      <c r="B208" s="165" t="s">
        <v>142</v>
      </c>
      <c r="C208" s="20"/>
      <c r="D208" s="179">
        <f t="shared" ref="D208:L208" si="163">D163*(1-$F$197)</f>
        <v>0</v>
      </c>
      <c r="E208" s="179">
        <f t="shared" si="163"/>
        <v>0</v>
      </c>
      <c r="F208" s="179">
        <f t="shared" si="163"/>
        <v>0</v>
      </c>
      <c r="G208" s="179">
        <f t="shared" si="163"/>
        <v>0</v>
      </c>
      <c r="H208" s="179">
        <f t="shared" si="163"/>
        <v>0</v>
      </c>
      <c r="I208" s="179">
        <f t="shared" si="163"/>
        <v>0</v>
      </c>
      <c r="J208" s="179">
        <f t="shared" si="163"/>
        <v>0</v>
      </c>
      <c r="K208" s="179">
        <f t="shared" si="163"/>
        <v>0</v>
      </c>
      <c r="L208" s="179">
        <f t="shared" si="163"/>
        <v>0</v>
      </c>
      <c r="M208" s="179">
        <f t="shared" ref="M208:N208" si="164">M163*(1-$F$197)</f>
        <v>0</v>
      </c>
      <c r="N208" s="180">
        <f t="shared" si="164"/>
        <v>0</v>
      </c>
    </row>
    <row r="209" spans="2:14" s="18" customFormat="1" x14ac:dyDescent="0.25">
      <c r="B209" s="165" t="s">
        <v>143</v>
      </c>
      <c r="C209" s="20"/>
      <c r="D209" s="179">
        <f t="shared" ref="D209:L209" si="165">D164*(1-$F$197)</f>
        <v>0</v>
      </c>
      <c r="E209" s="179">
        <f t="shared" si="165"/>
        <v>0</v>
      </c>
      <c r="F209" s="179">
        <f t="shared" si="165"/>
        <v>0</v>
      </c>
      <c r="G209" s="179">
        <f t="shared" si="165"/>
        <v>0</v>
      </c>
      <c r="H209" s="179">
        <f t="shared" si="165"/>
        <v>0</v>
      </c>
      <c r="I209" s="179">
        <f t="shared" si="165"/>
        <v>0</v>
      </c>
      <c r="J209" s="179">
        <f t="shared" si="165"/>
        <v>0</v>
      </c>
      <c r="K209" s="179">
        <f t="shared" si="165"/>
        <v>0</v>
      </c>
      <c r="L209" s="179">
        <f t="shared" si="165"/>
        <v>0</v>
      </c>
      <c r="M209" s="179">
        <f t="shared" ref="M209:N209" si="166">M164*(1-$F$197)</f>
        <v>0</v>
      </c>
      <c r="N209" s="180">
        <f t="shared" si="166"/>
        <v>0</v>
      </c>
    </row>
    <row r="210" spans="2:14" s="18" customFormat="1" x14ac:dyDescent="0.25">
      <c r="B210" s="165" t="s">
        <v>144</v>
      </c>
      <c r="C210" s="20"/>
      <c r="D210" s="179">
        <f t="shared" ref="D210:L210" si="167">D165*(1-$F$197)</f>
        <v>0</v>
      </c>
      <c r="E210" s="179">
        <f t="shared" si="167"/>
        <v>0</v>
      </c>
      <c r="F210" s="179">
        <f t="shared" si="167"/>
        <v>0</v>
      </c>
      <c r="G210" s="179">
        <f t="shared" si="167"/>
        <v>0</v>
      </c>
      <c r="H210" s="179">
        <f t="shared" si="167"/>
        <v>0</v>
      </c>
      <c r="I210" s="179">
        <f t="shared" si="167"/>
        <v>0</v>
      </c>
      <c r="J210" s="179">
        <f t="shared" si="167"/>
        <v>0</v>
      </c>
      <c r="K210" s="179">
        <f t="shared" si="167"/>
        <v>0</v>
      </c>
      <c r="L210" s="179">
        <f t="shared" si="167"/>
        <v>0</v>
      </c>
      <c r="M210" s="179">
        <f t="shared" ref="M210:N210" si="168">M165*(1-$F$197)</f>
        <v>0</v>
      </c>
      <c r="N210" s="180">
        <f t="shared" si="168"/>
        <v>0</v>
      </c>
    </row>
    <row r="211" spans="2:14" s="18" customFormat="1" x14ac:dyDescent="0.25">
      <c r="B211" s="165" t="s">
        <v>145</v>
      </c>
      <c r="C211" s="20"/>
      <c r="D211" s="179">
        <f t="shared" ref="D211:L211" si="169">D166*(1-$F$197)</f>
        <v>0</v>
      </c>
      <c r="E211" s="179">
        <f t="shared" si="169"/>
        <v>0</v>
      </c>
      <c r="F211" s="179">
        <f t="shared" si="169"/>
        <v>0</v>
      </c>
      <c r="G211" s="179">
        <f t="shared" si="169"/>
        <v>0</v>
      </c>
      <c r="H211" s="179">
        <f t="shared" si="169"/>
        <v>0</v>
      </c>
      <c r="I211" s="179">
        <f t="shared" si="169"/>
        <v>0</v>
      </c>
      <c r="J211" s="179">
        <f t="shared" si="169"/>
        <v>0</v>
      </c>
      <c r="K211" s="179">
        <f t="shared" si="169"/>
        <v>0</v>
      </c>
      <c r="L211" s="179">
        <f t="shared" si="169"/>
        <v>0</v>
      </c>
      <c r="M211" s="179">
        <f t="shared" ref="M211:N211" si="170">M166*(1-$F$197)</f>
        <v>0</v>
      </c>
      <c r="N211" s="180">
        <f t="shared" si="170"/>
        <v>0</v>
      </c>
    </row>
    <row r="212" spans="2:14" s="18" customFormat="1" x14ac:dyDescent="0.25">
      <c r="B212" s="165" t="s">
        <v>146</v>
      </c>
      <c r="C212" s="20"/>
      <c r="D212" s="179">
        <f t="shared" ref="D212:L212" si="171">D167*(1-$F$197)</f>
        <v>0</v>
      </c>
      <c r="E212" s="179">
        <f t="shared" si="171"/>
        <v>0</v>
      </c>
      <c r="F212" s="179">
        <f t="shared" si="171"/>
        <v>0</v>
      </c>
      <c r="G212" s="179">
        <f t="shared" si="171"/>
        <v>0</v>
      </c>
      <c r="H212" s="179">
        <f t="shared" si="171"/>
        <v>0</v>
      </c>
      <c r="I212" s="179">
        <f t="shared" si="171"/>
        <v>0</v>
      </c>
      <c r="J212" s="179">
        <f t="shared" si="171"/>
        <v>0</v>
      </c>
      <c r="K212" s="179">
        <f t="shared" si="171"/>
        <v>0</v>
      </c>
      <c r="L212" s="179">
        <f t="shared" si="171"/>
        <v>0</v>
      </c>
      <c r="M212" s="179">
        <f t="shared" ref="M212:N212" si="172">M167*(1-$F$197)</f>
        <v>0</v>
      </c>
      <c r="N212" s="180">
        <f t="shared" si="172"/>
        <v>0</v>
      </c>
    </row>
    <row r="213" spans="2:14" s="18" customFormat="1" x14ac:dyDescent="0.25">
      <c r="B213" s="165" t="s">
        <v>147</v>
      </c>
      <c r="C213" s="20"/>
      <c r="D213" s="179">
        <f t="shared" ref="D213:L213" si="173">D168*(1-$F$197)</f>
        <v>0</v>
      </c>
      <c r="E213" s="179">
        <f t="shared" si="173"/>
        <v>0</v>
      </c>
      <c r="F213" s="179">
        <f t="shared" si="173"/>
        <v>0</v>
      </c>
      <c r="G213" s="179">
        <f t="shared" si="173"/>
        <v>0</v>
      </c>
      <c r="H213" s="179">
        <f t="shared" si="173"/>
        <v>0</v>
      </c>
      <c r="I213" s="179">
        <f t="shared" si="173"/>
        <v>0</v>
      </c>
      <c r="J213" s="179">
        <f t="shared" si="173"/>
        <v>0</v>
      </c>
      <c r="K213" s="179">
        <f t="shared" si="173"/>
        <v>0</v>
      </c>
      <c r="L213" s="179">
        <f t="shared" si="173"/>
        <v>0</v>
      </c>
      <c r="M213" s="179">
        <f t="shared" ref="M213:N213" si="174">M168*(1-$F$197)</f>
        <v>0</v>
      </c>
      <c r="N213" s="180">
        <f t="shared" si="174"/>
        <v>0</v>
      </c>
    </row>
    <row r="214" spans="2:14" s="18" customFormat="1" x14ac:dyDescent="0.25">
      <c r="B214" s="165" t="s">
        <v>148</v>
      </c>
      <c r="C214" s="20"/>
      <c r="D214" s="179">
        <f t="shared" ref="D214:L214" si="175">D169*(1-$F$197)</f>
        <v>0</v>
      </c>
      <c r="E214" s="179">
        <f t="shared" si="175"/>
        <v>0</v>
      </c>
      <c r="F214" s="179">
        <f t="shared" si="175"/>
        <v>0</v>
      </c>
      <c r="G214" s="179">
        <f t="shared" si="175"/>
        <v>0</v>
      </c>
      <c r="H214" s="179">
        <f t="shared" si="175"/>
        <v>0</v>
      </c>
      <c r="I214" s="179">
        <f t="shared" si="175"/>
        <v>0</v>
      </c>
      <c r="J214" s="179">
        <f t="shared" si="175"/>
        <v>0</v>
      </c>
      <c r="K214" s="179">
        <f t="shared" si="175"/>
        <v>0</v>
      </c>
      <c r="L214" s="179">
        <f t="shared" si="175"/>
        <v>0</v>
      </c>
      <c r="M214" s="179">
        <f t="shared" ref="M214:N214" si="176">M169*(1-$F$197)</f>
        <v>0</v>
      </c>
      <c r="N214" s="180">
        <f t="shared" si="176"/>
        <v>0</v>
      </c>
    </row>
    <row r="215" spans="2:14" s="18" customFormat="1" x14ac:dyDescent="0.25">
      <c r="B215" s="165" t="s">
        <v>149</v>
      </c>
      <c r="C215" s="20"/>
      <c r="D215" s="179">
        <f t="shared" ref="D215:L215" si="177">D170*(1-$F$197)</f>
        <v>0</v>
      </c>
      <c r="E215" s="179">
        <f t="shared" si="177"/>
        <v>0</v>
      </c>
      <c r="F215" s="179">
        <f t="shared" si="177"/>
        <v>0</v>
      </c>
      <c r="G215" s="179">
        <f t="shared" si="177"/>
        <v>0</v>
      </c>
      <c r="H215" s="179">
        <f t="shared" si="177"/>
        <v>0</v>
      </c>
      <c r="I215" s="179">
        <f t="shared" si="177"/>
        <v>0</v>
      </c>
      <c r="J215" s="179">
        <f t="shared" si="177"/>
        <v>0</v>
      </c>
      <c r="K215" s="179">
        <f t="shared" si="177"/>
        <v>0</v>
      </c>
      <c r="L215" s="179">
        <f t="shared" si="177"/>
        <v>0</v>
      </c>
      <c r="M215" s="179">
        <f t="shared" ref="M215:N215" si="178">M170*(1-$F$197)</f>
        <v>0</v>
      </c>
      <c r="N215" s="180">
        <f t="shared" si="178"/>
        <v>0</v>
      </c>
    </row>
    <row r="216" spans="2:14" s="18" customFormat="1" x14ac:dyDescent="0.25">
      <c r="B216" s="165" t="s">
        <v>150</v>
      </c>
      <c r="C216" s="20"/>
      <c r="D216" s="179">
        <f t="shared" ref="D216:L216" si="179">D171*(1-$F$197)</f>
        <v>0</v>
      </c>
      <c r="E216" s="179">
        <f t="shared" si="179"/>
        <v>0</v>
      </c>
      <c r="F216" s="179">
        <f t="shared" si="179"/>
        <v>0</v>
      </c>
      <c r="G216" s="179">
        <f t="shared" si="179"/>
        <v>0</v>
      </c>
      <c r="H216" s="179">
        <f t="shared" si="179"/>
        <v>0</v>
      </c>
      <c r="I216" s="179">
        <f t="shared" si="179"/>
        <v>0</v>
      </c>
      <c r="J216" s="179">
        <f t="shared" si="179"/>
        <v>0</v>
      </c>
      <c r="K216" s="179">
        <f t="shared" si="179"/>
        <v>0</v>
      </c>
      <c r="L216" s="179">
        <f t="shared" si="179"/>
        <v>0</v>
      </c>
      <c r="M216" s="179">
        <f t="shared" ref="M216:N216" si="180">M171*(1-$F$197)</f>
        <v>0</v>
      </c>
      <c r="N216" s="180">
        <f t="shared" si="180"/>
        <v>0</v>
      </c>
    </row>
    <row r="217" spans="2:14" s="18" customFormat="1" x14ac:dyDescent="0.25">
      <c r="B217" s="165" t="s">
        <v>151</v>
      </c>
      <c r="C217" s="20"/>
      <c r="D217" s="179">
        <f t="shared" ref="D217:L217" si="181">D172*(1-$F$197)</f>
        <v>0</v>
      </c>
      <c r="E217" s="179">
        <f t="shared" si="181"/>
        <v>0</v>
      </c>
      <c r="F217" s="179">
        <f t="shared" si="181"/>
        <v>0</v>
      </c>
      <c r="G217" s="179">
        <f t="shared" si="181"/>
        <v>0</v>
      </c>
      <c r="H217" s="179">
        <f t="shared" si="181"/>
        <v>0</v>
      </c>
      <c r="I217" s="179">
        <f t="shared" si="181"/>
        <v>0</v>
      </c>
      <c r="J217" s="179">
        <f t="shared" si="181"/>
        <v>0</v>
      </c>
      <c r="K217" s="179">
        <f t="shared" si="181"/>
        <v>0</v>
      </c>
      <c r="L217" s="179">
        <f t="shared" si="181"/>
        <v>0</v>
      </c>
      <c r="M217" s="179">
        <f t="shared" ref="M217:N217" si="182">M172*(1-$F$197)</f>
        <v>0</v>
      </c>
      <c r="N217" s="180">
        <f t="shared" si="182"/>
        <v>0</v>
      </c>
    </row>
    <row r="218" spans="2:14" s="18" customFormat="1" x14ac:dyDescent="0.25">
      <c r="B218" s="165" t="s">
        <v>152</v>
      </c>
      <c r="C218" s="20"/>
      <c r="D218" s="179">
        <f t="shared" ref="D218:L218" si="183">D173*(1-$F$197)</f>
        <v>0</v>
      </c>
      <c r="E218" s="179">
        <f t="shared" si="183"/>
        <v>0</v>
      </c>
      <c r="F218" s="179">
        <f t="shared" si="183"/>
        <v>0</v>
      </c>
      <c r="G218" s="179">
        <f t="shared" si="183"/>
        <v>0</v>
      </c>
      <c r="H218" s="179">
        <f t="shared" si="183"/>
        <v>0</v>
      </c>
      <c r="I218" s="179">
        <f t="shared" si="183"/>
        <v>0</v>
      </c>
      <c r="J218" s="179">
        <f t="shared" si="183"/>
        <v>0</v>
      </c>
      <c r="K218" s="179">
        <f t="shared" si="183"/>
        <v>0</v>
      </c>
      <c r="L218" s="179">
        <f t="shared" si="183"/>
        <v>0</v>
      </c>
      <c r="M218" s="179">
        <f t="shared" ref="M218:N218" si="184">M173*(1-$F$197)</f>
        <v>0</v>
      </c>
      <c r="N218" s="180">
        <f t="shared" si="184"/>
        <v>0</v>
      </c>
    </row>
    <row r="219" spans="2:14" s="18" customFormat="1" x14ac:dyDescent="0.25">
      <c r="B219" s="165" t="s">
        <v>153</v>
      </c>
      <c r="C219" s="20"/>
      <c r="D219" s="179">
        <f t="shared" ref="D219:L219" si="185">D174*(1-$F$197)</f>
        <v>0</v>
      </c>
      <c r="E219" s="179">
        <f t="shared" si="185"/>
        <v>0</v>
      </c>
      <c r="F219" s="179">
        <f t="shared" si="185"/>
        <v>0</v>
      </c>
      <c r="G219" s="179">
        <f t="shared" si="185"/>
        <v>0</v>
      </c>
      <c r="H219" s="179">
        <f t="shared" si="185"/>
        <v>0</v>
      </c>
      <c r="I219" s="179">
        <f t="shared" si="185"/>
        <v>0</v>
      </c>
      <c r="J219" s="179">
        <f t="shared" si="185"/>
        <v>0</v>
      </c>
      <c r="K219" s="179">
        <f t="shared" si="185"/>
        <v>0</v>
      </c>
      <c r="L219" s="179">
        <f t="shared" si="185"/>
        <v>0</v>
      </c>
      <c r="M219" s="179">
        <f t="shared" ref="M219:N219" si="186">M174*(1-$F$197)</f>
        <v>0</v>
      </c>
      <c r="N219" s="180">
        <f t="shared" si="186"/>
        <v>0</v>
      </c>
    </row>
    <row r="220" spans="2:14" s="18" customFormat="1" x14ac:dyDescent="0.25">
      <c r="B220" s="165" t="s">
        <v>154</v>
      </c>
      <c r="C220" s="20"/>
      <c r="D220" s="179">
        <f t="shared" ref="D220:L220" si="187">D175*(1-$F$197)</f>
        <v>0</v>
      </c>
      <c r="E220" s="179">
        <f t="shared" si="187"/>
        <v>0</v>
      </c>
      <c r="F220" s="179">
        <f t="shared" si="187"/>
        <v>0</v>
      </c>
      <c r="G220" s="179">
        <f t="shared" si="187"/>
        <v>0</v>
      </c>
      <c r="H220" s="179">
        <f t="shared" si="187"/>
        <v>0</v>
      </c>
      <c r="I220" s="179">
        <f t="shared" si="187"/>
        <v>0</v>
      </c>
      <c r="J220" s="179">
        <f t="shared" si="187"/>
        <v>0</v>
      </c>
      <c r="K220" s="179">
        <f t="shared" si="187"/>
        <v>0</v>
      </c>
      <c r="L220" s="179">
        <f t="shared" si="187"/>
        <v>0</v>
      </c>
      <c r="M220" s="179">
        <f t="shared" ref="M220:N220" si="188">M175*(1-$F$197)</f>
        <v>0</v>
      </c>
      <c r="N220" s="180">
        <f t="shared" si="188"/>
        <v>0</v>
      </c>
    </row>
    <row r="221" spans="2:14" s="18" customFormat="1" x14ac:dyDescent="0.25">
      <c r="B221" s="165" t="s">
        <v>155</v>
      </c>
      <c r="C221" s="20"/>
      <c r="D221" s="179">
        <f t="shared" ref="D221:L221" si="189">D176*(1-$F$197)</f>
        <v>0</v>
      </c>
      <c r="E221" s="179">
        <f t="shared" si="189"/>
        <v>0</v>
      </c>
      <c r="F221" s="179">
        <f t="shared" si="189"/>
        <v>0</v>
      </c>
      <c r="G221" s="179">
        <f t="shared" si="189"/>
        <v>0</v>
      </c>
      <c r="H221" s="179">
        <f t="shared" si="189"/>
        <v>0</v>
      </c>
      <c r="I221" s="179">
        <f t="shared" si="189"/>
        <v>0</v>
      </c>
      <c r="J221" s="179">
        <f t="shared" si="189"/>
        <v>0</v>
      </c>
      <c r="K221" s="179">
        <f t="shared" si="189"/>
        <v>0</v>
      </c>
      <c r="L221" s="179">
        <f t="shared" si="189"/>
        <v>0</v>
      </c>
      <c r="M221" s="179">
        <f t="shared" ref="M221:N221" si="190">M176*(1-$F$197)</f>
        <v>0</v>
      </c>
      <c r="N221" s="180">
        <f t="shared" si="190"/>
        <v>0</v>
      </c>
    </row>
    <row r="222" spans="2:14" s="18" customFormat="1" x14ac:dyDescent="0.25">
      <c r="B222" s="165" t="s">
        <v>156</v>
      </c>
      <c r="C222" s="20"/>
      <c r="D222" s="179">
        <f t="shared" ref="D222:L222" si="191">D177*(1-$F$197)</f>
        <v>0</v>
      </c>
      <c r="E222" s="179">
        <f t="shared" si="191"/>
        <v>0</v>
      </c>
      <c r="F222" s="179">
        <f t="shared" si="191"/>
        <v>0</v>
      </c>
      <c r="G222" s="179">
        <f t="shared" si="191"/>
        <v>0</v>
      </c>
      <c r="H222" s="179">
        <f t="shared" si="191"/>
        <v>0</v>
      </c>
      <c r="I222" s="179">
        <f t="shared" si="191"/>
        <v>0</v>
      </c>
      <c r="J222" s="179">
        <f t="shared" si="191"/>
        <v>0</v>
      </c>
      <c r="K222" s="179">
        <f t="shared" si="191"/>
        <v>0</v>
      </c>
      <c r="L222" s="179">
        <f t="shared" si="191"/>
        <v>0</v>
      </c>
      <c r="M222" s="179">
        <f t="shared" ref="M222:N222" si="192">M177*(1-$F$197)</f>
        <v>0</v>
      </c>
      <c r="N222" s="180">
        <f t="shared" si="192"/>
        <v>0</v>
      </c>
    </row>
    <row r="223" spans="2:14" s="18" customFormat="1" x14ac:dyDescent="0.25">
      <c r="B223" s="165" t="s">
        <v>157</v>
      </c>
      <c r="C223" s="20"/>
      <c r="D223" s="179">
        <f t="shared" ref="D223:L223" si="193">D178*(1-$F$197)</f>
        <v>0</v>
      </c>
      <c r="E223" s="179">
        <f t="shared" si="193"/>
        <v>0</v>
      </c>
      <c r="F223" s="179">
        <f t="shared" si="193"/>
        <v>0</v>
      </c>
      <c r="G223" s="179">
        <f t="shared" si="193"/>
        <v>0</v>
      </c>
      <c r="H223" s="179">
        <f t="shared" si="193"/>
        <v>0</v>
      </c>
      <c r="I223" s="179">
        <f t="shared" si="193"/>
        <v>0</v>
      </c>
      <c r="J223" s="179">
        <f t="shared" si="193"/>
        <v>0</v>
      </c>
      <c r="K223" s="179">
        <f t="shared" si="193"/>
        <v>0</v>
      </c>
      <c r="L223" s="179">
        <f t="shared" si="193"/>
        <v>0</v>
      </c>
      <c r="M223" s="179">
        <f t="shared" ref="M223:N223" si="194">M178*(1-$F$197)</f>
        <v>0</v>
      </c>
      <c r="N223" s="180">
        <f t="shared" si="194"/>
        <v>0</v>
      </c>
    </row>
    <row r="224" spans="2:14" s="18" customFormat="1" x14ac:dyDescent="0.25">
      <c r="B224" s="165" t="s">
        <v>158</v>
      </c>
      <c r="C224" s="20"/>
      <c r="D224" s="179">
        <f t="shared" ref="D224:L224" si="195">D179*(1-$F$197)</f>
        <v>0</v>
      </c>
      <c r="E224" s="179">
        <f t="shared" si="195"/>
        <v>0</v>
      </c>
      <c r="F224" s="179">
        <f t="shared" si="195"/>
        <v>0</v>
      </c>
      <c r="G224" s="179">
        <f t="shared" si="195"/>
        <v>0</v>
      </c>
      <c r="H224" s="179">
        <f t="shared" si="195"/>
        <v>0</v>
      </c>
      <c r="I224" s="179">
        <f t="shared" si="195"/>
        <v>0</v>
      </c>
      <c r="J224" s="179">
        <f t="shared" si="195"/>
        <v>0</v>
      </c>
      <c r="K224" s="179">
        <f t="shared" si="195"/>
        <v>0</v>
      </c>
      <c r="L224" s="179">
        <f t="shared" si="195"/>
        <v>0</v>
      </c>
      <c r="M224" s="179">
        <f t="shared" ref="M224:N224" si="196">M179*(1-$F$197)</f>
        <v>0</v>
      </c>
      <c r="N224" s="180">
        <f t="shared" si="196"/>
        <v>0</v>
      </c>
    </row>
    <row r="225" spans="2:14" s="18" customFormat="1" x14ac:dyDescent="0.25">
      <c r="B225" s="165" t="s">
        <v>159</v>
      </c>
      <c r="C225" s="20"/>
      <c r="D225" s="179">
        <f t="shared" ref="D225:L225" si="197">D180*(1-$F$197)</f>
        <v>0</v>
      </c>
      <c r="E225" s="179">
        <f t="shared" si="197"/>
        <v>0</v>
      </c>
      <c r="F225" s="179">
        <f t="shared" si="197"/>
        <v>0</v>
      </c>
      <c r="G225" s="179">
        <f t="shared" si="197"/>
        <v>0</v>
      </c>
      <c r="H225" s="179">
        <f t="shared" si="197"/>
        <v>0</v>
      </c>
      <c r="I225" s="179">
        <f t="shared" si="197"/>
        <v>0</v>
      </c>
      <c r="J225" s="179">
        <f t="shared" si="197"/>
        <v>0</v>
      </c>
      <c r="K225" s="179">
        <f t="shared" si="197"/>
        <v>0</v>
      </c>
      <c r="L225" s="179">
        <f t="shared" si="197"/>
        <v>0</v>
      </c>
      <c r="M225" s="179">
        <f t="shared" ref="M225:N225" si="198">M180*(1-$F$197)</f>
        <v>0</v>
      </c>
      <c r="N225" s="180">
        <f t="shared" si="198"/>
        <v>0</v>
      </c>
    </row>
    <row r="226" spans="2:14" s="18" customFormat="1" x14ac:dyDescent="0.25">
      <c r="B226" s="165" t="s">
        <v>160</v>
      </c>
      <c r="C226" s="20"/>
      <c r="D226" s="179">
        <f t="shared" ref="D226:L226" si="199">D181*(1-$F$197)</f>
        <v>0</v>
      </c>
      <c r="E226" s="179">
        <f t="shared" si="199"/>
        <v>0</v>
      </c>
      <c r="F226" s="179">
        <f t="shared" si="199"/>
        <v>0</v>
      </c>
      <c r="G226" s="179">
        <f t="shared" si="199"/>
        <v>0</v>
      </c>
      <c r="H226" s="179">
        <f t="shared" si="199"/>
        <v>0</v>
      </c>
      <c r="I226" s="179">
        <f t="shared" si="199"/>
        <v>0</v>
      </c>
      <c r="J226" s="179">
        <f t="shared" si="199"/>
        <v>0</v>
      </c>
      <c r="K226" s="179">
        <f t="shared" si="199"/>
        <v>0</v>
      </c>
      <c r="L226" s="179">
        <f t="shared" si="199"/>
        <v>0</v>
      </c>
      <c r="M226" s="179">
        <f t="shared" ref="M226:N226" si="200">M181*(1-$F$197)</f>
        <v>0</v>
      </c>
      <c r="N226" s="180">
        <f t="shared" si="200"/>
        <v>0</v>
      </c>
    </row>
    <row r="227" spans="2:14" s="18" customFormat="1" x14ac:dyDescent="0.25">
      <c r="B227" s="165" t="s">
        <v>161</v>
      </c>
      <c r="C227" s="20"/>
      <c r="D227" s="179">
        <f t="shared" ref="D227:L227" si="201">D182*(1-$F$197)</f>
        <v>0</v>
      </c>
      <c r="E227" s="179">
        <f t="shared" si="201"/>
        <v>0</v>
      </c>
      <c r="F227" s="179">
        <f t="shared" si="201"/>
        <v>0</v>
      </c>
      <c r="G227" s="179">
        <f t="shared" si="201"/>
        <v>0</v>
      </c>
      <c r="H227" s="179">
        <f t="shared" si="201"/>
        <v>0</v>
      </c>
      <c r="I227" s="179">
        <f t="shared" si="201"/>
        <v>0</v>
      </c>
      <c r="J227" s="179">
        <f t="shared" si="201"/>
        <v>0</v>
      </c>
      <c r="K227" s="179">
        <f t="shared" si="201"/>
        <v>0</v>
      </c>
      <c r="L227" s="179">
        <f t="shared" si="201"/>
        <v>0</v>
      </c>
      <c r="M227" s="179">
        <f t="shared" ref="M227:N227" si="202">M182*(1-$F$197)</f>
        <v>0</v>
      </c>
      <c r="N227" s="180">
        <f t="shared" si="202"/>
        <v>0</v>
      </c>
    </row>
    <row r="228" spans="2:14" s="18" customFormat="1" x14ac:dyDescent="0.25">
      <c r="B228" s="165" t="s">
        <v>162</v>
      </c>
      <c r="C228" s="20"/>
      <c r="D228" s="179">
        <f t="shared" ref="D228:L228" si="203">D183*(1-$F$197)</f>
        <v>0</v>
      </c>
      <c r="E228" s="179">
        <f t="shared" si="203"/>
        <v>0</v>
      </c>
      <c r="F228" s="179">
        <f t="shared" si="203"/>
        <v>0</v>
      </c>
      <c r="G228" s="179">
        <f t="shared" si="203"/>
        <v>0</v>
      </c>
      <c r="H228" s="179">
        <f t="shared" si="203"/>
        <v>0</v>
      </c>
      <c r="I228" s="179">
        <f t="shared" si="203"/>
        <v>0</v>
      </c>
      <c r="J228" s="179">
        <f t="shared" si="203"/>
        <v>0</v>
      </c>
      <c r="K228" s="179">
        <f t="shared" si="203"/>
        <v>0</v>
      </c>
      <c r="L228" s="179">
        <f t="shared" si="203"/>
        <v>0</v>
      </c>
      <c r="M228" s="179">
        <f t="shared" ref="M228:N228" si="204">M183*(1-$F$197)</f>
        <v>0</v>
      </c>
      <c r="N228" s="180">
        <f t="shared" si="204"/>
        <v>0</v>
      </c>
    </row>
    <row r="229" spans="2:14" s="18" customFormat="1" x14ac:dyDescent="0.25">
      <c r="B229" s="165" t="s">
        <v>163</v>
      </c>
      <c r="C229" s="20"/>
      <c r="D229" s="179">
        <f t="shared" ref="D229:L229" si="205">D184*(1-$F$197)</f>
        <v>0</v>
      </c>
      <c r="E229" s="179">
        <f t="shared" si="205"/>
        <v>0</v>
      </c>
      <c r="F229" s="179">
        <f t="shared" si="205"/>
        <v>0</v>
      </c>
      <c r="G229" s="179">
        <f t="shared" si="205"/>
        <v>0</v>
      </c>
      <c r="H229" s="179">
        <f t="shared" si="205"/>
        <v>0</v>
      </c>
      <c r="I229" s="179">
        <f t="shared" si="205"/>
        <v>0</v>
      </c>
      <c r="J229" s="179">
        <f t="shared" si="205"/>
        <v>0</v>
      </c>
      <c r="K229" s="179">
        <f t="shared" si="205"/>
        <v>0</v>
      </c>
      <c r="L229" s="179">
        <f t="shared" si="205"/>
        <v>0</v>
      </c>
      <c r="M229" s="179">
        <f t="shared" ref="M229:N229" si="206">M184*(1-$F$197)</f>
        <v>0</v>
      </c>
      <c r="N229" s="180">
        <f t="shared" si="206"/>
        <v>0</v>
      </c>
    </row>
    <row r="230" spans="2:14" s="18" customFormat="1" x14ac:dyDescent="0.25">
      <c r="B230" s="165" t="s">
        <v>164</v>
      </c>
      <c r="C230" s="20"/>
      <c r="D230" s="179">
        <f t="shared" ref="D230:L230" si="207">D185*(1-$F$197)</f>
        <v>0</v>
      </c>
      <c r="E230" s="179">
        <f t="shared" si="207"/>
        <v>0</v>
      </c>
      <c r="F230" s="179">
        <f t="shared" si="207"/>
        <v>0</v>
      </c>
      <c r="G230" s="179">
        <f t="shared" si="207"/>
        <v>0</v>
      </c>
      <c r="H230" s="179">
        <f t="shared" si="207"/>
        <v>0</v>
      </c>
      <c r="I230" s="179">
        <f t="shared" si="207"/>
        <v>0</v>
      </c>
      <c r="J230" s="179">
        <f t="shared" si="207"/>
        <v>0</v>
      </c>
      <c r="K230" s="179">
        <f t="shared" si="207"/>
        <v>0</v>
      </c>
      <c r="L230" s="179">
        <f t="shared" si="207"/>
        <v>0</v>
      </c>
      <c r="M230" s="179">
        <f t="shared" ref="M230:N230" si="208">M185*(1-$F$197)</f>
        <v>0</v>
      </c>
      <c r="N230" s="180">
        <f t="shared" si="208"/>
        <v>0</v>
      </c>
    </row>
    <row r="231" spans="2:14" s="18" customFormat="1" x14ac:dyDescent="0.25">
      <c r="B231" s="165" t="s">
        <v>165</v>
      </c>
      <c r="C231" s="20"/>
      <c r="D231" s="179">
        <f t="shared" ref="D231:L231" si="209">D186*(1-$F$197)</f>
        <v>0</v>
      </c>
      <c r="E231" s="179">
        <f t="shared" si="209"/>
        <v>0</v>
      </c>
      <c r="F231" s="179">
        <f t="shared" si="209"/>
        <v>0</v>
      </c>
      <c r="G231" s="179">
        <f t="shared" si="209"/>
        <v>0</v>
      </c>
      <c r="H231" s="179">
        <f t="shared" si="209"/>
        <v>0</v>
      </c>
      <c r="I231" s="179">
        <f t="shared" si="209"/>
        <v>0</v>
      </c>
      <c r="J231" s="179">
        <f t="shared" si="209"/>
        <v>0</v>
      </c>
      <c r="K231" s="179">
        <f t="shared" si="209"/>
        <v>0</v>
      </c>
      <c r="L231" s="179">
        <f t="shared" si="209"/>
        <v>0</v>
      </c>
      <c r="M231" s="179">
        <f t="shared" ref="M231:N231" si="210">M186*(1-$F$197)</f>
        <v>0</v>
      </c>
      <c r="N231" s="180">
        <f t="shared" si="210"/>
        <v>0</v>
      </c>
    </row>
    <row r="232" spans="2:14" s="18" customFormat="1" x14ac:dyDescent="0.25">
      <c r="B232" s="165" t="s">
        <v>166</v>
      </c>
      <c r="C232" s="20"/>
      <c r="D232" s="179">
        <f t="shared" ref="D232:L232" si="211">D187*(1-$F$197)</f>
        <v>0</v>
      </c>
      <c r="E232" s="179">
        <f t="shared" si="211"/>
        <v>0</v>
      </c>
      <c r="F232" s="179">
        <f t="shared" si="211"/>
        <v>0</v>
      </c>
      <c r="G232" s="179">
        <f t="shared" si="211"/>
        <v>0</v>
      </c>
      <c r="H232" s="179">
        <f t="shared" si="211"/>
        <v>0</v>
      </c>
      <c r="I232" s="179">
        <f t="shared" si="211"/>
        <v>0</v>
      </c>
      <c r="J232" s="179">
        <f t="shared" si="211"/>
        <v>0</v>
      </c>
      <c r="K232" s="179">
        <f t="shared" si="211"/>
        <v>0</v>
      </c>
      <c r="L232" s="179">
        <f t="shared" si="211"/>
        <v>0</v>
      </c>
      <c r="M232" s="179">
        <f t="shared" ref="M232:N232" si="212">M187*(1-$F$197)</f>
        <v>0</v>
      </c>
      <c r="N232" s="180">
        <f t="shared" si="212"/>
        <v>0</v>
      </c>
    </row>
    <row r="233" spans="2:14" s="18" customFormat="1" x14ac:dyDescent="0.25">
      <c r="B233" s="165" t="s">
        <v>186</v>
      </c>
      <c r="C233" s="20"/>
      <c r="D233" s="179">
        <f t="shared" ref="D233:L233" si="213">D188*(1-$F$197)</f>
        <v>0</v>
      </c>
      <c r="E233" s="179">
        <f t="shared" si="213"/>
        <v>0</v>
      </c>
      <c r="F233" s="179">
        <f t="shared" si="213"/>
        <v>0</v>
      </c>
      <c r="G233" s="179">
        <f t="shared" si="213"/>
        <v>0</v>
      </c>
      <c r="H233" s="179">
        <f t="shared" si="213"/>
        <v>0</v>
      </c>
      <c r="I233" s="179">
        <f t="shared" si="213"/>
        <v>0</v>
      </c>
      <c r="J233" s="179">
        <f t="shared" si="213"/>
        <v>0</v>
      </c>
      <c r="K233" s="179">
        <f t="shared" si="213"/>
        <v>0</v>
      </c>
      <c r="L233" s="179">
        <f t="shared" si="213"/>
        <v>0</v>
      </c>
      <c r="M233" s="179">
        <f t="shared" ref="M233:N233" si="214">M188*(1-$F$197)</f>
        <v>0</v>
      </c>
      <c r="N233" s="180">
        <f t="shared" si="214"/>
        <v>0</v>
      </c>
    </row>
    <row r="234" spans="2:14" s="18" customFormat="1" x14ac:dyDescent="0.25">
      <c r="B234" s="165" t="s">
        <v>167</v>
      </c>
      <c r="C234" s="20"/>
      <c r="D234" s="179">
        <f t="shared" ref="D234:L234" si="215">D189*(1-$F$197)</f>
        <v>0</v>
      </c>
      <c r="E234" s="179">
        <f t="shared" si="215"/>
        <v>0</v>
      </c>
      <c r="F234" s="179">
        <f t="shared" si="215"/>
        <v>0</v>
      </c>
      <c r="G234" s="179">
        <f t="shared" si="215"/>
        <v>0</v>
      </c>
      <c r="H234" s="179">
        <f t="shared" si="215"/>
        <v>0</v>
      </c>
      <c r="I234" s="179">
        <f t="shared" si="215"/>
        <v>0</v>
      </c>
      <c r="J234" s="179">
        <f t="shared" si="215"/>
        <v>0</v>
      </c>
      <c r="K234" s="179">
        <f t="shared" si="215"/>
        <v>0</v>
      </c>
      <c r="L234" s="179">
        <f t="shared" si="215"/>
        <v>0</v>
      </c>
      <c r="M234" s="179">
        <f t="shared" ref="M234:N234" si="216">M189*(1-$F$197)</f>
        <v>0</v>
      </c>
      <c r="N234" s="180">
        <f t="shared" si="216"/>
        <v>0</v>
      </c>
    </row>
    <row r="235" spans="2:14" s="18" customFormat="1" x14ac:dyDescent="0.25">
      <c r="B235" s="165" t="s">
        <v>168</v>
      </c>
      <c r="C235" s="20"/>
      <c r="D235" s="179">
        <f t="shared" ref="D235:L235" si="217">D190*(1-$F$197)</f>
        <v>0</v>
      </c>
      <c r="E235" s="179">
        <f t="shared" si="217"/>
        <v>0</v>
      </c>
      <c r="F235" s="179">
        <f t="shared" si="217"/>
        <v>0</v>
      </c>
      <c r="G235" s="179">
        <f t="shared" si="217"/>
        <v>0</v>
      </c>
      <c r="H235" s="179">
        <f t="shared" si="217"/>
        <v>0</v>
      </c>
      <c r="I235" s="179">
        <f t="shared" si="217"/>
        <v>0</v>
      </c>
      <c r="J235" s="179">
        <f t="shared" si="217"/>
        <v>0</v>
      </c>
      <c r="K235" s="179">
        <f t="shared" si="217"/>
        <v>0</v>
      </c>
      <c r="L235" s="179">
        <f t="shared" si="217"/>
        <v>0</v>
      </c>
      <c r="M235" s="179">
        <f t="shared" ref="M235:N235" si="218">M190*(1-$F$197)</f>
        <v>0</v>
      </c>
      <c r="N235" s="180">
        <f t="shared" si="218"/>
        <v>0</v>
      </c>
    </row>
    <row r="236" spans="2:14" s="18" customFormat="1" x14ac:dyDescent="0.25">
      <c r="B236" s="165" t="s">
        <v>169</v>
      </c>
      <c r="C236" s="20"/>
      <c r="D236" s="179">
        <f t="shared" ref="D236:L236" si="219">D191*(1-$F$197)</f>
        <v>0</v>
      </c>
      <c r="E236" s="179">
        <f t="shared" si="219"/>
        <v>0</v>
      </c>
      <c r="F236" s="179">
        <f t="shared" si="219"/>
        <v>0</v>
      </c>
      <c r="G236" s="179">
        <f t="shared" si="219"/>
        <v>0</v>
      </c>
      <c r="H236" s="179">
        <f t="shared" si="219"/>
        <v>0</v>
      </c>
      <c r="I236" s="179">
        <f t="shared" si="219"/>
        <v>0</v>
      </c>
      <c r="J236" s="179">
        <f t="shared" si="219"/>
        <v>0</v>
      </c>
      <c r="K236" s="179">
        <f t="shared" si="219"/>
        <v>0</v>
      </c>
      <c r="L236" s="179">
        <f t="shared" si="219"/>
        <v>0</v>
      </c>
      <c r="M236" s="179">
        <f t="shared" ref="M236:N236" si="220">M191*(1-$F$197)</f>
        <v>0</v>
      </c>
      <c r="N236" s="180">
        <f t="shared" si="220"/>
        <v>0</v>
      </c>
    </row>
    <row r="237" spans="2:14" s="18" customFormat="1" x14ac:dyDescent="0.25">
      <c r="B237" s="165" t="s">
        <v>170</v>
      </c>
      <c r="C237" s="20"/>
      <c r="D237" s="179">
        <f t="shared" ref="D237:L237" si="221">D192*(1-$F$197)</f>
        <v>0</v>
      </c>
      <c r="E237" s="179">
        <f t="shared" si="221"/>
        <v>0</v>
      </c>
      <c r="F237" s="179">
        <f t="shared" si="221"/>
        <v>0</v>
      </c>
      <c r="G237" s="179">
        <f t="shared" si="221"/>
        <v>0</v>
      </c>
      <c r="H237" s="179">
        <f t="shared" si="221"/>
        <v>0</v>
      </c>
      <c r="I237" s="179">
        <f t="shared" si="221"/>
        <v>0</v>
      </c>
      <c r="J237" s="179">
        <f t="shared" si="221"/>
        <v>0</v>
      </c>
      <c r="K237" s="179">
        <f t="shared" si="221"/>
        <v>0</v>
      </c>
      <c r="L237" s="179">
        <f t="shared" si="221"/>
        <v>0</v>
      </c>
      <c r="M237" s="179">
        <f t="shared" ref="M237:N237" si="222">M192*(1-$F$197)</f>
        <v>0</v>
      </c>
      <c r="N237" s="180">
        <f t="shared" si="222"/>
        <v>0</v>
      </c>
    </row>
    <row r="238" spans="2:14" s="18" customFormat="1" x14ac:dyDescent="0.25">
      <c r="B238" s="175" t="s">
        <v>177</v>
      </c>
      <c r="C238" s="169" t="s">
        <v>171</v>
      </c>
      <c r="D238" s="206">
        <f t="shared" ref="D238:L238" si="223">SUM(D202:D237)</f>
        <v>0</v>
      </c>
      <c r="E238" s="206">
        <f t="shared" si="223"/>
        <v>0</v>
      </c>
      <c r="F238" s="206">
        <f t="shared" si="223"/>
        <v>0</v>
      </c>
      <c r="G238" s="206">
        <f t="shared" si="223"/>
        <v>0</v>
      </c>
      <c r="H238" s="206">
        <f t="shared" si="223"/>
        <v>0</v>
      </c>
      <c r="I238" s="206">
        <f t="shared" si="223"/>
        <v>0</v>
      </c>
      <c r="J238" s="206">
        <f t="shared" si="223"/>
        <v>0</v>
      </c>
      <c r="K238" s="206">
        <f t="shared" si="223"/>
        <v>0</v>
      </c>
      <c r="L238" s="206">
        <f t="shared" si="223"/>
        <v>0</v>
      </c>
      <c r="M238" s="206">
        <f t="shared" ref="M238:N238" si="224">SUM(M202:M237)</f>
        <v>0</v>
      </c>
      <c r="N238" s="207">
        <f t="shared" si="224"/>
        <v>0</v>
      </c>
    </row>
    <row r="239" spans="2:14" s="61" customFormat="1" x14ac:dyDescent="0.25">
      <c r="F239" s="76"/>
      <c r="G239" s="76"/>
      <c r="H239" s="76"/>
      <c r="I239" s="76"/>
      <c r="J239" s="76"/>
      <c r="K239" s="76"/>
      <c r="L239" s="76"/>
      <c r="M239" s="76"/>
      <c r="N239" s="76"/>
    </row>
    <row r="240" spans="2:14" x14ac:dyDescent="0.25">
      <c r="B240" s="34"/>
      <c r="C240" s="34"/>
      <c r="D240" s="34"/>
      <c r="E240" s="34"/>
      <c r="F240" s="34"/>
      <c r="G240" s="34"/>
      <c r="H240" s="34"/>
      <c r="I240" s="34"/>
      <c r="J240" s="34"/>
      <c r="K240" s="34"/>
      <c r="L240" s="34"/>
      <c r="M240" s="34"/>
      <c r="N240" s="34"/>
    </row>
    <row r="241" spans="2:14" s="18" customFormat="1" x14ac:dyDescent="0.25">
      <c r="B241" s="15" t="s">
        <v>106</v>
      </c>
      <c r="C241" s="16" t="s">
        <v>90</v>
      </c>
      <c r="D241" s="16">
        <v>2005</v>
      </c>
      <c r="E241" s="16">
        <v>2006</v>
      </c>
      <c r="F241" s="16">
        <v>2007</v>
      </c>
      <c r="G241" s="16">
        <v>2008</v>
      </c>
      <c r="H241" s="16">
        <v>2009</v>
      </c>
      <c r="I241" s="16">
        <v>2010</v>
      </c>
      <c r="J241" s="16">
        <v>2011</v>
      </c>
      <c r="K241" s="16">
        <v>2012</v>
      </c>
      <c r="L241" s="16">
        <v>2013</v>
      </c>
      <c r="M241" s="16">
        <v>2014</v>
      </c>
      <c r="N241" s="17">
        <v>2015</v>
      </c>
    </row>
    <row r="242" spans="2:14" s="68" customFormat="1" x14ac:dyDescent="0.25">
      <c r="B242" s="167" t="s">
        <v>178</v>
      </c>
      <c r="C242" s="27"/>
      <c r="D242" s="190"/>
      <c r="E242" s="190"/>
      <c r="F242" s="190"/>
      <c r="G242" s="190"/>
      <c r="H242" s="190"/>
      <c r="I242" s="190"/>
      <c r="J242" s="190"/>
      <c r="K242" s="191"/>
      <c r="L242" s="531"/>
      <c r="M242" s="531"/>
      <c r="N242" s="192"/>
    </row>
    <row r="243" spans="2:14" s="18" customFormat="1" x14ac:dyDescent="0.25">
      <c r="B243" s="165" t="s">
        <v>136</v>
      </c>
      <c r="C243" s="20"/>
      <c r="D243" s="179">
        <f t="shared" ref="D243:L243" si="225">D202*21</f>
        <v>0</v>
      </c>
      <c r="E243" s="179">
        <f t="shared" si="225"/>
        <v>0</v>
      </c>
      <c r="F243" s="179">
        <f t="shared" si="225"/>
        <v>0</v>
      </c>
      <c r="G243" s="179">
        <f t="shared" si="225"/>
        <v>0</v>
      </c>
      <c r="H243" s="179">
        <f t="shared" si="225"/>
        <v>0</v>
      </c>
      <c r="I243" s="179">
        <f t="shared" si="225"/>
        <v>0</v>
      </c>
      <c r="J243" s="179">
        <f t="shared" si="225"/>
        <v>0</v>
      </c>
      <c r="K243" s="179">
        <f t="shared" si="225"/>
        <v>0</v>
      </c>
      <c r="L243" s="179">
        <f t="shared" si="225"/>
        <v>0</v>
      </c>
      <c r="M243" s="179">
        <f t="shared" ref="M243:N243" si="226">M202*21</f>
        <v>0</v>
      </c>
      <c r="N243" s="180">
        <f t="shared" si="226"/>
        <v>0</v>
      </c>
    </row>
    <row r="244" spans="2:14" s="18" customFormat="1" x14ac:dyDescent="0.25">
      <c r="B244" s="165" t="s">
        <v>137</v>
      </c>
      <c r="C244" s="20"/>
      <c r="D244" s="179">
        <f t="shared" ref="D244:L244" si="227">D203*21</f>
        <v>0</v>
      </c>
      <c r="E244" s="179">
        <f t="shared" si="227"/>
        <v>0</v>
      </c>
      <c r="F244" s="179">
        <f t="shared" si="227"/>
        <v>0</v>
      </c>
      <c r="G244" s="179">
        <f t="shared" si="227"/>
        <v>0</v>
      </c>
      <c r="H244" s="179">
        <f t="shared" si="227"/>
        <v>0</v>
      </c>
      <c r="I244" s="179">
        <f t="shared" si="227"/>
        <v>0</v>
      </c>
      <c r="J244" s="179">
        <f t="shared" si="227"/>
        <v>0</v>
      </c>
      <c r="K244" s="179">
        <f t="shared" si="227"/>
        <v>0</v>
      </c>
      <c r="L244" s="179">
        <f t="shared" si="227"/>
        <v>0</v>
      </c>
      <c r="M244" s="179">
        <f t="shared" ref="M244:N244" si="228">M203*21</f>
        <v>0</v>
      </c>
      <c r="N244" s="180">
        <f t="shared" si="228"/>
        <v>0</v>
      </c>
    </row>
    <row r="245" spans="2:14" s="18" customFormat="1" x14ac:dyDescent="0.25">
      <c r="B245" s="165" t="s">
        <v>138</v>
      </c>
      <c r="C245" s="20"/>
      <c r="D245" s="179">
        <f t="shared" ref="D245:L245" si="229">D204*21</f>
        <v>0</v>
      </c>
      <c r="E245" s="179">
        <f t="shared" si="229"/>
        <v>0</v>
      </c>
      <c r="F245" s="179">
        <f t="shared" si="229"/>
        <v>0</v>
      </c>
      <c r="G245" s="179">
        <f t="shared" si="229"/>
        <v>0</v>
      </c>
      <c r="H245" s="179">
        <f t="shared" si="229"/>
        <v>0</v>
      </c>
      <c r="I245" s="179">
        <f t="shared" si="229"/>
        <v>0</v>
      </c>
      <c r="J245" s="179">
        <f t="shared" si="229"/>
        <v>0</v>
      </c>
      <c r="K245" s="179">
        <f t="shared" si="229"/>
        <v>0</v>
      </c>
      <c r="L245" s="179">
        <f t="shared" si="229"/>
        <v>0</v>
      </c>
      <c r="M245" s="179">
        <f t="shared" ref="M245:N245" si="230">M204*21</f>
        <v>0</v>
      </c>
      <c r="N245" s="180">
        <f t="shared" si="230"/>
        <v>0</v>
      </c>
    </row>
    <row r="246" spans="2:14" s="18" customFormat="1" x14ac:dyDescent="0.25">
      <c r="B246" s="165" t="s">
        <v>139</v>
      </c>
      <c r="C246" s="20"/>
      <c r="D246" s="179">
        <f t="shared" ref="D246:L246" si="231">D205*21</f>
        <v>0</v>
      </c>
      <c r="E246" s="179">
        <f t="shared" si="231"/>
        <v>0</v>
      </c>
      <c r="F246" s="179">
        <f t="shared" si="231"/>
        <v>0</v>
      </c>
      <c r="G246" s="179">
        <f t="shared" si="231"/>
        <v>0</v>
      </c>
      <c r="H246" s="179">
        <f t="shared" si="231"/>
        <v>0</v>
      </c>
      <c r="I246" s="179">
        <f t="shared" si="231"/>
        <v>0</v>
      </c>
      <c r="J246" s="179">
        <f t="shared" si="231"/>
        <v>0</v>
      </c>
      <c r="K246" s="179">
        <f t="shared" si="231"/>
        <v>0</v>
      </c>
      <c r="L246" s="179">
        <f t="shared" si="231"/>
        <v>0</v>
      </c>
      <c r="M246" s="179">
        <f t="shared" ref="M246:N246" si="232">M205*21</f>
        <v>0</v>
      </c>
      <c r="N246" s="180">
        <f t="shared" si="232"/>
        <v>0</v>
      </c>
    </row>
    <row r="247" spans="2:14" s="18" customFormat="1" x14ac:dyDescent="0.25">
      <c r="B247" s="165" t="s">
        <v>140</v>
      </c>
      <c r="C247" s="20"/>
      <c r="D247" s="179">
        <f t="shared" ref="D247:L247" si="233">D206*21</f>
        <v>0</v>
      </c>
      <c r="E247" s="179">
        <f t="shared" si="233"/>
        <v>0</v>
      </c>
      <c r="F247" s="179">
        <f t="shared" si="233"/>
        <v>0</v>
      </c>
      <c r="G247" s="179">
        <f t="shared" si="233"/>
        <v>0</v>
      </c>
      <c r="H247" s="179">
        <f t="shared" si="233"/>
        <v>0</v>
      </c>
      <c r="I247" s="179">
        <f t="shared" si="233"/>
        <v>0</v>
      </c>
      <c r="J247" s="179">
        <f t="shared" si="233"/>
        <v>0</v>
      </c>
      <c r="K247" s="179">
        <f t="shared" si="233"/>
        <v>0</v>
      </c>
      <c r="L247" s="179">
        <f t="shared" si="233"/>
        <v>0</v>
      </c>
      <c r="M247" s="179">
        <f t="shared" ref="M247:N247" si="234">M206*21</f>
        <v>0</v>
      </c>
      <c r="N247" s="180">
        <f t="shared" si="234"/>
        <v>0</v>
      </c>
    </row>
    <row r="248" spans="2:14" s="18" customFormat="1" x14ac:dyDescent="0.25">
      <c r="B248" s="165" t="s">
        <v>141</v>
      </c>
      <c r="C248" s="20"/>
      <c r="D248" s="179">
        <f t="shared" ref="D248:L248" si="235">D207*21</f>
        <v>0</v>
      </c>
      <c r="E248" s="179">
        <f t="shared" si="235"/>
        <v>0</v>
      </c>
      <c r="F248" s="179">
        <f t="shared" si="235"/>
        <v>0</v>
      </c>
      <c r="G248" s="179">
        <f t="shared" si="235"/>
        <v>0</v>
      </c>
      <c r="H248" s="179">
        <f t="shared" si="235"/>
        <v>0</v>
      </c>
      <c r="I248" s="179">
        <f t="shared" si="235"/>
        <v>0</v>
      </c>
      <c r="J248" s="179">
        <f t="shared" si="235"/>
        <v>0</v>
      </c>
      <c r="K248" s="179">
        <f t="shared" si="235"/>
        <v>0</v>
      </c>
      <c r="L248" s="179">
        <f t="shared" si="235"/>
        <v>0</v>
      </c>
      <c r="M248" s="179">
        <f t="shared" ref="M248:N248" si="236">M207*21</f>
        <v>0</v>
      </c>
      <c r="N248" s="180">
        <f t="shared" si="236"/>
        <v>0</v>
      </c>
    </row>
    <row r="249" spans="2:14" s="18" customFormat="1" x14ac:dyDescent="0.25">
      <c r="B249" s="165" t="s">
        <v>142</v>
      </c>
      <c r="C249" s="20"/>
      <c r="D249" s="179">
        <f t="shared" ref="D249:L249" si="237">D208*21</f>
        <v>0</v>
      </c>
      <c r="E249" s="179">
        <f t="shared" si="237"/>
        <v>0</v>
      </c>
      <c r="F249" s="179">
        <f t="shared" si="237"/>
        <v>0</v>
      </c>
      <c r="G249" s="179">
        <f t="shared" si="237"/>
        <v>0</v>
      </c>
      <c r="H249" s="179">
        <f t="shared" si="237"/>
        <v>0</v>
      </c>
      <c r="I249" s="179">
        <f t="shared" si="237"/>
        <v>0</v>
      </c>
      <c r="J249" s="179">
        <f t="shared" si="237"/>
        <v>0</v>
      </c>
      <c r="K249" s="179">
        <f t="shared" si="237"/>
        <v>0</v>
      </c>
      <c r="L249" s="179">
        <f t="shared" si="237"/>
        <v>0</v>
      </c>
      <c r="M249" s="179">
        <f t="shared" ref="M249:N249" si="238">M208*21</f>
        <v>0</v>
      </c>
      <c r="N249" s="180">
        <f t="shared" si="238"/>
        <v>0</v>
      </c>
    </row>
    <row r="250" spans="2:14" s="18" customFormat="1" x14ac:dyDescent="0.25">
      <c r="B250" s="165" t="s">
        <v>143</v>
      </c>
      <c r="C250" s="20"/>
      <c r="D250" s="179">
        <f t="shared" ref="D250:L250" si="239">D209*21</f>
        <v>0</v>
      </c>
      <c r="E250" s="179">
        <f t="shared" si="239"/>
        <v>0</v>
      </c>
      <c r="F250" s="179">
        <f t="shared" si="239"/>
        <v>0</v>
      </c>
      <c r="G250" s="179">
        <f t="shared" si="239"/>
        <v>0</v>
      </c>
      <c r="H250" s="179">
        <f t="shared" si="239"/>
        <v>0</v>
      </c>
      <c r="I250" s="179">
        <f t="shared" si="239"/>
        <v>0</v>
      </c>
      <c r="J250" s="179">
        <f t="shared" si="239"/>
        <v>0</v>
      </c>
      <c r="K250" s="179">
        <f t="shared" si="239"/>
        <v>0</v>
      </c>
      <c r="L250" s="179">
        <f t="shared" si="239"/>
        <v>0</v>
      </c>
      <c r="M250" s="179">
        <f t="shared" ref="M250:N250" si="240">M209*21</f>
        <v>0</v>
      </c>
      <c r="N250" s="180">
        <f t="shared" si="240"/>
        <v>0</v>
      </c>
    </row>
    <row r="251" spans="2:14" s="18" customFormat="1" x14ac:dyDescent="0.25">
      <c r="B251" s="165" t="s">
        <v>144</v>
      </c>
      <c r="C251" s="20"/>
      <c r="D251" s="179">
        <f t="shared" ref="D251:L251" si="241">D210*21</f>
        <v>0</v>
      </c>
      <c r="E251" s="179">
        <f t="shared" si="241"/>
        <v>0</v>
      </c>
      <c r="F251" s="179">
        <f t="shared" si="241"/>
        <v>0</v>
      </c>
      <c r="G251" s="179">
        <f t="shared" si="241"/>
        <v>0</v>
      </c>
      <c r="H251" s="179">
        <f t="shared" si="241"/>
        <v>0</v>
      </c>
      <c r="I251" s="179">
        <f t="shared" si="241"/>
        <v>0</v>
      </c>
      <c r="J251" s="179">
        <f t="shared" si="241"/>
        <v>0</v>
      </c>
      <c r="K251" s="179">
        <f t="shared" si="241"/>
        <v>0</v>
      </c>
      <c r="L251" s="179">
        <f t="shared" si="241"/>
        <v>0</v>
      </c>
      <c r="M251" s="179">
        <f t="shared" ref="M251:N251" si="242">M210*21</f>
        <v>0</v>
      </c>
      <c r="N251" s="180">
        <f t="shared" si="242"/>
        <v>0</v>
      </c>
    </row>
    <row r="252" spans="2:14" s="18" customFormat="1" x14ac:dyDescent="0.25">
      <c r="B252" s="165" t="s">
        <v>145</v>
      </c>
      <c r="C252" s="20"/>
      <c r="D252" s="179">
        <f t="shared" ref="D252:L252" si="243">D211*21</f>
        <v>0</v>
      </c>
      <c r="E252" s="179">
        <f t="shared" si="243"/>
        <v>0</v>
      </c>
      <c r="F252" s="179">
        <f t="shared" si="243"/>
        <v>0</v>
      </c>
      <c r="G252" s="179">
        <f t="shared" si="243"/>
        <v>0</v>
      </c>
      <c r="H252" s="179">
        <f t="shared" si="243"/>
        <v>0</v>
      </c>
      <c r="I252" s="179">
        <f t="shared" si="243"/>
        <v>0</v>
      </c>
      <c r="J252" s="179">
        <f t="shared" si="243"/>
        <v>0</v>
      </c>
      <c r="K252" s="179">
        <f t="shared" si="243"/>
        <v>0</v>
      </c>
      <c r="L252" s="179">
        <f t="shared" si="243"/>
        <v>0</v>
      </c>
      <c r="M252" s="179">
        <f t="shared" ref="M252:N252" si="244">M211*21</f>
        <v>0</v>
      </c>
      <c r="N252" s="180">
        <f t="shared" si="244"/>
        <v>0</v>
      </c>
    </row>
    <row r="253" spans="2:14" s="18" customFormat="1" x14ac:dyDescent="0.25">
      <c r="B253" s="165" t="s">
        <v>146</v>
      </c>
      <c r="C253" s="20"/>
      <c r="D253" s="179">
        <f t="shared" ref="D253:L253" si="245">D212*21</f>
        <v>0</v>
      </c>
      <c r="E253" s="179">
        <f t="shared" si="245"/>
        <v>0</v>
      </c>
      <c r="F253" s="179">
        <f t="shared" si="245"/>
        <v>0</v>
      </c>
      <c r="G253" s="179">
        <f t="shared" si="245"/>
        <v>0</v>
      </c>
      <c r="H253" s="179">
        <f t="shared" si="245"/>
        <v>0</v>
      </c>
      <c r="I253" s="179">
        <f t="shared" si="245"/>
        <v>0</v>
      </c>
      <c r="J253" s="179">
        <f t="shared" si="245"/>
        <v>0</v>
      </c>
      <c r="K253" s="179">
        <f t="shared" si="245"/>
        <v>0</v>
      </c>
      <c r="L253" s="179">
        <f t="shared" si="245"/>
        <v>0</v>
      </c>
      <c r="M253" s="179">
        <f t="shared" ref="M253:N253" si="246">M212*21</f>
        <v>0</v>
      </c>
      <c r="N253" s="180">
        <f t="shared" si="246"/>
        <v>0</v>
      </c>
    </row>
    <row r="254" spans="2:14" s="18" customFormat="1" x14ac:dyDescent="0.25">
      <c r="B254" s="165" t="s">
        <v>147</v>
      </c>
      <c r="C254" s="20"/>
      <c r="D254" s="179">
        <f t="shared" ref="D254:L254" si="247">D213*21</f>
        <v>0</v>
      </c>
      <c r="E254" s="179">
        <f t="shared" si="247"/>
        <v>0</v>
      </c>
      <c r="F254" s="179">
        <f t="shared" si="247"/>
        <v>0</v>
      </c>
      <c r="G254" s="179">
        <f t="shared" si="247"/>
        <v>0</v>
      </c>
      <c r="H254" s="179">
        <f t="shared" si="247"/>
        <v>0</v>
      </c>
      <c r="I254" s="179">
        <f t="shared" si="247"/>
        <v>0</v>
      </c>
      <c r="J254" s="179">
        <f t="shared" si="247"/>
        <v>0</v>
      </c>
      <c r="K254" s="179">
        <f t="shared" si="247"/>
        <v>0</v>
      </c>
      <c r="L254" s="179">
        <f t="shared" si="247"/>
        <v>0</v>
      </c>
      <c r="M254" s="179">
        <f t="shared" ref="M254:N254" si="248">M213*21</f>
        <v>0</v>
      </c>
      <c r="N254" s="180">
        <f t="shared" si="248"/>
        <v>0</v>
      </c>
    </row>
    <row r="255" spans="2:14" s="18" customFormat="1" x14ac:dyDescent="0.25">
      <c r="B255" s="165" t="s">
        <v>148</v>
      </c>
      <c r="C255" s="20"/>
      <c r="D255" s="179">
        <f t="shared" ref="D255:L255" si="249">D214*21</f>
        <v>0</v>
      </c>
      <c r="E255" s="179">
        <f t="shared" si="249"/>
        <v>0</v>
      </c>
      <c r="F255" s="179">
        <f t="shared" si="249"/>
        <v>0</v>
      </c>
      <c r="G255" s="179">
        <f t="shared" si="249"/>
        <v>0</v>
      </c>
      <c r="H255" s="179">
        <f t="shared" si="249"/>
        <v>0</v>
      </c>
      <c r="I255" s="179">
        <f t="shared" si="249"/>
        <v>0</v>
      </c>
      <c r="J255" s="179">
        <f t="shared" si="249"/>
        <v>0</v>
      </c>
      <c r="K255" s="179">
        <f t="shared" si="249"/>
        <v>0</v>
      </c>
      <c r="L255" s="179">
        <f t="shared" si="249"/>
        <v>0</v>
      </c>
      <c r="M255" s="179">
        <f t="shared" ref="M255:N255" si="250">M214*21</f>
        <v>0</v>
      </c>
      <c r="N255" s="180">
        <f t="shared" si="250"/>
        <v>0</v>
      </c>
    </row>
    <row r="256" spans="2:14" s="18" customFormat="1" x14ac:dyDescent="0.25">
      <c r="B256" s="165" t="s">
        <v>149</v>
      </c>
      <c r="C256" s="20"/>
      <c r="D256" s="179">
        <f t="shared" ref="D256:L256" si="251">D215*21</f>
        <v>0</v>
      </c>
      <c r="E256" s="179">
        <f t="shared" si="251"/>
        <v>0</v>
      </c>
      <c r="F256" s="179">
        <f t="shared" si="251"/>
        <v>0</v>
      </c>
      <c r="G256" s="179">
        <f t="shared" si="251"/>
        <v>0</v>
      </c>
      <c r="H256" s="179">
        <f t="shared" si="251"/>
        <v>0</v>
      </c>
      <c r="I256" s="179">
        <f t="shared" si="251"/>
        <v>0</v>
      </c>
      <c r="J256" s="179">
        <f t="shared" si="251"/>
        <v>0</v>
      </c>
      <c r="K256" s="179">
        <f t="shared" si="251"/>
        <v>0</v>
      </c>
      <c r="L256" s="179">
        <f t="shared" si="251"/>
        <v>0</v>
      </c>
      <c r="M256" s="179">
        <f t="shared" ref="M256:N256" si="252">M215*21</f>
        <v>0</v>
      </c>
      <c r="N256" s="180">
        <f t="shared" si="252"/>
        <v>0</v>
      </c>
    </row>
    <row r="257" spans="2:14" s="18" customFormat="1" x14ac:dyDescent="0.25">
      <c r="B257" s="165" t="s">
        <v>150</v>
      </c>
      <c r="C257" s="20"/>
      <c r="D257" s="179">
        <f t="shared" ref="D257:L257" si="253">D216*21</f>
        <v>0</v>
      </c>
      <c r="E257" s="179">
        <f t="shared" si="253"/>
        <v>0</v>
      </c>
      <c r="F257" s="179">
        <f t="shared" si="253"/>
        <v>0</v>
      </c>
      <c r="G257" s="179">
        <f t="shared" si="253"/>
        <v>0</v>
      </c>
      <c r="H257" s="179">
        <f t="shared" si="253"/>
        <v>0</v>
      </c>
      <c r="I257" s="179">
        <f t="shared" si="253"/>
        <v>0</v>
      </c>
      <c r="J257" s="179">
        <f t="shared" si="253"/>
        <v>0</v>
      </c>
      <c r="K257" s="179">
        <f t="shared" si="253"/>
        <v>0</v>
      </c>
      <c r="L257" s="179">
        <f t="shared" si="253"/>
        <v>0</v>
      </c>
      <c r="M257" s="179">
        <f t="shared" ref="M257:N257" si="254">M216*21</f>
        <v>0</v>
      </c>
      <c r="N257" s="180">
        <f t="shared" si="254"/>
        <v>0</v>
      </c>
    </row>
    <row r="258" spans="2:14" s="18" customFormat="1" x14ac:dyDescent="0.25">
      <c r="B258" s="165" t="s">
        <v>151</v>
      </c>
      <c r="C258" s="20"/>
      <c r="D258" s="179">
        <f t="shared" ref="D258:L258" si="255">D217*21</f>
        <v>0</v>
      </c>
      <c r="E258" s="179">
        <f t="shared" si="255"/>
        <v>0</v>
      </c>
      <c r="F258" s="179">
        <f t="shared" si="255"/>
        <v>0</v>
      </c>
      <c r="G258" s="179">
        <f t="shared" si="255"/>
        <v>0</v>
      </c>
      <c r="H258" s="179">
        <f t="shared" si="255"/>
        <v>0</v>
      </c>
      <c r="I258" s="179">
        <f t="shared" si="255"/>
        <v>0</v>
      </c>
      <c r="J258" s="179">
        <f t="shared" si="255"/>
        <v>0</v>
      </c>
      <c r="K258" s="179">
        <f t="shared" si="255"/>
        <v>0</v>
      </c>
      <c r="L258" s="179">
        <f t="shared" si="255"/>
        <v>0</v>
      </c>
      <c r="M258" s="179">
        <f t="shared" ref="M258:N258" si="256">M217*21</f>
        <v>0</v>
      </c>
      <c r="N258" s="180">
        <f t="shared" si="256"/>
        <v>0</v>
      </c>
    </row>
    <row r="259" spans="2:14" s="18" customFormat="1" x14ac:dyDescent="0.25">
      <c r="B259" s="165" t="s">
        <v>152</v>
      </c>
      <c r="C259" s="20"/>
      <c r="D259" s="179">
        <f t="shared" ref="D259:L259" si="257">D218*21</f>
        <v>0</v>
      </c>
      <c r="E259" s="179">
        <f t="shared" si="257"/>
        <v>0</v>
      </c>
      <c r="F259" s="179">
        <f t="shared" si="257"/>
        <v>0</v>
      </c>
      <c r="G259" s="179">
        <f t="shared" si="257"/>
        <v>0</v>
      </c>
      <c r="H259" s="179">
        <f t="shared" si="257"/>
        <v>0</v>
      </c>
      <c r="I259" s="179">
        <f t="shared" si="257"/>
        <v>0</v>
      </c>
      <c r="J259" s="179">
        <f t="shared" si="257"/>
        <v>0</v>
      </c>
      <c r="K259" s="179">
        <f t="shared" si="257"/>
        <v>0</v>
      </c>
      <c r="L259" s="179">
        <f t="shared" si="257"/>
        <v>0</v>
      </c>
      <c r="M259" s="179">
        <f t="shared" ref="M259:N259" si="258">M218*21</f>
        <v>0</v>
      </c>
      <c r="N259" s="180">
        <f t="shared" si="258"/>
        <v>0</v>
      </c>
    </row>
    <row r="260" spans="2:14" s="18" customFormat="1" x14ac:dyDescent="0.25">
      <c r="B260" s="165" t="s">
        <v>153</v>
      </c>
      <c r="C260" s="20"/>
      <c r="D260" s="179">
        <f t="shared" ref="D260:L260" si="259">D219*21</f>
        <v>0</v>
      </c>
      <c r="E260" s="179">
        <f t="shared" si="259"/>
        <v>0</v>
      </c>
      <c r="F260" s="179">
        <f t="shared" si="259"/>
        <v>0</v>
      </c>
      <c r="G260" s="179">
        <f t="shared" si="259"/>
        <v>0</v>
      </c>
      <c r="H260" s="179">
        <f t="shared" si="259"/>
        <v>0</v>
      </c>
      <c r="I260" s="179">
        <f t="shared" si="259"/>
        <v>0</v>
      </c>
      <c r="J260" s="179">
        <f t="shared" si="259"/>
        <v>0</v>
      </c>
      <c r="K260" s="179">
        <f t="shared" si="259"/>
        <v>0</v>
      </c>
      <c r="L260" s="179">
        <f t="shared" si="259"/>
        <v>0</v>
      </c>
      <c r="M260" s="179">
        <f t="shared" ref="M260:N260" si="260">M219*21</f>
        <v>0</v>
      </c>
      <c r="N260" s="180">
        <f t="shared" si="260"/>
        <v>0</v>
      </c>
    </row>
    <row r="261" spans="2:14" s="18" customFormat="1" x14ac:dyDescent="0.25">
      <c r="B261" s="165" t="s">
        <v>154</v>
      </c>
      <c r="C261" s="20"/>
      <c r="D261" s="179">
        <f t="shared" ref="D261:L261" si="261">D220*21</f>
        <v>0</v>
      </c>
      <c r="E261" s="179">
        <f t="shared" si="261"/>
        <v>0</v>
      </c>
      <c r="F261" s="179">
        <f t="shared" si="261"/>
        <v>0</v>
      </c>
      <c r="G261" s="179">
        <f t="shared" si="261"/>
        <v>0</v>
      </c>
      <c r="H261" s="179">
        <f t="shared" si="261"/>
        <v>0</v>
      </c>
      <c r="I261" s="179">
        <f t="shared" si="261"/>
        <v>0</v>
      </c>
      <c r="J261" s="179">
        <f t="shared" si="261"/>
        <v>0</v>
      </c>
      <c r="K261" s="179">
        <f t="shared" si="261"/>
        <v>0</v>
      </c>
      <c r="L261" s="179">
        <f t="shared" si="261"/>
        <v>0</v>
      </c>
      <c r="M261" s="179">
        <f t="shared" ref="M261:N261" si="262">M220*21</f>
        <v>0</v>
      </c>
      <c r="N261" s="180">
        <f t="shared" si="262"/>
        <v>0</v>
      </c>
    </row>
    <row r="262" spans="2:14" s="18" customFormat="1" x14ac:dyDescent="0.25">
      <c r="B262" s="165" t="s">
        <v>155</v>
      </c>
      <c r="C262" s="20"/>
      <c r="D262" s="179">
        <f t="shared" ref="D262:L262" si="263">D221*21</f>
        <v>0</v>
      </c>
      <c r="E262" s="179">
        <f t="shared" si="263"/>
        <v>0</v>
      </c>
      <c r="F262" s="179">
        <f t="shared" si="263"/>
        <v>0</v>
      </c>
      <c r="G262" s="179">
        <f t="shared" si="263"/>
        <v>0</v>
      </c>
      <c r="H262" s="179">
        <f t="shared" si="263"/>
        <v>0</v>
      </c>
      <c r="I262" s="179">
        <f t="shared" si="263"/>
        <v>0</v>
      </c>
      <c r="J262" s="179">
        <f t="shared" si="263"/>
        <v>0</v>
      </c>
      <c r="K262" s="179">
        <f t="shared" si="263"/>
        <v>0</v>
      </c>
      <c r="L262" s="179">
        <f t="shared" si="263"/>
        <v>0</v>
      </c>
      <c r="M262" s="179">
        <f t="shared" ref="M262:N262" si="264">M221*21</f>
        <v>0</v>
      </c>
      <c r="N262" s="180">
        <f t="shared" si="264"/>
        <v>0</v>
      </c>
    </row>
    <row r="263" spans="2:14" s="18" customFormat="1" x14ac:dyDescent="0.25">
      <c r="B263" s="165" t="s">
        <v>156</v>
      </c>
      <c r="C263" s="20"/>
      <c r="D263" s="179">
        <f t="shared" ref="D263:L263" si="265">D222*21</f>
        <v>0</v>
      </c>
      <c r="E263" s="179">
        <f t="shared" si="265"/>
        <v>0</v>
      </c>
      <c r="F263" s="179">
        <f t="shared" si="265"/>
        <v>0</v>
      </c>
      <c r="G263" s="179">
        <f t="shared" si="265"/>
        <v>0</v>
      </c>
      <c r="H263" s="179">
        <f t="shared" si="265"/>
        <v>0</v>
      </c>
      <c r="I263" s="179">
        <f t="shared" si="265"/>
        <v>0</v>
      </c>
      <c r="J263" s="179">
        <f t="shared" si="265"/>
        <v>0</v>
      </c>
      <c r="K263" s="179">
        <f t="shared" si="265"/>
        <v>0</v>
      </c>
      <c r="L263" s="179">
        <f t="shared" si="265"/>
        <v>0</v>
      </c>
      <c r="M263" s="179">
        <f t="shared" ref="M263:N263" si="266">M222*21</f>
        <v>0</v>
      </c>
      <c r="N263" s="180">
        <f t="shared" si="266"/>
        <v>0</v>
      </c>
    </row>
    <row r="264" spans="2:14" s="18" customFormat="1" x14ac:dyDescent="0.25">
      <c r="B264" s="165" t="s">
        <v>157</v>
      </c>
      <c r="C264" s="20"/>
      <c r="D264" s="179">
        <f t="shared" ref="D264:L264" si="267">D223*21</f>
        <v>0</v>
      </c>
      <c r="E264" s="179">
        <f t="shared" si="267"/>
        <v>0</v>
      </c>
      <c r="F264" s="179">
        <f t="shared" si="267"/>
        <v>0</v>
      </c>
      <c r="G264" s="179">
        <f t="shared" si="267"/>
        <v>0</v>
      </c>
      <c r="H264" s="179">
        <f t="shared" si="267"/>
        <v>0</v>
      </c>
      <c r="I264" s="179">
        <f t="shared" si="267"/>
        <v>0</v>
      </c>
      <c r="J264" s="179">
        <f t="shared" si="267"/>
        <v>0</v>
      </c>
      <c r="K264" s="179">
        <f t="shared" si="267"/>
        <v>0</v>
      </c>
      <c r="L264" s="179">
        <f t="shared" si="267"/>
        <v>0</v>
      </c>
      <c r="M264" s="179">
        <f t="shared" ref="M264:N264" si="268">M223*21</f>
        <v>0</v>
      </c>
      <c r="N264" s="180">
        <f t="shared" si="268"/>
        <v>0</v>
      </c>
    </row>
    <row r="265" spans="2:14" s="18" customFormat="1" x14ac:dyDescent="0.25">
      <c r="B265" s="165" t="s">
        <v>158</v>
      </c>
      <c r="C265" s="20"/>
      <c r="D265" s="179">
        <f t="shared" ref="D265:L265" si="269">D224*21</f>
        <v>0</v>
      </c>
      <c r="E265" s="179">
        <f t="shared" si="269"/>
        <v>0</v>
      </c>
      <c r="F265" s="179">
        <f t="shared" si="269"/>
        <v>0</v>
      </c>
      <c r="G265" s="179">
        <f t="shared" si="269"/>
        <v>0</v>
      </c>
      <c r="H265" s="179">
        <f t="shared" si="269"/>
        <v>0</v>
      </c>
      <c r="I265" s="179">
        <f t="shared" si="269"/>
        <v>0</v>
      </c>
      <c r="J265" s="179">
        <f t="shared" si="269"/>
        <v>0</v>
      </c>
      <c r="K265" s="179">
        <f t="shared" si="269"/>
        <v>0</v>
      </c>
      <c r="L265" s="179">
        <f t="shared" si="269"/>
        <v>0</v>
      </c>
      <c r="M265" s="179">
        <f t="shared" ref="M265:N265" si="270">M224*21</f>
        <v>0</v>
      </c>
      <c r="N265" s="180">
        <f t="shared" si="270"/>
        <v>0</v>
      </c>
    </row>
    <row r="266" spans="2:14" s="18" customFormat="1" x14ac:dyDescent="0.25">
      <c r="B266" s="165" t="s">
        <v>159</v>
      </c>
      <c r="C266" s="20"/>
      <c r="D266" s="179">
        <f t="shared" ref="D266:L266" si="271">D225*21</f>
        <v>0</v>
      </c>
      <c r="E266" s="179">
        <f t="shared" si="271"/>
        <v>0</v>
      </c>
      <c r="F266" s="179">
        <f t="shared" si="271"/>
        <v>0</v>
      </c>
      <c r="G266" s="179">
        <f t="shared" si="271"/>
        <v>0</v>
      </c>
      <c r="H266" s="179">
        <f t="shared" si="271"/>
        <v>0</v>
      </c>
      <c r="I266" s="179">
        <f t="shared" si="271"/>
        <v>0</v>
      </c>
      <c r="J266" s="179">
        <f t="shared" si="271"/>
        <v>0</v>
      </c>
      <c r="K266" s="179">
        <f t="shared" si="271"/>
        <v>0</v>
      </c>
      <c r="L266" s="179">
        <f t="shared" si="271"/>
        <v>0</v>
      </c>
      <c r="M266" s="179">
        <f t="shared" ref="M266:N266" si="272">M225*21</f>
        <v>0</v>
      </c>
      <c r="N266" s="180">
        <f t="shared" si="272"/>
        <v>0</v>
      </c>
    </row>
    <row r="267" spans="2:14" s="18" customFormat="1" x14ac:dyDescent="0.25">
      <c r="B267" s="165" t="s">
        <v>160</v>
      </c>
      <c r="C267" s="20"/>
      <c r="D267" s="179">
        <f t="shared" ref="D267:L267" si="273">D226*21</f>
        <v>0</v>
      </c>
      <c r="E267" s="179">
        <f t="shared" si="273"/>
        <v>0</v>
      </c>
      <c r="F267" s="179">
        <f t="shared" si="273"/>
        <v>0</v>
      </c>
      <c r="G267" s="179">
        <f t="shared" si="273"/>
        <v>0</v>
      </c>
      <c r="H267" s="179">
        <f t="shared" si="273"/>
        <v>0</v>
      </c>
      <c r="I267" s="179">
        <f t="shared" si="273"/>
        <v>0</v>
      </c>
      <c r="J267" s="179">
        <f t="shared" si="273"/>
        <v>0</v>
      </c>
      <c r="K267" s="179">
        <f t="shared" si="273"/>
        <v>0</v>
      </c>
      <c r="L267" s="179">
        <f t="shared" si="273"/>
        <v>0</v>
      </c>
      <c r="M267" s="179">
        <f t="shared" ref="M267:N267" si="274">M226*21</f>
        <v>0</v>
      </c>
      <c r="N267" s="180">
        <f t="shared" si="274"/>
        <v>0</v>
      </c>
    </row>
    <row r="268" spans="2:14" s="18" customFormat="1" x14ac:dyDescent="0.25">
      <c r="B268" s="165" t="s">
        <v>161</v>
      </c>
      <c r="C268" s="20"/>
      <c r="D268" s="179">
        <f t="shared" ref="D268:L268" si="275">D227*21</f>
        <v>0</v>
      </c>
      <c r="E268" s="179">
        <f t="shared" si="275"/>
        <v>0</v>
      </c>
      <c r="F268" s="179">
        <f t="shared" si="275"/>
        <v>0</v>
      </c>
      <c r="G268" s="179">
        <f t="shared" si="275"/>
        <v>0</v>
      </c>
      <c r="H268" s="179">
        <f t="shared" si="275"/>
        <v>0</v>
      </c>
      <c r="I268" s="179">
        <f t="shared" si="275"/>
        <v>0</v>
      </c>
      <c r="J268" s="179">
        <f t="shared" si="275"/>
        <v>0</v>
      </c>
      <c r="K268" s="179">
        <f t="shared" si="275"/>
        <v>0</v>
      </c>
      <c r="L268" s="179">
        <f t="shared" si="275"/>
        <v>0</v>
      </c>
      <c r="M268" s="179">
        <f t="shared" ref="M268:N268" si="276">M227*21</f>
        <v>0</v>
      </c>
      <c r="N268" s="180">
        <f t="shared" si="276"/>
        <v>0</v>
      </c>
    </row>
    <row r="269" spans="2:14" s="18" customFormat="1" x14ac:dyDescent="0.25">
      <c r="B269" s="165" t="s">
        <v>162</v>
      </c>
      <c r="C269" s="20"/>
      <c r="D269" s="179">
        <f t="shared" ref="D269:L269" si="277">D228*21</f>
        <v>0</v>
      </c>
      <c r="E269" s="179">
        <f t="shared" si="277"/>
        <v>0</v>
      </c>
      <c r="F269" s="179">
        <f t="shared" si="277"/>
        <v>0</v>
      </c>
      <c r="G269" s="179">
        <f t="shared" si="277"/>
        <v>0</v>
      </c>
      <c r="H269" s="179">
        <f t="shared" si="277"/>
        <v>0</v>
      </c>
      <c r="I269" s="179">
        <f t="shared" si="277"/>
        <v>0</v>
      </c>
      <c r="J269" s="179">
        <f t="shared" si="277"/>
        <v>0</v>
      </c>
      <c r="K269" s="179">
        <f t="shared" si="277"/>
        <v>0</v>
      </c>
      <c r="L269" s="179">
        <f t="shared" si="277"/>
        <v>0</v>
      </c>
      <c r="M269" s="179">
        <f t="shared" ref="M269:N269" si="278">M228*21</f>
        <v>0</v>
      </c>
      <c r="N269" s="180">
        <f t="shared" si="278"/>
        <v>0</v>
      </c>
    </row>
    <row r="270" spans="2:14" s="18" customFormat="1" x14ac:dyDescent="0.25">
      <c r="B270" s="165" t="s">
        <v>163</v>
      </c>
      <c r="C270" s="20"/>
      <c r="D270" s="179">
        <f t="shared" ref="D270:L270" si="279">D229*21</f>
        <v>0</v>
      </c>
      <c r="E270" s="179">
        <f t="shared" si="279"/>
        <v>0</v>
      </c>
      <c r="F270" s="179">
        <f t="shared" si="279"/>
        <v>0</v>
      </c>
      <c r="G270" s="179">
        <f t="shared" si="279"/>
        <v>0</v>
      </c>
      <c r="H270" s="179">
        <f t="shared" si="279"/>
        <v>0</v>
      </c>
      <c r="I270" s="179">
        <f t="shared" si="279"/>
        <v>0</v>
      </c>
      <c r="J270" s="179">
        <f t="shared" si="279"/>
        <v>0</v>
      </c>
      <c r="K270" s="179">
        <f t="shared" si="279"/>
        <v>0</v>
      </c>
      <c r="L270" s="179">
        <f t="shared" si="279"/>
        <v>0</v>
      </c>
      <c r="M270" s="179">
        <f t="shared" ref="M270:N270" si="280">M229*21</f>
        <v>0</v>
      </c>
      <c r="N270" s="180">
        <f t="shared" si="280"/>
        <v>0</v>
      </c>
    </row>
    <row r="271" spans="2:14" s="18" customFormat="1" x14ac:dyDescent="0.25">
      <c r="B271" s="165" t="s">
        <v>164</v>
      </c>
      <c r="C271" s="20"/>
      <c r="D271" s="179">
        <f t="shared" ref="D271:L271" si="281">D230*21</f>
        <v>0</v>
      </c>
      <c r="E271" s="179">
        <f t="shared" si="281"/>
        <v>0</v>
      </c>
      <c r="F271" s="179">
        <f t="shared" si="281"/>
        <v>0</v>
      </c>
      <c r="G271" s="179">
        <f t="shared" si="281"/>
        <v>0</v>
      </c>
      <c r="H271" s="179">
        <f t="shared" si="281"/>
        <v>0</v>
      </c>
      <c r="I271" s="179">
        <f t="shared" si="281"/>
        <v>0</v>
      </c>
      <c r="J271" s="179">
        <f t="shared" si="281"/>
        <v>0</v>
      </c>
      <c r="K271" s="179">
        <f t="shared" si="281"/>
        <v>0</v>
      </c>
      <c r="L271" s="179">
        <f t="shared" si="281"/>
        <v>0</v>
      </c>
      <c r="M271" s="179">
        <f t="shared" ref="M271:N271" si="282">M230*21</f>
        <v>0</v>
      </c>
      <c r="N271" s="180">
        <f t="shared" si="282"/>
        <v>0</v>
      </c>
    </row>
    <row r="272" spans="2:14" s="18" customFormat="1" x14ac:dyDescent="0.25">
      <c r="B272" s="165" t="s">
        <v>165</v>
      </c>
      <c r="C272" s="20"/>
      <c r="D272" s="179">
        <f t="shared" ref="D272:L272" si="283">D231*21</f>
        <v>0</v>
      </c>
      <c r="E272" s="179">
        <f t="shared" si="283"/>
        <v>0</v>
      </c>
      <c r="F272" s="179">
        <f t="shared" si="283"/>
        <v>0</v>
      </c>
      <c r="G272" s="179">
        <f t="shared" si="283"/>
        <v>0</v>
      </c>
      <c r="H272" s="179">
        <f t="shared" si="283"/>
        <v>0</v>
      </c>
      <c r="I272" s="179">
        <f t="shared" si="283"/>
        <v>0</v>
      </c>
      <c r="J272" s="179">
        <f t="shared" si="283"/>
        <v>0</v>
      </c>
      <c r="K272" s="179">
        <f t="shared" si="283"/>
        <v>0</v>
      </c>
      <c r="L272" s="179">
        <f t="shared" si="283"/>
        <v>0</v>
      </c>
      <c r="M272" s="179">
        <f t="shared" ref="M272:N272" si="284">M231*21</f>
        <v>0</v>
      </c>
      <c r="N272" s="180">
        <f t="shared" si="284"/>
        <v>0</v>
      </c>
    </row>
    <row r="273" spans="2:14" s="18" customFormat="1" x14ac:dyDescent="0.25">
      <c r="B273" s="165" t="s">
        <v>166</v>
      </c>
      <c r="C273" s="20"/>
      <c r="D273" s="179">
        <f t="shared" ref="D273:L273" si="285">D232*21</f>
        <v>0</v>
      </c>
      <c r="E273" s="179">
        <f t="shared" si="285"/>
        <v>0</v>
      </c>
      <c r="F273" s="179">
        <f t="shared" si="285"/>
        <v>0</v>
      </c>
      <c r="G273" s="179">
        <f t="shared" si="285"/>
        <v>0</v>
      </c>
      <c r="H273" s="179">
        <f t="shared" si="285"/>
        <v>0</v>
      </c>
      <c r="I273" s="179">
        <f t="shared" si="285"/>
        <v>0</v>
      </c>
      <c r="J273" s="179">
        <f t="shared" si="285"/>
        <v>0</v>
      </c>
      <c r="K273" s="179">
        <f t="shared" si="285"/>
        <v>0</v>
      </c>
      <c r="L273" s="179">
        <f t="shared" si="285"/>
        <v>0</v>
      </c>
      <c r="M273" s="179">
        <f t="shared" ref="M273:N273" si="286">M232*21</f>
        <v>0</v>
      </c>
      <c r="N273" s="180">
        <f t="shared" si="286"/>
        <v>0</v>
      </c>
    </row>
    <row r="274" spans="2:14" s="18" customFormat="1" x14ac:dyDescent="0.25">
      <c r="B274" s="165" t="s">
        <v>186</v>
      </c>
      <c r="C274" s="20"/>
      <c r="D274" s="179">
        <f t="shared" ref="D274:L274" si="287">D233*21</f>
        <v>0</v>
      </c>
      <c r="E274" s="179">
        <f t="shared" si="287"/>
        <v>0</v>
      </c>
      <c r="F274" s="179">
        <f t="shared" si="287"/>
        <v>0</v>
      </c>
      <c r="G274" s="179">
        <f t="shared" si="287"/>
        <v>0</v>
      </c>
      <c r="H274" s="179">
        <f t="shared" si="287"/>
        <v>0</v>
      </c>
      <c r="I274" s="179">
        <f t="shared" si="287"/>
        <v>0</v>
      </c>
      <c r="J274" s="179">
        <f t="shared" si="287"/>
        <v>0</v>
      </c>
      <c r="K274" s="179">
        <f t="shared" si="287"/>
        <v>0</v>
      </c>
      <c r="L274" s="179">
        <f t="shared" si="287"/>
        <v>0</v>
      </c>
      <c r="M274" s="179">
        <f t="shared" ref="M274:N274" si="288">M233*21</f>
        <v>0</v>
      </c>
      <c r="N274" s="180">
        <f t="shared" si="288"/>
        <v>0</v>
      </c>
    </row>
    <row r="275" spans="2:14" s="18" customFormat="1" x14ac:dyDescent="0.25">
      <c r="B275" s="165" t="s">
        <v>167</v>
      </c>
      <c r="C275" s="20"/>
      <c r="D275" s="179">
        <f t="shared" ref="D275:L275" si="289">D234*21</f>
        <v>0</v>
      </c>
      <c r="E275" s="179">
        <f t="shared" si="289"/>
        <v>0</v>
      </c>
      <c r="F275" s="179">
        <f t="shared" si="289"/>
        <v>0</v>
      </c>
      <c r="G275" s="179">
        <f t="shared" si="289"/>
        <v>0</v>
      </c>
      <c r="H275" s="179">
        <f t="shared" si="289"/>
        <v>0</v>
      </c>
      <c r="I275" s="179">
        <f t="shared" si="289"/>
        <v>0</v>
      </c>
      <c r="J275" s="179">
        <f t="shared" si="289"/>
        <v>0</v>
      </c>
      <c r="K275" s="179">
        <f t="shared" si="289"/>
        <v>0</v>
      </c>
      <c r="L275" s="179">
        <f t="shared" si="289"/>
        <v>0</v>
      </c>
      <c r="M275" s="179">
        <f t="shared" ref="M275:N275" si="290">M234*21</f>
        <v>0</v>
      </c>
      <c r="N275" s="180">
        <f t="shared" si="290"/>
        <v>0</v>
      </c>
    </row>
    <row r="276" spans="2:14" s="18" customFormat="1" x14ac:dyDescent="0.25">
      <c r="B276" s="165" t="s">
        <v>168</v>
      </c>
      <c r="C276" s="20"/>
      <c r="D276" s="179">
        <f t="shared" ref="D276:L276" si="291">D235*21</f>
        <v>0</v>
      </c>
      <c r="E276" s="179">
        <f t="shared" si="291"/>
        <v>0</v>
      </c>
      <c r="F276" s="179">
        <f t="shared" si="291"/>
        <v>0</v>
      </c>
      <c r="G276" s="179">
        <f t="shared" si="291"/>
        <v>0</v>
      </c>
      <c r="H276" s="179">
        <f t="shared" si="291"/>
        <v>0</v>
      </c>
      <c r="I276" s="179">
        <f t="shared" si="291"/>
        <v>0</v>
      </c>
      <c r="J276" s="179">
        <f t="shared" si="291"/>
        <v>0</v>
      </c>
      <c r="K276" s="179">
        <f t="shared" si="291"/>
        <v>0</v>
      </c>
      <c r="L276" s="179">
        <f t="shared" si="291"/>
        <v>0</v>
      </c>
      <c r="M276" s="179">
        <f t="shared" ref="M276:N276" si="292">M235*21</f>
        <v>0</v>
      </c>
      <c r="N276" s="180">
        <f t="shared" si="292"/>
        <v>0</v>
      </c>
    </row>
    <row r="277" spans="2:14" s="18" customFormat="1" x14ac:dyDescent="0.25">
      <c r="B277" s="165" t="s">
        <v>169</v>
      </c>
      <c r="C277" s="20"/>
      <c r="D277" s="179">
        <f t="shared" ref="D277:L277" si="293">D236*21</f>
        <v>0</v>
      </c>
      <c r="E277" s="179">
        <f t="shared" si="293"/>
        <v>0</v>
      </c>
      <c r="F277" s="179">
        <f t="shared" si="293"/>
        <v>0</v>
      </c>
      <c r="G277" s="179">
        <f t="shared" si="293"/>
        <v>0</v>
      </c>
      <c r="H277" s="179">
        <f t="shared" si="293"/>
        <v>0</v>
      </c>
      <c r="I277" s="179">
        <f t="shared" si="293"/>
        <v>0</v>
      </c>
      <c r="J277" s="179">
        <f t="shared" si="293"/>
        <v>0</v>
      </c>
      <c r="K277" s="179">
        <f t="shared" si="293"/>
        <v>0</v>
      </c>
      <c r="L277" s="179">
        <f t="shared" si="293"/>
        <v>0</v>
      </c>
      <c r="M277" s="179">
        <f t="shared" ref="M277:N277" si="294">M236*21</f>
        <v>0</v>
      </c>
      <c r="N277" s="180">
        <f t="shared" si="294"/>
        <v>0</v>
      </c>
    </row>
    <row r="278" spans="2:14" s="18" customFormat="1" x14ac:dyDescent="0.25">
      <c r="B278" s="165" t="s">
        <v>170</v>
      </c>
      <c r="C278" s="20"/>
      <c r="D278" s="179">
        <f t="shared" ref="D278:L278" si="295">D237*21</f>
        <v>0</v>
      </c>
      <c r="E278" s="179">
        <f t="shared" si="295"/>
        <v>0</v>
      </c>
      <c r="F278" s="179">
        <f t="shared" si="295"/>
        <v>0</v>
      </c>
      <c r="G278" s="179">
        <f t="shared" si="295"/>
        <v>0</v>
      </c>
      <c r="H278" s="179">
        <f t="shared" si="295"/>
        <v>0</v>
      </c>
      <c r="I278" s="179">
        <f t="shared" si="295"/>
        <v>0</v>
      </c>
      <c r="J278" s="179">
        <f t="shared" si="295"/>
        <v>0</v>
      </c>
      <c r="K278" s="179">
        <f t="shared" si="295"/>
        <v>0</v>
      </c>
      <c r="L278" s="179">
        <f t="shared" si="295"/>
        <v>0</v>
      </c>
      <c r="M278" s="179">
        <f t="shared" ref="M278:N278" si="296">M237*21</f>
        <v>0</v>
      </c>
      <c r="N278" s="180">
        <f t="shared" si="296"/>
        <v>0</v>
      </c>
    </row>
    <row r="279" spans="2:14" s="18" customFormat="1" x14ac:dyDescent="0.25">
      <c r="B279" s="175" t="s">
        <v>177</v>
      </c>
      <c r="C279" s="169" t="s">
        <v>171</v>
      </c>
      <c r="D279" s="206">
        <f t="shared" ref="D279:L279" si="297">SUM(D243:D278)</f>
        <v>0</v>
      </c>
      <c r="E279" s="206">
        <f t="shared" si="297"/>
        <v>0</v>
      </c>
      <c r="F279" s="206">
        <f t="shared" si="297"/>
        <v>0</v>
      </c>
      <c r="G279" s="206">
        <f t="shared" si="297"/>
        <v>0</v>
      </c>
      <c r="H279" s="206">
        <f t="shared" si="297"/>
        <v>0</v>
      </c>
      <c r="I279" s="206">
        <f t="shared" si="297"/>
        <v>0</v>
      </c>
      <c r="J279" s="206">
        <f t="shared" si="297"/>
        <v>0</v>
      </c>
      <c r="K279" s="206">
        <f t="shared" si="297"/>
        <v>0</v>
      </c>
      <c r="L279" s="206">
        <f t="shared" si="297"/>
        <v>0</v>
      </c>
      <c r="M279" s="206">
        <f t="shared" ref="M279:N279" si="298">SUM(M243:M278)</f>
        <v>0</v>
      </c>
      <c r="N279" s="207">
        <f t="shared" si="298"/>
        <v>0</v>
      </c>
    </row>
    <row r="280" spans="2:14" s="61" customFormat="1" x14ac:dyDescent="0.25">
      <c r="F280" s="76"/>
      <c r="G280" s="76"/>
      <c r="H280" s="76"/>
      <c r="I280" s="76"/>
      <c r="J280" s="76"/>
      <c r="K280" s="76"/>
    </row>
  </sheetData>
  <mergeCells count="1">
    <mergeCell ref="B116:C116"/>
  </mergeCells>
  <pageMargins left="0.511811024" right="0.511811024" top="0.78740157499999996" bottom="0.78740157499999996" header="0.31496062000000002" footer="0.31496062000000002"/>
  <pageSetup paperSize="9" scale="57" fitToHeight="0" orientation="landscape" horizontalDpi="4294967293" verticalDpi="429496729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94"/>
  <sheetViews>
    <sheetView zoomScale="60" zoomScaleNormal="60" workbookViewId="0">
      <selection activeCell="Q10" sqref="Q10"/>
    </sheetView>
  </sheetViews>
  <sheetFormatPr defaultColWidth="9.140625" defaultRowHeight="15.75" x14ac:dyDescent="0.25"/>
  <cols>
    <col min="1" max="1" width="9.140625" style="2"/>
    <col min="2" max="2" width="32.7109375" style="2" customWidth="1"/>
    <col min="3" max="3" width="21" style="2" customWidth="1"/>
    <col min="4" max="5" width="23" style="2" customWidth="1"/>
    <col min="6" max="12" width="17.28515625" style="2" bestFit="1" customWidth="1"/>
    <col min="13" max="15" width="19.140625" style="2" customWidth="1"/>
    <col min="16" max="16384" width="9.140625" style="2"/>
  </cols>
  <sheetData>
    <row r="2" spans="2:15" ht="15.6" x14ac:dyDescent="0.3">
      <c r="B2" s="216" t="s">
        <v>200</v>
      </c>
    </row>
    <row r="4" spans="2:15" x14ac:dyDescent="0.25">
      <c r="B4" s="582" t="s">
        <v>187</v>
      </c>
      <c r="C4" s="585" t="s">
        <v>95</v>
      </c>
      <c r="D4" s="586"/>
      <c r="E4" s="586"/>
      <c r="F4" s="586"/>
      <c r="G4" s="586"/>
      <c r="H4" s="586"/>
      <c r="I4" s="586"/>
      <c r="J4" s="586"/>
      <c r="K4" s="586"/>
      <c r="L4" s="586"/>
      <c r="M4" s="586"/>
      <c r="N4" s="586"/>
      <c r="O4" s="587"/>
    </row>
    <row r="5" spans="2:15" x14ac:dyDescent="0.25">
      <c r="B5" s="582"/>
      <c r="C5" s="504" t="s">
        <v>81</v>
      </c>
      <c r="D5" s="504" t="s">
        <v>91</v>
      </c>
      <c r="E5" s="504" t="s">
        <v>92</v>
      </c>
      <c r="F5" s="504" t="s">
        <v>82</v>
      </c>
      <c r="G5" s="504" t="s">
        <v>83</v>
      </c>
      <c r="H5" s="504" t="s">
        <v>84</v>
      </c>
      <c r="I5" s="504" t="s">
        <v>85</v>
      </c>
      <c r="J5" s="504" t="s">
        <v>86</v>
      </c>
      <c r="K5" s="504" t="s">
        <v>87</v>
      </c>
      <c r="L5" s="504" t="s">
        <v>88</v>
      </c>
      <c r="M5" s="504" t="s">
        <v>93</v>
      </c>
      <c r="N5" s="486" t="s">
        <v>600</v>
      </c>
      <c r="O5" s="486" t="s">
        <v>601</v>
      </c>
    </row>
    <row r="6" spans="2:15" ht="15.6" x14ac:dyDescent="0.3">
      <c r="B6" s="224" t="s">
        <v>188</v>
      </c>
      <c r="C6" s="223" t="s">
        <v>89</v>
      </c>
      <c r="D6" s="222">
        <v>122749</v>
      </c>
      <c r="E6" s="222">
        <v>124080</v>
      </c>
      <c r="F6" s="222">
        <v>140070</v>
      </c>
      <c r="G6" s="222">
        <v>149893.48000000001</v>
      </c>
      <c r="H6" s="222">
        <v>157436.443</v>
      </c>
      <c r="I6" s="222">
        <v>185000</v>
      </c>
      <c r="J6" s="222">
        <v>195786.22599895851</v>
      </c>
      <c r="K6" s="222">
        <v>203993.75051136286</v>
      </c>
      <c r="L6" s="222">
        <v>217821.01837008388</v>
      </c>
      <c r="M6" s="222">
        <v>220311.9065146255</v>
      </c>
      <c r="N6" s="505">
        <v>221077</v>
      </c>
      <c r="O6" s="505">
        <v>231866</v>
      </c>
    </row>
    <row r="7" spans="2:15" ht="15.6" x14ac:dyDescent="0.3">
      <c r="B7" s="218" t="s">
        <v>136</v>
      </c>
      <c r="C7" s="123" t="s">
        <v>89</v>
      </c>
      <c r="D7" s="201">
        <f>D55/D$91*D$6</f>
        <v>0</v>
      </c>
      <c r="E7" s="201">
        <f t="shared" ref="E7:O22" si="0">E55/E$91*E$6</f>
        <v>0</v>
      </c>
      <c r="F7" s="201">
        <f t="shared" si="0"/>
        <v>0</v>
      </c>
      <c r="G7" s="201">
        <f t="shared" si="0"/>
        <v>0</v>
      </c>
      <c r="H7" s="201">
        <f t="shared" si="0"/>
        <v>0</v>
      </c>
      <c r="I7" s="201">
        <f t="shared" si="0"/>
        <v>0</v>
      </c>
      <c r="J7" s="201">
        <f t="shared" si="0"/>
        <v>0</v>
      </c>
      <c r="K7" s="201">
        <f t="shared" si="0"/>
        <v>0</v>
      </c>
      <c r="L7" s="201">
        <f t="shared" si="0"/>
        <v>0</v>
      </c>
      <c r="M7" s="201">
        <f t="shared" si="0"/>
        <v>0</v>
      </c>
      <c r="N7" s="201">
        <f t="shared" si="0"/>
        <v>0</v>
      </c>
      <c r="O7" s="201">
        <f t="shared" si="0"/>
        <v>0</v>
      </c>
    </row>
    <row r="8" spans="2:15" ht="15.6" x14ac:dyDescent="0.3">
      <c r="B8" s="218" t="s">
        <v>137</v>
      </c>
      <c r="C8" s="123" t="s">
        <v>89</v>
      </c>
      <c r="D8" s="201">
        <f t="shared" ref="D8:M8" si="1">D56/D$91*D$6</f>
        <v>7815.8763182009343</v>
      </c>
      <c r="E8" s="201">
        <f t="shared" si="1"/>
        <v>7487.0427628635198</v>
      </c>
      <c r="F8" s="201">
        <f t="shared" si="1"/>
        <v>9234.1659656588654</v>
      </c>
      <c r="G8" s="201">
        <f t="shared" si="1"/>
        <v>9193.8073608436971</v>
      </c>
      <c r="H8" s="201">
        <f t="shared" si="1"/>
        <v>7796.014413882941</v>
      </c>
      <c r="I8" s="201">
        <f t="shared" si="1"/>
        <v>8535.7692992225402</v>
      </c>
      <c r="J8" s="201">
        <f t="shared" si="1"/>
        <v>8220.2341326271944</v>
      </c>
      <c r="K8" s="201">
        <f t="shared" si="1"/>
        <v>8748.6386977671937</v>
      </c>
      <c r="L8" s="201">
        <f t="shared" si="1"/>
        <v>7963.2584333753884</v>
      </c>
      <c r="M8" s="201">
        <f t="shared" si="1"/>
        <v>7784.8443000739244</v>
      </c>
      <c r="N8" s="201">
        <f t="shared" si="0"/>
        <v>8841.5559395522669</v>
      </c>
      <c r="O8" s="201">
        <f t="shared" si="0"/>
        <v>9418.9413869424097</v>
      </c>
    </row>
    <row r="9" spans="2:15" ht="15.6" x14ac:dyDescent="0.3">
      <c r="B9" s="218" t="s">
        <v>138</v>
      </c>
      <c r="C9" s="123" t="s">
        <v>89</v>
      </c>
      <c r="D9" s="201">
        <f t="shared" ref="D9:M9" si="2">D57/D$91*D$6</f>
        <v>0</v>
      </c>
      <c r="E9" s="201">
        <f t="shared" si="2"/>
        <v>0</v>
      </c>
      <c r="F9" s="201">
        <f t="shared" si="2"/>
        <v>0</v>
      </c>
      <c r="G9" s="201">
        <f t="shared" si="2"/>
        <v>0</v>
      </c>
      <c r="H9" s="201">
        <f t="shared" si="2"/>
        <v>0</v>
      </c>
      <c r="I9" s="201">
        <f t="shared" si="2"/>
        <v>0</v>
      </c>
      <c r="J9" s="201">
        <f t="shared" si="2"/>
        <v>0</v>
      </c>
      <c r="K9" s="201">
        <f t="shared" si="2"/>
        <v>0</v>
      </c>
      <c r="L9" s="201">
        <f t="shared" si="2"/>
        <v>0</v>
      </c>
      <c r="M9" s="201">
        <f t="shared" si="2"/>
        <v>0</v>
      </c>
      <c r="N9" s="201">
        <f t="shared" si="0"/>
        <v>0</v>
      </c>
      <c r="O9" s="201">
        <f t="shared" si="0"/>
        <v>0</v>
      </c>
    </row>
    <row r="10" spans="2:15" ht="15.6" x14ac:dyDescent="0.3">
      <c r="B10" s="218" t="s">
        <v>139</v>
      </c>
      <c r="C10" s="123" t="s">
        <v>89</v>
      </c>
      <c r="D10" s="201">
        <f t="shared" ref="D10:M10" si="3">D58/D$91*D$6</f>
        <v>5932.9065579692733</v>
      </c>
      <c r="E10" s="201">
        <f t="shared" si="3"/>
        <v>5830.674711301619</v>
      </c>
      <c r="F10" s="201">
        <f t="shared" si="3"/>
        <v>5929.0355782077286</v>
      </c>
      <c r="G10" s="201">
        <f t="shared" si="3"/>
        <v>5885.0574331457001</v>
      </c>
      <c r="H10" s="201">
        <f t="shared" si="3"/>
        <v>5157.5806793029042</v>
      </c>
      <c r="I10" s="201">
        <f t="shared" si="3"/>
        <v>6260.9539471591761</v>
      </c>
      <c r="J10" s="201">
        <f t="shared" si="3"/>
        <v>6017.7658367281274</v>
      </c>
      <c r="K10" s="201">
        <f t="shared" si="3"/>
        <v>6678.0110119333031</v>
      </c>
      <c r="L10" s="201">
        <f t="shared" si="3"/>
        <v>6367.4081685731089</v>
      </c>
      <c r="M10" s="201">
        <f t="shared" si="3"/>
        <v>6563.2575142182841</v>
      </c>
      <c r="N10" s="201">
        <f t="shared" si="0"/>
        <v>4010.6853887739921</v>
      </c>
      <c r="O10" s="201">
        <f t="shared" si="0"/>
        <v>3963.5213675213681</v>
      </c>
    </row>
    <row r="11" spans="2:15" ht="15.6" x14ac:dyDescent="0.3">
      <c r="B11" s="218" t="s">
        <v>140</v>
      </c>
      <c r="C11" s="123" t="s">
        <v>89</v>
      </c>
      <c r="D11" s="201">
        <f t="shared" ref="D11:M11" si="4">D59/D$91*D$6</f>
        <v>5018.7148085423214</v>
      </c>
      <c r="E11" s="201">
        <f t="shared" si="4"/>
        <v>5426.3907277331418</v>
      </c>
      <c r="F11" s="201">
        <f t="shared" si="4"/>
        <v>5415.1462219803052</v>
      </c>
      <c r="G11" s="201">
        <f t="shared" si="4"/>
        <v>5467.8151537514905</v>
      </c>
      <c r="H11" s="201">
        <f t="shared" si="4"/>
        <v>5011.5249328975924</v>
      </c>
      <c r="I11" s="201">
        <f t="shared" si="4"/>
        <v>5940.7917750256929</v>
      </c>
      <c r="J11" s="201">
        <f t="shared" si="4"/>
        <v>6197.5183603989981</v>
      </c>
      <c r="K11" s="201">
        <f t="shared" si="4"/>
        <v>5716.8795364468906</v>
      </c>
      <c r="L11" s="201">
        <f t="shared" si="4"/>
        <v>6262.5870606708795</v>
      </c>
      <c r="M11" s="201">
        <f t="shared" si="4"/>
        <v>6431.5081850001188</v>
      </c>
      <c r="N11" s="201">
        <f t="shared" si="0"/>
        <v>5959.8784877181524</v>
      </c>
      <c r="O11" s="201">
        <f t="shared" si="0"/>
        <v>6637.9855042035188</v>
      </c>
    </row>
    <row r="12" spans="2:15" ht="15.6" x14ac:dyDescent="0.3">
      <c r="B12" s="218" t="s">
        <v>141</v>
      </c>
      <c r="C12" s="123" t="s">
        <v>89</v>
      </c>
      <c r="D12" s="201">
        <f t="shared" ref="D12:M12" si="5">D60/D$91*D$6</f>
        <v>0</v>
      </c>
      <c r="E12" s="201">
        <f t="shared" si="5"/>
        <v>0</v>
      </c>
      <c r="F12" s="201">
        <f t="shared" si="5"/>
        <v>0</v>
      </c>
      <c r="G12" s="201">
        <f t="shared" si="5"/>
        <v>0</v>
      </c>
      <c r="H12" s="201">
        <f t="shared" si="5"/>
        <v>0</v>
      </c>
      <c r="I12" s="201">
        <f t="shared" si="5"/>
        <v>0</v>
      </c>
      <c r="J12" s="201">
        <f t="shared" si="5"/>
        <v>0</v>
      </c>
      <c r="K12" s="201">
        <f t="shared" si="5"/>
        <v>0</v>
      </c>
      <c r="L12" s="201">
        <f t="shared" si="5"/>
        <v>0</v>
      </c>
      <c r="M12" s="201">
        <f t="shared" si="5"/>
        <v>0</v>
      </c>
      <c r="N12" s="201">
        <f t="shared" si="0"/>
        <v>0</v>
      </c>
      <c r="O12" s="201">
        <f t="shared" si="0"/>
        <v>0</v>
      </c>
    </row>
    <row r="13" spans="2:15" ht="15.6" x14ac:dyDescent="0.3">
      <c r="B13" s="218" t="s">
        <v>142</v>
      </c>
      <c r="C13" s="123" t="s">
        <v>89</v>
      </c>
      <c r="D13" s="201">
        <f t="shared" ref="D13:M13" si="6">D61/D$91*D$6</f>
        <v>0</v>
      </c>
      <c r="E13" s="201">
        <f t="shared" si="6"/>
        <v>0</v>
      </c>
      <c r="F13" s="201">
        <f t="shared" si="6"/>
        <v>0</v>
      </c>
      <c r="G13" s="201">
        <f t="shared" si="6"/>
        <v>0</v>
      </c>
      <c r="H13" s="201">
        <f t="shared" si="6"/>
        <v>0</v>
      </c>
      <c r="I13" s="201">
        <f t="shared" si="6"/>
        <v>0</v>
      </c>
      <c r="J13" s="201">
        <f t="shared" si="6"/>
        <v>0</v>
      </c>
      <c r="K13" s="201">
        <f t="shared" si="6"/>
        <v>0</v>
      </c>
      <c r="L13" s="201">
        <f t="shared" si="6"/>
        <v>0</v>
      </c>
      <c r="M13" s="201">
        <f t="shared" si="6"/>
        <v>0</v>
      </c>
      <c r="N13" s="201">
        <f t="shared" si="0"/>
        <v>0</v>
      </c>
      <c r="O13" s="201">
        <f t="shared" si="0"/>
        <v>0</v>
      </c>
    </row>
    <row r="14" spans="2:15" ht="15.6" x14ac:dyDescent="0.3">
      <c r="B14" s="218" t="s">
        <v>184</v>
      </c>
      <c r="C14" s="123" t="s">
        <v>89</v>
      </c>
      <c r="D14" s="201">
        <f t="shared" ref="D14:M14" si="7">D62/D$91*D$6</f>
        <v>0</v>
      </c>
      <c r="E14" s="201">
        <f t="shared" si="7"/>
        <v>0</v>
      </c>
      <c r="F14" s="201">
        <f t="shared" si="7"/>
        <v>0</v>
      </c>
      <c r="G14" s="201">
        <f t="shared" si="7"/>
        <v>0</v>
      </c>
      <c r="H14" s="201">
        <f t="shared" si="7"/>
        <v>0</v>
      </c>
      <c r="I14" s="201">
        <f t="shared" si="7"/>
        <v>0</v>
      </c>
      <c r="J14" s="201">
        <f t="shared" si="7"/>
        <v>0</v>
      </c>
      <c r="K14" s="201">
        <f t="shared" si="7"/>
        <v>0</v>
      </c>
      <c r="L14" s="201">
        <f t="shared" si="7"/>
        <v>0</v>
      </c>
      <c r="M14" s="201">
        <f t="shared" si="7"/>
        <v>0</v>
      </c>
      <c r="N14" s="201">
        <f t="shared" si="0"/>
        <v>0</v>
      </c>
      <c r="O14" s="201">
        <f t="shared" si="0"/>
        <v>0</v>
      </c>
    </row>
    <row r="15" spans="2:15" ht="15.6" x14ac:dyDescent="0.3">
      <c r="B15" s="218" t="s">
        <v>143</v>
      </c>
      <c r="C15" s="123" t="s">
        <v>89</v>
      </c>
      <c r="D15" s="201">
        <f t="shared" ref="D15:M15" si="8">D63/D$91*D$6</f>
        <v>0</v>
      </c>
      <c r="E15" s="201">
        <f t="shared" si="8"/>
        <v>0</v>
      </c>
      <c r="F15" s="201">
        <f t="shared" si="8"/>
        <v>0</v>
      </c>
      <c r="G15" s="201">
        <f t="shared" si="8"/>
        <v>0</v>
      </c>
      <c r="H15" s="201">
        <f t="shared" si="8"/>
        <v>0</v>
      </c>
      <c r="I15" s="201">
        <f t="shared" si="8"/>
        <v>0</v>
      </c>
      <c r="J15" s="201">
        <f t="shared" si="8"/>
        <v>0</v>
      </c>
      <c r="K15" s="201">
        <f t="shared" si="8"/>
        <v>0</v>
      </c>
      <c r="L15" s="201">
        <f t="shared" si="8"/>
        <v>0</v>
      </c>
      <c r="M15" s="201">
        <f t="shared" si="8"/>
        <v>0</v>
      </c>
      <c r="N15" s="201">
        <f t="shared" si="0"/>
        <v>0</v>
      </c>
      <c r="O15" s="201">
        <f t="shared" si="0"/>
        <v>0</v>
      </c>
    </row>
    <row r="16" spans="2:15" ht="15.6" x14ac:dyDescent="0.3">
      <c r="B16" s="218" t="s">
        <v>145</v>
      </c>
      <c r="C16" s="123" t="s">
        <v>89</v>
      </c>
      <c r="D16" s="201">
        <f t="shared" ref="D16:M16" si="9">D64/D$91*D$6</f>
        <v>0</v>
      </c>
      <c r="E16" s="201">
        <f t="shared" si="9"/>
        <v>0</v>
      </c>
      <c r="F16" s="201">
        <f t="shared" si="9"/>
        <v>0</v>
      </c>
      <c r="G16" s="201">
        <f t="shared" si="9"/>
        <v>0</v>
      </c>
      <c r="H16" s="201">
        <f t="shared" si="9"/>
        <v>0</v>
      </c>
      <c r="I16" s="201">
        <f t="shared" si="9"/>
        <v>0</v>
      </c>
      <c r="J16" s="201">
        <f t="shared" si="9"/>
        <v>0</v>
      </c>
      <c r="K16" s="201">
        <f t="shared" si="9"/>
        <v>0</v>
      </c>
      <c r="L16" s="201">
        <f t="shared" si="9"/>
        <v>0</v>
      </c>
      <c r="M16" s="201">
        <f t="shared" si="9"/>
        <v>0</v>
      </c>
      <c r="N16" s="201">
        <f t="shared" si="0"/>
        <v>0</v>
      </c>
      <c r="O16" s="201">
        <f t="shared" si="0"/>
        <v>0</v>
      </c>
    </row>
    <row r="17" spans="2:15" ht="15.6" x14ac:dyDescent="0.3">
      <c r="B17" s="218" t="s">
        <v>146</v>
      </c>
      <c r="C17" s="123" t="s">
        <v>89</v>
      </c>
      <c r="D17" s="201">
        <f t="shared" ref="D17:M17" si="10">D65/D$91*D$6</f>
        <v>0</v>
      </c>
      <c r="E17" s="201">
        <f t="shared" si="10"/>
        <v>0</v>
      </c>
      <c r="F17" s="201">
        <f t="shared" si="10"/>
        <v>0</v>
      </c>
      <c r="G17" s="201">
        <f t="shared" si="10"/>
        <v>0</v>
      </c>
      <c r="H17" s="201">
        <f t="shared" si="10"/>
        <v>0</v>
      </c>
      <c r="I17" s="201">
        <f t="shared" si="10"/>
        <v>0</v>
      </c>
      <c r="J17" s="201">
        <f t="shared" si="10"/>
        <v>0</v>
      </c>
      <c r="K17" s="201">
        <f t="shared" si="10"/>
        <v>0</v>
      </c>
      <c r="L17" s="201">
        <f t="shared" si="10"/>
        <v>0</v>
      </c>
      <c r="M17" s="201">
        <f t="shared" si="10"/>
        <v>0</v>
      </c>
      <c r="N17" s="201">
        <f t="shared" si="0"/>
        <v>0</v>
      </c>
      <c r="O17" s="201">
        <f t="shared" si="0"/>
        <v>0</v>
      </c>
    </row>
    <row r="18" spans="2:15" ht="15.6" x14ac:dyDescent="0.3">
      <c r="B18" s="218" t="s">
        <v>147</v>
      </c>
      <c r="C18" s="123" t="s">
        <v>89</v>
      </c>
      <c r="D18" s="201">
        <f t="shared" ref="D18:M18" si="11">D66/D$91*D$6</f>
        <v>42647.6879759039</v>
      </c>
      <c r="E18" s="201">
        <f t="shared" si="11"/>
        <v>41049.717997308748</v>
      </c>
      <c r="F18" s="201">
        <f t="shared" si="11"/>
        <v>45928.242367262115</v>
      </c>
      <c r="G18" s="201">
        <f t="shared" si="11"/>
        <v>54014.691808314863</v>
      </c>
      <c r="H18" s="201">
        <f t="shared" si="11"/>
        <v>74489.677578709277</v>
      </c>
      <c r="I18" s="201">
        <f t="shared" si="11"/>
        <v>89971.962488704317</v>
      </c>
      <c r="J18" s="201">
        <f t="shared" si="11"/>
        <v>94399.687386420628</v>
      </c>
      <c r="K18" s="201">
        <f t="shared" si="11"/>
        <v>95914.671531393527</v>
      </c>
      <c r="L18" s="201">
        <f t="shared" si="11"/>
        <v>101922.51770859938</v>
      </c>
      <c r="M18" s="201">
        <f t="shared" si="11"/>
        <v>99918.879120785525</v>
      </c>
      <c r="N18" s="201">
        <f t="shared" si="0"/>
        <v>102088.9885572004</v>
      </c>
      <c r="O18" s="201">
        <f t="shared" si="0"/>
        <v>103937.97256558976</v>
      </c>
    </row>
    <row r="19" spans="2:15" ht="15.6" x14ac:dyDescent="0.3">
      <c r="B19" s="218" t="s">
        <v>148</v>
      </c>
      <c r="C19" s="123" t="s">
        <v>89</v>
      </c>
      <c r="D19" s="201">
        <f t="shared" ref="D19:M19" si="12">D67/D$91*D$6</f>
        <v>6306.9612421011616</v>
      </c>
      <c r="E19" s="201">
        <f t="shared" si="12"/>
        <v>6357.7682860000405</v>
      </c>
      <c r="F19" s="201">
        <f t="shared" si="12"/>
        <v>9342.0926319956452</v>
      </c>
      <c r="G19" s="201">
        <f t="shared" si="12"/>
        <v>12442.135929679502</v>
      </c>
      <c r="H19" s="201">
        <f t="shared" si="12"/>
        <v>11026.369423668271</v>
      </c>
      <c r="I19" s="201">
        <f t="shared" si="12"/>
        <v>13078.720651866444</v>
      </c>
      <c r="J19" s="201">
        <f t="shared" si="12"/>
        <v>13638.668192654004</v>
      </c>
      <c r="K19" s="201">
        <f t="shared" si="12"/>
        <v>15460.354608300682</v>
      </c>
      <c r="L19" s="201">
        <f t="shared" si="12"/>
        <v>14930.205784633372</v>
      </c>
      <c r="M19" s="201">
        <f t="shared" si="12"/>
        <v>14989.327155790475</v>
      </c>
      <c r="N19" s="201">
        <f t="shared" si="0"/>
        <v>14228.909088022931</v>
      </c>
      <c r="O19" s="201">
        <f t="shared" si="0"/>
        <v>15499.112983229668</v>
      </c>
    </row>
    <row r="20" spans="2:15" ht="15.6" x14ac:dyDescent="0.3">
      <c r="B20" s="218" t="s">
        <v>149</v>
      </c>
      <c r="C20" s="123" t="s">
        <v>89</v>
      </c>
      <c r="D20" s="201">
        <f t="shared" ref="D20:M20" si="13">D68/D$91*D$6</f>
        <v>0</v>
      </c>
      <c r="E20" s="201">
        <f t="shared" si="13"/>
        <v>0</v>
      </c>
      <c r="F20" s="201">
        <f t="shared" si="13"/>
        <v>0</v>
      </c>
      <c r="G20" s="201">
        <f t="shared" si="13"/>
        <v>0</v>
      </c>
      <c r="H20" s="201">
        <f t="shared" si="13"/>
        <v>0</v>
      </c>
      <c r="I20" s="201">
        <f t="shared" si="13"/>
        <v>0</v>
      </c>
      <c r="J20" s="201">
        <f t="shared" si="13"/>
        <v>0</v>
      </c>
      <c r="K20" s="201">
        <f t="shared" si="13"/>
        <v>0</v>
      </c>
      <c r="L20" s="201">
        <f t="shared" si="13"/>
        <v>0</v>
      </c>
      <c r="M20" s="201">
        <f t="shared" si="13"/>
        <v>0</v>
      </c>
      <c r="N20" s="201">
        <f t="shared" si="0"/>
        <v>0</v>
      </c>
      <c r="O20" s="201">
        <f t="shared" si="0"/>
        <v>0</v>
      </c>
    </row>
    <row r="21" spans="2:15" ht="15.6" x14ac:dyDescent="0.3">
      <c r="B21" s="218" t="s">
        <v>150</v>
      </c>
      <c r="C21" s="123" t="s">
        <v>89</v>
      </c>
      <c r="D21" s="201">
        <f t="shared" ref="D21:M21" si="14">D69/D$91*D$6</f>
        <v>0</v>
      </c>
      <c r="E21" s="201">
        <f t="shared" si="14"/>
        <v>0</v>
      </c>
      <c r="F21" s="201">
        <f t="shared" si="14"/>
        <v>0</v>
      </c>
      <c r="G21" s="201">
        <f t="shared" si="14"/>
        <v>0</v>
      </c>
      <c r="H21" s="201">
        <f t="shared" si="14"/>
        <v>0</v>
      </c>
      <c r="I21" s="201">
        <f t="shared" si="14"/>
        <v>0</v>
      </c>
      <c r="J21" s="201">
        <f t="shared" si="14"/>
        <v>0</v>
      </c>
      <c r="K21" s="201">
        <f t="shared" si="14"/>
        <v>0</v>
      </c>
      <c r="L21" s="201">
        <f t="shared" si="14"/>
        <v>0</v>
      </c>
      <c r="M21" s="201">
        <f t="shared" si="14"/>
        <v>0</v>
      </c>
      <c r="N21" s="201">
        <f t="shared" si="0"/>
        <v>0</v>
      </c>
      <c r="O21" s="201">
        <f t="shared" si="0"/>
        <v>0</v>
      </c>
    </row>
    <row r="22" spans="2:15" ht="15.6" x14ac:dyDescent="0.3">
      <c r="B22" s="218" t="s">
        <v>151</v>
      </c>
      <c r="C22" s="123" t="s">
        <v>89</v>
      </c>
      <c r="D22" s="201">
        <f t="shared" ref="D22:M22" si="15">D70/D$91*D$6</f>
        <v>0</v>
      </c>
      <c r="E22" s="201">
        <f t="shared" si="15"/>
        <v>0</v>
      </c>
      <c r="F22" s="201">
        <f t="shared" si="15"/>
        <v>0</v>
      </c>
      <c r="G22" s="201">
        <f t="shared" si="15"/>
        <v>0</v>
      </c>
      <c r="H22" s="201">
        <f t="shared" si="15"/>
        <v>0</v>
      </c>
      <c r="I22" s="201">
        <f t="shared" si="15"/>
        <v>0</v>
      </c>
      <c r="J22" s="201">
        <f t="shared" si="15"/>
        <v>0</v>
      </c>
      <c r="K22" s="201">
        <f t="shared" si="15"/>
        <v>0</v>
      </c>
      <c r="L22" s="201">
        <f t="shared" si="15"/>
        <v>0</v>
      </c>
      <c r="M22" s="201">
        <f t="shared" si="15"/>
        <v>0</v>
      </c>
      <c r="N22" s="201">
        <f t="shared" si="0"/>
        <v>0</v>
      </c>
      <c r="O22" s="201">
        <f t="shared" si="0"/>
        <v>0</v>
      </c>
    </row>
    <row r="23" spans="2:15" ht="15.6" x14ac:dyDescent="0.3">
      <c r="B23" s="218" t="s">
        <v>152</v>
      </c>
      <c r="C23" s="123" t="s">
        <v>89</v>
      </c>
      <c r="D23" s="201">
        <f t="shared" ref="D23:O38" si="16">D71/D$91*D$6</f>
        <v>11661.526178084836</v>
      </c>
      <c r="E23" s="201">
        <f t="shared" si="16"/>
        <v>11739.204914954358</v>
      </c>
      <c r="F23" s="201">
        <f t="shared" si="16"/>
        <v>12412.556781631947</v>
      </c>
      <c r="G23" s="201">
        <f t="shared" si="16"/>
        <v>12154.667444696663</v>
      </c>
      <c r="H23" s="201">
        <f t="shared" si="16"/>
        <v>10609.830792678767</v>
      </c>
      <c r="I23" s="201">
        <f t="shared" si="16"/>
        <v>12005.918625999961</v>
      </c>
      <c r="J23" s="201">
        <f t="shared" si="16"/>
        <v>12642.10566522035</v>
      </c>
      <c r="K23" s="201">
        <f t="shared" si="16"/>
        <v>12769.017864383084</v>
      </c>
      <c r="L23" s="201">
        <f t="shared" si="16"/>
        <v>14228.210438492526</v>
      </c>
      <c r="M23" s="201">
        <f t="shared" si="16"/>
        <v>14483.791649965944</v>
      </c>
      <c r="N23" s="201">
        <f t="shared" si="16"/>
        <v>14671.087152135264</v>
      </c>
      <c r="O23" s="201">
        <f t="shared" si="16"/>
        <v>15752.66475955524</v>
      </c>
    </row>
    <row r="24" spans="2:15" ht="15.6" x14ac:dyDescent="0.3">
      <c r="B24" s="218" t="s">
        <v>153</v>
      </c>
      <c r="C24" s="123" t="s">
        <v>89</v>
      </c>
      <c r="D24" s="201">
        <f t="shared" ref="D24:M24" si="17">D72/D$91*D$6</f>
        <v>7825.4985576651761</v>
      </c>
      <c r="E24" s="201">
        <f t="shared" si="17"/>
        <v>6780.2568865691546</v>
      </c>
      <c r="F24" s="201">
        <f t="shared" si="17"/>
        <v>7666.753921520115</v>
      </c>
      <c r="G24" s="201">
        <f t="shared" si="17"/>
        <v>7932.3740542243322</v>
      </c>
      <c r="H24" s="201">
        <f t="shared" si="17"/>
        <v>6528.1352252524739</v>
      </c>
      <c r="I24" s="201">
        <f t="shared" si="17"/>
        <v>7564.7954420860078</v>
      </c>
      <c r="J24" s="201">
        <f t="shared" si="17"/>
        <v>8684.0843994399656</v>
      </c>
      <c r="K24" s="201">
        <f t="shared" si="17"/>
        <v>9450.7141071496681</v>
      </c>
      <c r="L24" s="201">
        <f t="shared" si="17"/>
        <v>9974.6217540587641</v>
      </c>
      <c r="M24" s="201">
        <f t="shared" si="17"/>
        <v>10211.516194335469</v>
      </c>
      <c r="N24" s="201">
        <f t="shared" si="16"/>
        <v>10383.664471535865</v>
      </c>
      <c r="O24" s="201">
        <f t="shared" si="16"/>
        <v>10864.186511998181</v>
      </c>
    </row>
    <row r="25" spans="2:15" ht="15.6" x14ac:dyDescent="0.3">
      <c r="B25" s="218" t="s">
        <v>154</v>
      </c>
      <c r="C25" s="123" t="s">
        <v>89</v>
      </c>
      <c r="D25" s="201">
        <f t="shared" ref="D25:M25" si="18">D73/D$91*D$6</f>
        <v>0</v>
      </c>
      <c r="E25" s="201">
        <f t="shared" si="18"/>
        <v>0</v>
      </c>
      <c r="F25" s="201">
        <f t="shared" si="18"/>
        <v>0</v>
      </c>
      <c r="G25" s="201">
        <f t="shared" si="18"/>
        <v>0</v>
      </c>
      <c r="H25" s="201">
        <f t="shared" si="18"/>
        <v>0</v>
      </c>
      <c r="I25" s="201">
        <f t="shared" si="18"/>
        <v>0</v>
      </c>
      <c r="J25" s="201">
        <f t="shared" si="18"/>
        <v>0</v>
      </c>
      <c r="K25" s="201">
        <f t="shared" si="18"/>
        <v>0</v>
      </c>
      <c r="L25" s="201">
        <f t="shared" si="18"/>
        <v>0</v>
      </c>
      <c r="M25" s="201">
        <f t="shared" si="18"/>
        <v>0</v>
      </c>
      <c r="N25" s="201">
        <f t="shared" si="16"/>
        <v>0</v>
      </c>
      <c r="O25" s="201">
        <f t="shared" si="16"/>
        <v>0</v>
      </c>
    </row>
    <row r="26" spans="2:15" ht="15.6" x14ac:dyDescent="0.3">
      <c r="B26" s="218" t="s">
        <v>155</v>
      </c>
      <c r="C26" s="123" t="s">
        <v>89</v>
      </c>
      <c r="D26" s="201">
        <f t="shared" ref="D26:M26" si="19">D74/D$91*D$6</f>
        <v>0</v>
      </c>
      <c r="E26" s="201">
        <f t="shared" si="19"/>
        <v>0</v>
      </c>
      <c r="F26" s="201">
        <f t="shared" si="19"/>
        <v>0</v>
      </c>
      <c r="G26" s="201">
        <f t="shared" si="19"/>
        <v>0</v>
      </c>
      <c r="H26" s="201">
        <f t="shared" si="19"/>
        <v>0</v>
      </c>
      <c r="I26" s="201">
        <f t="shared" si="19"/>
        <v>0</v>
      </c>
      <c r="J26" s="201">
        <f t="shared" si="19"/>
        <v>0</v>
      </c>
      <c r="K26" s="201">
        <f t="shared" si="19"/>
        <v>2042.9365625517153</v>
      </c>
      <c r="L26" s="201">
        <f t="shared" si="19"/>
        <v>5657.7388806655326</v>
      </c>
      <c r="M26" s="201">
        <f t="shared" si="19"/>
        <v>5410.7869534598667</v>
      </c>
      <c r="N26" s="201">
        <f t="shared" si="16"/>
        <v>6225.5863947244297</v>
      </c>
      <c r="O26" s="201">
        <f t="shared" si="16"/>
        <v>6492.95388814529</v>
      </c>
    </row>
    <row r="27" spans="2:15" ht="15.6" x14ac:dyDescent="0.3">
      <c r="B27" s="218" t="s">
        <v>156</v>
      </c>
      <c r="C27" s="123" t="s">
        <v>89</v>
      </c>
      <c r="D27" s="201">
        <f t="shared" ref="D27:M27" si="20">D75/D$91*D$6</f>
        <v>15070.228208389588</v>
      </c>
      <c r="E27" s="201">
        <f t="shared" si="20"/>
        <v>16152.189336784755</v>
      </c>
      <c r="F27" s="201">
        <f t="shared" si="20"/>
        <v>19269.365629175121</v>
      </c>
      <c r="G27" s="201">
        <f t="shared" si="20"/>
        <v>19501.927390933313</v>
      </c>
      <c r="H27" s="201">
        <f t="shared" si="20"/>
        <v>15921.810898823831</v>
      </c>
      <c r="I27" s="201">
        <f t="shared" si="20"/>
        <v>18700.149509818875</v>
      </c>
      <c r="J27" s="201">
        <f t="shared" si="20"/>
        <v>19211.507495487473</v>
      </c>
      <c r="K27" s="201">
        <f t="shared" si="20"/>
        <v>20443.298365336905</v>
      </c>
      <c r="L27" s="201">
        <f t="shared" si="20"/>
        <v>20218.643581320081</v>
      </c>
      <c r="M27" s="201">
        <f t="shared" si="20"/>
        <v>20274.342555131439</v>
      </c>
      <c r="N27" s="201">
        <f t="shared" si="16"/>
        <v>20287.049367766045</v>
      </c>
      <c r="O27" s="201">
        <f t="shared" si="16"/>
        <v>21781.111793472082</v>
      </c>
    </row>
    <row r="28" spans="2:15" ht="15.6" x14ac:dyDescent="0.3">
      <c r="B28" s="218" t="s">
        <v>157</v>
      </c>
      <c r="C28" s="123" t="s">
        <v>89</v>
      </c>
      <c r="D28" s="201">
        <f t="shared" ref="D28:M28" si="21">D76/D$91*D$6</f>
        <v>0</v>
      </c>
      <c r="E28" s="201">
        <f t="shared" si="21"/>
        <v>0</v>
      </c>
      <c r="F28" s="201">
        <f t="shared" si="21"/>
        <v>0</v>
      </c>
      <c r="G28" s="201">
        <f t="shared" si="21"/>
        <v>0</v>
      </c>
      <c r="H28" s="201">
        <f t="shared" si="21"/>
        <v>0</v>
      </c>
      <c r="I28" s="201">
        <f t="shared" si="21"/>
        <v>0</v>
      </c>
      <c r="J28" s="201">
        <f t="shared" si="21"/>
        <v>0</v>
      </c>
      <c r="K28" s="201">
        <f t="shared" si="21"/>
        <v>0</v>
      </c>
      <c r="L28" s="201">
        <f t="shared" si="21"/>
        <v>0</v>
      </c>
      <c r="M28" s="201">
        <f t="shared" si="21"/>
        <v>0</v>
      </c>
      <c r="N28" s="201">
        <f t="shared" si="16"/>
        <v>0</v>
      </c>
      <c r="O28" s="201">
        <f t="shared" si="16"/>
        <v>0</v>
      </c>
    </row>
    <row r="29" spans="2:15" ht="15.6" x14ac:dyDescent="0.3">
      <c r="B29" s="218" t="s">
        <v>158</v>
      </c>
      <c r="C29" s="123" t="s">
        <v>89</v>
      </c>
      <c r="D29" s="201">
        <f t="shared" ref="D29:M29" si="22">D77/D$91*D$6</f>
        <v>0</v>
      </c>
      <c r="E29" s="201">
        <f t="shared" si="22"/>
        <v>0</v>
      </c>
      <c r="F29" s="201">
        <f t="shared" si="22"/>
        <v>0</v>
      </c>
      <c r="G29" s="201">
        <f t="shared" si="22"/>
        <v>0</v>
      </c>
      <c r="H29" s="201">
        <f t="shared" si="22"/>
        <v>0</v>
      </c>
      <c r="I29" s="201">
        <f t="shared" si="22"/>
        <v>0</v>
      </c>
      <c r="J29" s="201">
        <f t="shared" si="22"/>
        <v>0</v>
      </c>
      <c r="K29" s="201">
        <f t="shared" si="22"/>
        <v>0</v>
      </c>
      <c r="L29" s="201">
        <f t="shared" si="22"/>
        <v>0</v>
      </c>
      <c r="M29" s="201">
        <f t="shared" si="22"/>
        <v>0</v>
      </c>
      <c r="N29" s="201">
        <f t="shared" si="16"/>
        <v>0</v>
      </c>
      <c r="O29" s="201">
        <f t="shared" si="16"/>
        <v>0</v>
      </c>
    </row>
    <row r="30" spans="2:15" ht="15.6" x14ac:dyDescent="0.3">
      <c r="B30" s="218" t="s">
        <v>159</v>
      </c>
      <c r="C30" s="123" t="s">
        <v>89</v>
      </c>
      <c r="D30" s="201">
        <f t="shared" ref="D30:M30" si="23">D78/D$91*D$6</f>
        <v>0</v>
      </c>
      <c r="E30" s="201">
        <f t="shared" si="23"/>
        <v>0</v>
      </c>
      <c r="F30" s="201">
        <f t="shared" si="23"/>
        <v>0</v>
      </c>
      <c r="G30" s="201">
        <f t="shared" si="23"/>
        <v>0</v>
      </c>
      <c r="H30" s="201">
        <f t="shared" si="23"/>
        <v>0</v>
      </c>
      <c r="I30" s="201">
        <f t="shared" si="23"/>
        <v>0</v>
      </c>
      <c r="J30" s="201">
        <f t="shared" si="23"/>
        <v>0</v>
      </c>
      <c r="K30" s="201">
        <f t="shared" si="23"/>
        <v>0</v>
      </c>
      <c r="L30" s="201">
        <f t="shared" si="23"/>
        <v>0</v>
      </c>
      <c r="M30" s="201">
        <f t="shared" si="23"/>
        <v>0</v>
      </c>
      <c r="N30" s="201">
        <f t="shared" si="16"/>
        <v>0</v>
      </c>
      <c r="O30" s="201">
        <f t="shared" si="16"/>
        <v>0</v>
      </c>
    </row>
    <row r="31" spans="2:15" ht="15.6" x14ac:dyDescent="0.3">
      <c r="B31" s="218" t="s">
        <v>160</v>
      </c>
      <c r="C31" s="123" t="s">
        <v>89</v>
      </c>
      <c r="D31" s="201">
        <f t="shared" ref="D31:M31" si="24">D79/D$91*D$6</f>
        <v>0</v>
      </c>
      <c r="E31" s="201">
        <f t="shared" si="24"/>
        <v>0</v>
      </c>
      <c r="F31" s="201">
        <f t="shared" si="24"/>
        <v>0</v>
      </c>
      <c r="G31" s="201">
        <f t="shared" si="24"/>
        <v>0</v>
      </c>
      <c r="H31" s="201">
        <f t="shared" si="24"/>
        <v>0</v>
      </c>
      <c r="I31" s="201">
        <f t="shared" si="24"/>
        <v>0</v>
      </c>
      <c r="J31" s="201">
        <f t="shared" si="24"/>
        <v>0</v>
      </c>
      <c r="K31" s="201">
        <f t="shared" si="24"/>
        <v>0</v>
      </c>
      <c r="L31" s="201">
        <f t="shared" si="24"/>
        <v>0</v>
      </c>
      <c r="M31" s="201">
        <f t="shared" si="24"/>
        <v>0</v>
      </c>
      <c r="N31" s="201">
        <f t="shared" si="16"/>
        <v>0</v>
      </c>
      <c r="O31" s="201">
        <f t="shared" si="16"/>
        <v>0</v>
      </c>
    </row>
    <row r="32" spans="2:15" ht="15.6" x14ac:dyDescent="0.3">
      <c r="B32" s="218" t="s">
        <v>161</v>
      </c>
      <c r="C32" s="123" t="s">
        <v>89</v>
      </c>
      <c r="D32" s="201">
        <f t="shared" ref="D32:M32" si="25">D80/D$91*D$6</f>
        <v>0</v>
      </c>
      <c r="E32" s="201">
        <f t="shared" si="25"/>
        <v>0</v>
      </c>
      <c r="F32" s="201">
        <f t="shared" si="25"/>
        <v>0</v>
      </c>
      <c r="G32" s="201">
        <f t="shared" si="25"/>
        <v>0</v>
      </c>
      <c r="H32" s="201">
        <f t="shared" si="25"/>
        <v>0</v>
      </c>
      <c r="I32" s="201">
        <f t="shared" si="25"/>
        <v>0</v>
      </c>
      <c r="J32" s="201">
        <f t="shared" si="25"/>
        <v>0</v>
      </c>
      <c r="K32" s="201">
        <f t="shared" si="25"/>
        <v>0</v>
      </c>
      <c r="L32" s="201">
        <f t="shared" si="25"/>
        <v>0</v>
      </c>
      <c r="M32" s="201">
        <f t="shared" si="25"/>
        <v>0</v>
      </c>
      <c r="N32" s="201">
        <f t="shared" si="16"/>
        <v>0</v>
      </c>
      <c r="O32" s="201">
        <f t="shared" si="16"/>
        <v>0</v>
      </c>
    </row>
    <row r="33" spans="2:15" ht="15.6" x14ac:dyDescent="0.3">
      <c r="B33" s="218" t="s">
        <v>162</v>
      </c>
      <c r="C33" s="123" t="s">
        <v>89</v>
      </c>
      <c r="D33" s="201">
        <f t="shared" ref="D33:M33" si="26">D81/D$91*D$6</f>
        <v>0</v>
      </c>
      <c r="E33" s="201">
        <f t="shared" si="26"/>
        <v>0</v>
      </c>
      <c r="F33" s="201">
        <f t="shared" si="26"/>
        <v>0</v>
      </c>
      <c r="G33" s="201">
        <f t="shared" si="26"/>
        <v>0</v>
      </c>
      <c r="H33" s="201">
        <f t="shared" si="26"/>
        <v>0</v>
      </c>
      <c r="I33" s="201">
        <f t="shared" si="26"/>
        <v>0</v>
      </c>
      <c r="J33" s="201">
        <f t="shared" si="26"/>
        <v>0</v>
      </c>
      <c r="K33" s="201">
        <f t="shared" si="26"/>
        <v>0</v>
      </c>
      <c r="L33" s="201">
        <f t="shared" si="26"/>
        <v>0</v>
      </c>
      <c r="M33" s="201">
        <f t="shared" si="26"/>
        <v>0</v>
      </c>
      <c r="N33" s="201">
        <f t="shared" si="16"/>
        <v>0</v>
      </c>
      <c r="O33" s="201">
        <f t="shared" si="16"/>
        <v>0</v>
      </c>
    </row>
    <row r="34" spans="2:15" ht="15.6" x14ac:dyDescent="0.3">
      <c r="B34" s="218" t="s">
        <v>163</v>
      </c>
      <c r="C34" s="123" t="s">
        <v>89</v>
      </c>
      <c r="D34" s="201">
        <f t="shared" ref="D34:M34" si="27">D82/D$91*D$6</f>
        <v>0</v>
      </c>
      <c r="E34" s="201">
        <f t="shared" si="27"/>
        <v>0</v>
      </c>
      <c r="F34" s="201">
        <f t="shared" si="27"/>
        <v>0</v>
      </c>
      <c r="G34" s="201">
        <f t="shared" si="27"/>
        <v>0</v>
      </c>
      <c r="H34" s="201">
        <f t="shared" si="27"/>
        <v>0</v>
      </c>
      <c r="I34" s="201">
        <f t="shared" si="27"/>
        <v>0</v>
      </c>
      <c r="J34" s="201">
        <f t="shared" si="27"/>
        <v>0</v>
      </c>
      <c r="K34" s="201">
        <f t="shared" si="27"/>
        <v>0</v>
      </c>
      <c r="L34" s="201">
        <f t="shared" si="27"/>
        <v>4840.6821123351865</v>
      </c>
      <c r="M34" s="201">
        <f t="shared" si="27"/>
        <v>9204.9406760678175</v>
      </c>
      <c r="N34" s="201">
        <f t="shared" si="16"/>
        <v>7363.6183737890487</v>
      </c>
      <c r="O34" s="201">
        <f t="shared" si="16"/>
        <v>10865.200719103483</v>
      </c>
    </row>
    <row r="35" spans="2:15" ht="15.6" x14ac:dyDescent="0.3">
      <c r="B35" s="218" t="s">
        <v>164</v>
      </c>
      <c r="C35" s="123" t="s">
        <v>89</v>
      </c>
      <c r="D35" s="201">
        <f t="shared" ref="D35:M35" si="28">D83/D$91*D$6</f>
        <v>0</v>
      </c>
      <c r="E35" s="201">
        <f t="shared" si="28"/>
        <v>0</v>
      </c>
      <c r="F35" s="201">
        <f t="shared" si="28"/>
        <v>0</v>
      </c>
      <c r="G35" s="201">
        <f t="shared" si="28"/>
        <v>0</v>
      </c>
      <c r="H35" s="201">
        <f t="shared" si="28"/>
        <v>0</v>
      </c>
      <c r="I35" s="201">
        <f t="shared" si="28"/>
        <v>0</v>
      </c>
      <c r="J35" s="201">
        <f t="shared" si="28"/>
        <v>0</v>
      </c>
      <c r="K35" s="201">
        <f t="shared" si="28"/>
        <v>0</v>
      </c>
      <c r="L35" s="201">
        <f t="shared" si="28"/>
        <v>0</v>
      </c>
      <c r="M35" s="201">
        <f t="shared" si="28"/>
        <v>0</v>
      </c>
      <c r="N35" s="201">
        <f t="shared" si="16"/>
        <v>0</v>
      </c>
      <c r="O35" s="201">
        <f t="shared" si="16"/>
        <v>0</v>
      </c>
    </row>
    <row r="36" spans="2:15" ht="15.6" x14ac:dyDescent="0.3">
      <c r="B36" s="218" t="s">
        <v>165</v>
      </c>
      <c r="C36" s="123" t="s">
        <v>89</v>
      </c>
      <c r="D36" s="201">
        <f t="shared" ref="D36:M36" si="29">D84/D$91*D$6</f>
        <v>0</v>
      </c>
      <c r="E36" s="201">
        <f t="shared" si="29"/>
        <v>0</v>
      </c>
      <c r="F36" s="201">
        <f t="shared" si="29"/>
        <v>0</v>
      </c>
      <c r="G36" s="201">
        <f t="shared" si="29"/>
        <v>0</v>
      </c>
      <c r="H36" s="201">
        <f t="shared" si="29"/>
        <v>0</v>
      </c>
      <c r="I36" s="201">
        <f t="shared" si="29"/>
        <v>0</v>
      </c>
      <c r="J36" s="201">
        <f t="shared" si="29"/>
        <v>0</v>
      </c>
      <c r="K36" s="201">
        <f t="shared" si="29"/>
        <v>0</v>
      </c>
      <c r="L36" s="201">
        <f t="shared" si="29"/>
        <v>0</v>
      </c>
      <c r="M36" s="201">
        <f t="shared" si="29"/>
        <v>0</v>
      </c>
      <c r="N36" s="201">
        <f t="shared" si="16"/>
        <v>0</v>
      </c>
      <c r="O36" s="201">
        <f t="shared" si="16"/>
        <v>0</v>
      </c>
    </row>
    <row r="37" spans="2:15" ht="15.6" x14ac:dyDescent="0.3">
      <c r="B37" s="218" t="s">
        <v>166</v>
      </c>
      <c r="C37" s="123" t="s">
        <v>89</v>
      </c>
      <c r="D37" s="201">
        <f t="shared" ref="D37:M37" si="30">D85/D$91*D$6</f>
        <v>8812.4861431538557</v>
      </c>
      <c r="E37" s="201">
        <f t="shared" si="30"/>
        <v>10124.719891845856</v>
      </c>
      <c r="F37" s="201">
        <f t="shared" si="30"/>
        <v>10298.580335494085</v>
      </c>
      <c r="G37" s="201">
        <f t="shared" si="30"/>
        <v>9959.3723060108277</v>
      </c>
      <c r="H37" s="201">
        <f t="shared" si="30"/>
        <v>8541.8829205093425</v>
      </c>
      <c r="I37" s="201">
        <f t="shared" si="30"/>
        <v>9690.7841223350442</v>
      </c>
      <c r="J37" s="201">
        <f t="shared" si="30"/>
        <v>11041.886737625269</v>
      </c>
      <c r="K37" s="201">
        <f t="shared" si="30"/>
        <v>10532.609347407404</v>
      </c>
      <c r="L37" s="201">
        <f t="shared" si="30"/>
        <v>9611.8112200207252</v>
      </c>
      <c r="M37" s="201">
        <f t="shared" si="30"/>
        <v>10550.698092217817</v>
      </c>
      <c r="N37" s="201">
        <f t="shared" si="16"/>
        <v>10807.794451398715</v>
      </c>
      <c r="O37" s="201">
        <f t="shared" si="16"/>
        <v>9779.9991164300282</v>
      </c>
    </row>
    <row r="38" spans="2:15" ht="15.6" x14ac:dyDescent="0.3">
      <c r="B38" s="218" t="s">
        <v>186</v>
      </c>
      <c r="C38" s="123" t="s">
        <v>89</v>
      </c>
      <c r="D38" s="201">
        <f t="shared" ref="D38:M38" si="31">D86/D$91*D$6</f>
        <v>0</v>
      </c>
      <c r="E38" s="201">
        <f t="shared" si="31"/>
        <v>0</v>
      </c>
      <c r="F38" s="201">
        <f t="shared" si="31"/>
        <v>0</v>
      </c>
      <c r="G38" s="201">
        <f t="shared" si="31"/>
        <v>0</v>
      </c>
      <c r="H38" s="201">
        <f t="shared" si="31"/>
        <v>0</v>
      </c>
      <c r="I38" s="201">
        <f t="shared" si="31"/>
        <v>0</v>
      </c>
      <c r="J38" s="201">
        <f t="shared" si="31"/>
        <v>0</v>
      </c>
      <c r="K38" s="201">
        <f t="shared" si="31"/>
        <v>0</v>
      </c>
      <c r="L38" s="201">
        <f t="shared" si="31"/>
        <v>0</v>
      </c>
      <c r="M38" s="201">
        <f t="shared" si="31"/>
        <v>0</v>
      </c>
      <c r="N38" s="201">
        <f t="shared" si="16"/>
        <v>0</v>
      </c>
      <c r="O38" s="201">
        <f t="shared" si="16"/>
        <v>0</v>
      </c>
    </row>
    <row r="39" spans="2:15" ht="15.6" x14ac:dyDescent="0.3">
      <c r="B39" s="218" t="s">
        <v>167</v>
      </c>
      <c r="C39" s="123" t="s">
        <v>89</v>
      </c>
      <c r="D39" s="201">
        <f t="shared" ref="D39:O42" si="32">D87/D$91*D$6</f>
        <v>0</v>
      </c>
      <c r="E39" s="201">
        <f t="shared" si="32"/>
        <v>0</v>
      </c>
      <c r="F39" s="201">
        <f t="shared" si="32"/>
        <v>0</v>
      </c>
      <c r="G39" s="201">
        <f t="shared" si="32"/>
        <v>0</v>
      </c>
      <c r="H39" s="201">
        <f t="shared" si="32"/>
        <v>0</v>
      </c>
      <c r="I39" s="201">
        <f t="shared" si="32"/>
        <v>0</v>
      </c>
      <c r="J39" s="201">
        <f t="shared" si="32"/>
        <v>0</v>
      </c>
      <c r="K39" s="201">
        <f t="shared" si="32"/>
        <v>0</v>
      </c>
      <c r="L39" s="201">
        <f t="shared" si="32"/>
        <v>0</v>
      </c>
      <c r="M39" s="201">
        <f t="shared" si="32"/>
        <v>0</v>
      </c>
      <c r="N39" s="201">
        <f t="shared" si="32"/>
        <v>0</v>
      </c>
      <c r="O39" s="201">
        <f t="shared" si="32"/>
        <v>0</v>
      </c>
    </row>
    <row r="40" spans="2:15" ht="15.6" x14ac:dyDescent="0.3">
      <c r="B40" s="218" t="s">
        <v>168</v>
      </c>
      <c r="C40" s="123" t="s">
        <v>89</v>
      </c>
      <c r="D40" s="201">
        <f t="shared" ref="D40:M40" si="33">D88/D$91*D$6</f>
        <v>6307.1992305772364</v>
      </c>
      <c r="E40" s="201">
        <f t="shared" si="33"/>
        <v>7755.9074949299211</v>
      </c>
      <c r="F40" s="201">
        <f t="shared" si="33"/>
        <v>8795.5282299965365</v>
      </c>
      <c r="G40" s="201">
        <f t="shared" si="33"/>
        <v>7795.9351903045144</v>
      </c>
      <c r="H40" s="201">
        <f t="shared" si="33"/>
        <v>7256.1892570452619</v>
      </c>
      <c r="I40" s="201">
        <f t="shared" si="33"/>
        <v>7788.2525551483786</v>
      </c>
      <c r="J40" s="201">
        <f t="shared" si="33"/>
        <v>8865.7848850002047</v>
      </c>
      <c r="K40" s="201">
        <f t="shared" si="33"/>
        <v>8183.3709385551938</v>
      </c>
      <c r="L40" s="201">
        <f t="shared" si="33"/>
        <v>8450.0562678371425</v>
      </c>
      <c r="M40" s="201">
        <f t="shared" si="33"/>
        <v>6593.0004450310662</v>
      </c>
      <c r="N40" s="201">
        <f t="shared" si="32"/>
        <v>8537.7465213526357</v>
      </c>
      <c r="O40" s="201">
        <f t="shared" si="32"/>
        <v>8985.8749529783308</v>
      </c>
    </row>
    <row r="41" spans="2:15" x14ac:dyDescent="0.25">
      <c r="B41" s="218" t="s">
        <v>169</v>
      </c>
      <c r="C41" s="123" t="s">
        <v>89</v>
      </c>
      <c r="D41" s="201">
        <f t="shared" ref="D41:M41" si="34">D89/D$91*D$6</f>
        <v>0</v>
      </c>
      <c r="E41" s="201">
        <f t="shared" si="34"/>
        <v>0</v>
      </c>
      <c r="F41" s="201">
        <f t="shared" si="34"/>
        <v>0</v>
      </c>
      <c r="G41" s="201">
        <f t="shared" si="34"/>
        <v>0</v>
      </c>
      <c r="H41" s="201">
        <f t="shared" si="34"/>
        <v>0</v>
      </c>
      <c r="I41" s="201">
        <f t="shared" si="34"/>
        <v>0</v>
      </c>
      <c r="J41" s="201">
        <f t="shared" si="34"/>
        <v>0</v>
      </c>
      <c r="K41" s="201">
        <f t="shared" si="34"/>
        <v>0</v>
      </c>
      <c r="L41" s="201">
        <f t="shared" si="34"/>
        <v>0</v>
      </c>
      <c r="M41" s="201">
        <f t="shared" si="34"/>
        <v>0</v>
      </c>
      <c r="N41" s="201">
        <f t="shared" si="32"/>
        <v>0</v>
      </c>
      <c r="O41" s="201">
        <f t="shared" si="32"/>
        <v>0</v>
      </c>
    </row>
    <row r="42" spans="2:15" x14ac:dyDescent="0.25">
      <c r="B42" s="218" t="s">
        <v>170</v>
      </c>
      <c r="C42" s="123" t="s">
        <v>89</v>
      </c>
      <c r="D42" s="201">
        <f t="shared" ref="D42:M42" si="35">D90/D$91*D$6</f>
        <v>5349.9147794117216</v>
      </c>
      <c r="E42" s="201">
        <f t="shared" si="35"/>
        <v>5376.1269897088951</v>
      </c>
      <c r="F42" s="201">
        <f t="shared" si="35"/>
        <v>5778.5323370775395</v>
      </c>
      <c r="G42" s="201">
        <f t="shared" si="35"/>
        <v>5545.695928095116</v>
      </c>
      <c r="H42" s="201">
        <f t="shared" si="35"/>
        <v>5097.4268772292953</v>
      </c>
      <c r="I42" s="201">
        <f t="shared" si="35"/>
        <v>5461.9015826335453</v>
      </c>
      <c r="J42" s="201">
        <f t="shared" si="35"/>
        <v>6866.9829073563124</v>
      </c>
      <c r="K42" s="201">
        <f t="shared" si="35"/>
        <v>8053.2479401373057</v>
      </c>
      <c r="L42" s="201">
        <f t="shared" si="35"/>
        <v>7393.2769595017835</v>
      </c>
      <c r="M42" s="201">
        <f t="shared" si="35"/>
        <v>7895.0136725477623</v>
      </c>
      <c r="N42" s="201">
        <f t="shared" si="32"/>
        <v>7670.4358060302602</v>
      </c>
      <c r="O42" s="201">
        <f t="shared" si="32"/>
        <v>7886.4744508306439</v>
      </c>
    </row>
    <row r="43" spans="2:15" x14ac:dyDescent="0.25">
      <c r="B43" s="220"/>
      <c r="C43" s="69"/>
      <c r="D43" s="69"/>
      <c r="E43" s="69"/>
      <c r="F43" s="69"/>
      <c r="G43" s="69"/>
      <c r="H43" s="69"/>
      <c r="I43" s="69"/>
      <c r="J43" s="69"/>
      <c r="K43" s="69"/>
      <c r="L43" s="69"/>
      <c r="M43" s="69"/>
    </row>
    <row r="44" spans="2:15" x14ac:dyDescent="0.25">
      <c r="B44" s="2" t="s">
        <v>194</v>
      </c>
      <c r="C44" s="69"/>
      <c r="D44" s="69"/>
      <c r="E44" s="69"/>
      <c r="F44" s="69"/>
      <c r="G44" s="69"/>
      <c r="H44" s="69"/>
      <c r="I44" s="69"/>
      <c r="J44" s="69"/>
      <c r="K44" s="69"/>
      <c r="L44" s="69"/>
      <c r="M44" s="69"/>
    </row>
    <row r="45" spans="2:15" x14ac:dyDescent="0.25">
      <c r="B45" s="2" t="s">
        <v>195</v>
      </c>
      <c r="C45" s="69"/>
      <c r="D45" s="69"/>
      <c r="E45" s="69"/>
      <c r="F45" s="69"/>
      <c r="G45" s="69"/>
      <c r="H45" s="69"/>
      <c r="I45" s="69"/>
      <c r="J45" s="69"/>
      <c r="K45" s="69"/>
      <c r="L45" s="69"/>
      <c r="M45" s="69"/>
    </row>
    <row r="46" spans="2:15" x14ac:dyDescent="0.25">
      <c r="B46" s="1" t="s">
        <v>189</v>
      </c>
      <c r="C46" s="69"/>
      <c r="D46" s="69"/>
      <c r="E46" s="69"/>
      <c r="F46" s="69"/>
      <c r="G46" s="69"/>
      <c r="H46" s="69"/>
      <c r="I46" s="69"/>
      <c r="J46" s="69"/>
      <c r="K46" s="69"/>
      <c r="L46" s="69"/>
      <c r="M46" s="69"/>
    </row>
    <row r="47" spans="2:15" ht="15.75" customHeight="1" x14ac:dyDescent="0.25">
      <c r="B47" s="581" t="s">
        <v>197</v>
      </c>
      <c r="C47" s="581"/>
      <c r="D47" s="581"/>
      <c r="E47" s="581"/>
      <c r="F47" s="581"/>
      <c r="G47" s="581"/>
      <c r="H47" s="581"/>
      <c r="I47" s="229"/>
      <c r="J47" s="229"/>
      <c r="K47" s="229"/>
      <c r="L47" s="69"/>
      <c r="M47" s="69"/>
    </row>
    <row r="48" spans="2:15" x14ac:dyDescent="0.25">
      <c r="B48" s="581"/>
      <c r="C48" s="581"/>
      <c r="D48" s="581"/>
      <c r="E48" s="581"/>
      <c r="F48" s="581"/>
      <c r="G48" s="581"/>
      <c r="H48" s="581"/>
      <c r="I48" s="229"/>
      <c r="J48" s="229"/>
      <c r="K48" s="229"/>
      <c r="L48" s="69"/>
      <c r="M48" s="69"/>
    </row>
    <row r="49" spans="2:15" x14ac:dyDescent="0.25">
      <c r="B49" s="220"/>
      <c r="C49" s="69"/>
      <c r="D49" s="69"/>
      <c r="E49" s="69"/>
      <c r="F49" s="69"/>
      <c r="G49" s="69"/>
      <c r="H49" s="69"/>
      <c r="I49" s="69"/>
      <c r="J49" s="69"/>
      <c r="K49" s="69"/>
      <c r="L49" s="69"/>
      <c r="M49" s="69"/>
    </row>
    <row r="51" spans="2:15" x14ac:dyDescent="0.25">
      <c r="B51" s="216" t="s">
        <v>462</v>
      </c>
    </row>
    <row r="53" spans="2:15" x14ac:dyDescent="0.25">
      <c r="B53" s="583" t="s">
        <v>187</v>
      </c>
      <c r="C53" s="585" t="s">
        <v>198</v>
      </c>
      <c r="D53" s="586"/>
      <c r="E53" s="586"/>
      <c r="F53" s="586"/>
      <c r="G53" s="586"/>
      <c r="H53" s="586"/>
      <c r="I53" s="586"/>
      <c r="J53" s="586"/>
      <c r="K53" s="586"/>
      <c r="L53" s="586"/>
      <c r="M53" s="586"/>
      <c r="N53" s="586"/>
      <c r="O53" s="587"/>
    </row>
    <row r="54" spans="2:15" x14ac:dyDescent="0.25">
      <c r="B54" s="584"/>
      <c r="C54" s="213" t="s">
        <v>81</v>
      </c>
      <c r="D54" s="213" t="s">
        <v>91</v>
      </c>
      <c r="E54" s="213" t="s">
        <v>92</v>
      </c>
      <c r="F54" s="213" t="s">
        <v>82</v>
      </c>
      <c r="G54" s="213" t="s">
        <v>83</v>
      </c>
      <c r="H54" s="213" t="s">
        <v>84</v>
      </c>
      <c r="I54" s="213" t="s">
        <v>85</v>
      </c>
      <c r="J54" s="213" t="s">
        <v>86</v>
      </c>
      <c r="K54" s="213" t="s">
        <v>87</v>
      </c>
      <c r="L54" s="213" t="s">
        <v>88</v>
      </c>
      <c r="M54" s="213" t="s">
        <v>93</v>
      </c>
      <c r="N54" s="486" t="s">
        <v>600</v>
      </c>
      <c r="O54" s="486" t="s">
        <v>601</v>
      </c>
    </row>
    <row r="55" spans="2:15" x14ac:dyDescent="0.25">
      <c r="B55" s="217" t="s">
        <v>136</v>
      </c>
      <c r="C55" s="123" t="s">
        <v>89</v>
      </c>
      <c r="D55" s="123">
        <v>0</v>
      </c>
      <c r="E55" s="123">
        <v>0</v>
      </c>
      <c r="F55" s="123">
        <v>0</v>
      </c>
      <c r="G55" s="123">
        <v>0</v>
      </c>
      <c r="H55" s="123">
        <v>0</v>
      </c>
      <c r="I55" s="123">
        <v>0</v>
      </c>
      <c r="J55" s="123">
        <v>0</v>
      </c>
      <c r="K55" s="123">
        <v>0</v>
      </c>
      <c r="L55" s="123">
        <v>0</v>
      </c>
      <c r="M55" s="123">
        <v>0</v>
      </c>
      <c r="N55" s="123">
        <v>0</v>
      </c>
      <c r="O55" s="123">
        <v>0</v>
      </c>
    </row>
    <row r="56" spans="2:15" x14ac:dyDescent="0.25">
      <c r="B56" s="217" t="s">
        <v>137</v>
      </c>
      <c r="C56" s="123" t="s">
        <v>89</v>
      </c>
      <c r="D56" s="123">
        <v>7914.7789999999995</v>
      </c>
      <c r="E56" s="123">
        <v>7662.402</v>
      </c>
      <c r="F56" s="123">
        <v>9326</v>
      </c>
      <c r="G56" s="123">
        <v>9473.7300000000014</v>
      </c>
      <c r="H56" s="123">
        <v>9240.8359999999993</v>
      </c>
      <c r="I56" s="123">
        <v>8885.4740000000002</v>
      </c>
      <c r="J56" s="123">
        <v>8233.3780319999987</v>
      </c>
      <c r="K56" s="123">
        <v>8768.7416529999991</v>
      </c>
      <c r="L56" s="123">
        <v>8067.7043370000001</v>
      </c>
      <c r="M56" s="123">
        <v>7841.1359999999995</v>
      </c>
      <c r="N56" s="448">
        <v>8818</v>
      </c>
      <c r="O56" s="448">
        <v>9287</v>
      </c>
    </row>
    <row r="57" spans="2:15" x14ac:dyDescent="0.25">
      <c r="B57" s="217" t="s">
        <v>138</v>
      </c>
      <c r="C57" s="123" t="s">
        <v>89</v>
      </c>
      <c r="D57" s="123">
        <v>0</v>
      </c>
      <c r="E57" s="123">
        <v>0</v>
      </c>
      <c r="F57" s="123">
        <v>0</v>
      </c>
      <c r="G57" s="123">
        <v>0</v>
      </c>
      <c r="H57" s="123">
        <v>0</v>
      </c>
      <c r="I57" s="123">
        <v>0</v>
      </c>
      <c r="J57" s="123">
        <v>0</v>
      </c>
      <c r="K57" s="123">
        <v>0</v>
      </c>
      <c r="L57" s="123">
        <v>0</v>
      </c>
      <c r="M57" s="123">
        <v>0</v>
      </c>
      <c r="N57" s="123">
        <v>0</v>
      </c>
      <c r="O57" s="123">
        <v>0</v>
      </c>
    </row>
    <row r="58" spans="2:15" x14ac:dyDescent="0.25">
      <c r="B58" s="217" t="s">
        <v>139</v>
      </c>
      <c r="C58" s="123" t="s">
        <v>89</v>
      </c>
      <c r="D58" s="123">
        <v>6007.982</v>
      </c>
      <c r="E58" s="123">
        <v>5967.2389999999996</v>
      </c>
      <c r="F58" s="123">
        <v>5988</v>
      </c>
      <c r="G58" s="123">
        <v>6064.2389999999996</v>
      </c>
      <c r="H58" s="123">
        <v>6113.4259999999995</v>
      </c>
      <c r="I58" s="123">
        <v>6517.4609999999993</v>
      </c>
      <c r="J58" s="123">
        <v>6027.3880576200008</v>
      </c>
      <c r="K58" s="123">
        <v>6693.3559999999998</v>
      </c>
      <c r="L58" s="123">
        <v>6450.922939</v>
      </c>
      <c r="M58" s="123">
        <v>6610.7160000000003</v>
      </c>
      <c r="N58" s="448">
        <v>4000</v>
      </c>
      <c r="O58" s="448">
        <v>3908</v>
      </c>
    </row>
    <row r="59" spans="2:15" x14ac:dyDescent="0.25">
      <c r="B59" s="217" t="s">
        <v>140</v>
      </c>
      <c r="C59" s="123" t="s">
        <v>89</v>
      </c>
      <c r="D59" s="123">
        <v>5082.2219999999998</v>
      </c>
      <c r="E59" s="123">
        <v>5553.4859999999999</v>
      </c>
      <c r="F59" s="123">
        <v>5469</v>
      </c>
      <c r="G59" s="123">
        <v>5634.2929999999997</v>
      </c>
      <c r="H59" s="123">
        <v>5940.3019999999997</v>
      </c>
      <c r="I59" s="123">
        <v>6184.1819999999998</v>
      </c>
      <c r="J59" s="123">
        <v>6207.4280000000008</v>
      </c>
      <c r="K59" s="123">
        <v>5730.0159999999996</v>
      </c>
      <c r="L59" s="123">
        <v>6344.7270000000008</v>
      </c>
      <c r="M59" s="123">
        <v>6478.0140000000001</v>
      </c>
      <c r="N59" s="448">
        <v>5944</v>
      </c>
      <c r="O59" s="448">
        <v>6545</v>
      </c>
    </row>
    <row r="60" spans="2:15" x14ac:dyDescent="0.25">
      <c r="B60" s="217" t="s">
        <v>141</v>
      </c>
      <c r="C60" s="123" t="s">
        <v>89</v>
      </c>
      <c r="D60" s="123">
        <v>0</v>
      </c>
      <c r="E60" s="123">
        <v>0</v>
      </c>
      <c r="F60" s="123">
        <v>0</v>
      </c>
      <c r="G60" s="123">
        <v>0</v>
      </c>
      <c r="H60" s="123">
        <v>0</v>
      </c>
      <c r="I60" s="123">
        <v>0</v>
      </c>
      <c r="J60" s="123">
        <v>0</v>
      </c>
      <c r="K60" s="123">
        <v>0</v>
      </c>
      <c r="L60" s="123">
        <v>0</v>
      </c>
      <c r="M60" s="123">
        <v>0</v>
      </c>
      <c r="N60" s="123">
        <v>0</v>
      </c>
      <c r="O60" s="123">
        <v>0</v>
      </c>
    </row>
    <row r="61" spans="2:15" x14ac:dyDescent="0.25">
      <c r="B61" s="217" t="s">
        <v>142</v>
      </c>
      <c r="C61" s="123" t="s">
        <v>89</v>
      </c>
      <c r="D61" s="123">
        <v>0</v>
      </c>
      <c r="E61" s="123">
        <v>0</v>
      </c>
      <c r="F61" s="123">
        <v>0</v>
      </c>
      <c r="G61" s="123">
        <v>0</v>
      </c>
      <c r="H61" s="123">
        <v>0</v>
      </c>
      <c r="I61" s="123">
        <v>0</v>
      </c>
      <c r="J61" s="123">
        <v>0</v>
      </c>
      <c r="K61" s="123">
        <v>0</v>
      </c>
      <c r="L61" s="123">
        <v>0</v>
      </c>
      <c r="M61" s="123">
        <v>0</v>
      </c>
      <c r="N61" s="123">
        <v>0</v>
      </c>
      <c r="O61" s="123">
        <v>0</v>
      </c>
    </row>
    <row r="62" spans="2:15" x14ac:dyDescent="0.25">
      <c r="B62" s="217" t="s">
        <v>190</v>
      </c>
      <c r="C62" s="123" t="s">
        <v>89</v>
      </c>
      <c r="D62" s="123">
        <v>0</v>
      </c>
      <c r="E62" s="123">
        <v>0</v>
      </c>
      <c r="F62" s="123">
        <v>0</v>
      </c>
      <c r="G62" s="123">
        <v>0</v>
      </c>
      <c r="H62" s="123">
        <v>0</v>
      </c>
      <c r="I62" s="123">
        <v>0</v>
      </c>
      <c r="J62" s="123">
        <v>0</v>
      </c>
      <c r="K62" s="123">
        <v>0</v>
      </c>
      <c r="L62" s="123">
        <v>0</v>
      </c>
      <c r="M62" s="123">
        <v>0</v>
      </c>
      <c r="N62" s="123">
        <v>0</v>
      </c>
      <c r="O62" s="123">
        <v>0</v>
      </c>
    </row>
    <row r="63" spans="2:15" x14ac:dyDescent="0.25">
      <c r="B63" s="217" t="s">
        <v>191</v>
      </c>
      <c r="C63" s="123" t="s">
        <v>89</v>
      </c>
      <c r="D63" s="123">
        <v>0</v>
      </c>
      <c r="E63" s="123">
        <v>0</v>
      </c>
      <c r="F63" s="123">
        <v>0</v>
      </c>
      <c r="G63" s="123">
        <v>0</v>
      </c>
      <c r="H63" s="123">
        <v>0</v>
      </c>
      <c r="I63" s="123">
        <v>0</v>
      </c>
      <c r="J63" s="123">
        <v>0</v>
      </c>
      <c r="K63" s="123">
        <v>0</v>
      </c>
      <c r="L63" s="123">
        <v>0</v>
      </c>
      <c r="M63" s="123">
        <v>0</v>
      </c>
      <c r="N63" s="123">
        <v>0</v>
      </c>
      <c r="O63" s="123">
        <v>0</v>
      </c>
    </row>
    <row r="64" spans="2:15" x14ac:dyDescent="0.25">
      <c r="B64" s="217" t="s">
        <v>145</v>
      </c>
      <c r="C64" s="123" t="s">
        <v>89</v>
      </c>
      <c r="D64" s="123">
        <v>0</v>
      </c>
      <c r="E64" s="123">
        <v>0</v>
      </c>
      <c r="F64" s="123">
        <v>0</v>
      </c>
      <c r="G64" s="123">
        <v>0</v>
      </c>
      <c r="H64" s="123">
        <v>0</v>
      </c>
      <c r="I64" s="123">
        <v>0</v>
      </c>
      <c r="J64" s="123">
        <v>0</v>
      </c>
      <c r="K64" s="123">
        <v>0</v>
      </c>
      <c r="L64" s="123">
        <v>0</v>
      </c>
      <c r="M64" s="123">
        <v>0</v>
      </c>
      <c r="N64" s="123">
        <v>0</v>
      </c>
      <c r="O64" s="123">
        <v>0</v>
      </c>
    </row>
    <row r="65" spans="2:15" x14ac:dyDescent="0.25">
      <c r="B65" s="217" t="s">
        <v>146</v>
      </c>
      <c r="C65" s="123" t="s">
        <v>89</v>
      </c>
      <c r="D65" s="123">
        <v>0</v>
      </c>
      <c r="E65" s="123">
        <v>0</v>
      </c>
      <c r="F65" s="123">
        <v>0</v>
      </c>
      <c r="G65" s="123">
        <v>0</v>
      </c>
      <c r="H65" s="123">
        <v>0</v>
      </c>
      <c r="I65" s="123">
        <v>0</v>
      </c>
      <c r="J65" s="123">
        <v>0</v>
      </c>
      <c r="K65" s="123">
        <v>0</v>
      </c>
      <c r="L65" s="123">
        <v>0</v>
      </c>
      <c r="M65" s="123">
        <v>0</v>
      </c>
      <c r="N65" s="123">
        <v>0</v>
      </c>
      <c r="O65" s="123">
        <v>0</v>
      </c>
    </row>
    <row r="66" spans="2:15" x14ac:dyDescent="0.25">
      <c r="B66" s="217" t="s">
        <v>147</v>
      </c>
      <c r="C66" s="123" t="s">
        <v>89</v>
      </c>
      <c r="D66" s="123">
        <v>43187.354999999996</v>
      </c>
      <c r="E66" s="123">
        <v>42011.171999999999</v>
      </c>
      <c r="F66" s="123">
        <v>46385</v>
      </c>
      <c r="G66" s="123">
        <v>55659.270000000004</v>
      </c>
      <c r="H66" s="123">
        <v>88294.717999999993</v>
      </c>
      <c r="I66" s="123">
        <v>93658.053</v>
      </c>
      <c r="J66" s="123">
        <v>94550.629558116998</v>
      </c>
      <c r="K66" s="123">
        <v>96135.067917000008</v>
      </c>
      <c r="L66" s="123">
        <v>103259.33096799999</v>
      </c>
      <c r="M66" s="123">
        <v>100641.386</v>
      </c>
      <c r="N66" s="448">
        <v>101817</v>
      </c>
      <c r="O66" s="448">
        <v>102482</v>
      </c>
    </row>
    <row r="67" spans="2:15" x14ac:dyDescent="0.25">
      <c r="B67" s="217" t="s">
        <v>148</v>
      </c>
      <c r="C67" s="123" t="s">
        <v>89</v>
      </c>
      <c r="D67" s="123">
        <v>6386.77</v>
      </c>
      <c r="E67" s="123">
        <v>6506.6779999999999</v>
      </c>
      <c r="F67" s="123">
        <v>9435</v>
      </c>
      <c r="G67" s="123">
        <v>12820.96</v>
      </c>
      <c r="H67" s="123">
        <v>13069.867</v>
      </c>
      <c r="I67" s="123">
        <v>13614.547</v>
      </c>
      <c r="J67" s="123">
        <v>13660.476000000001</v>
      </c>
      <c r="K67" s="123">
        <v>15495.88</v>
      </c>
      <c r="L67" s="123">
        <v>15126.03</v>
      </c>
      <c r="M67" s="123">
        <v>15097.714000000002</v>
      </c>
      <c r="N67" s="448">
        <v>14191</v>
      </c>
      <c r="O67" s="448">
        <v>15282</v>
      </c>
    </row>
    <row r="68" spans="2:15" x14ac:dyDescent="0.25">
      <c r="B68" s="217" t="s">
        <v>149</v>
      </c>
      <c r="C68" s="123" t="s">
        <v>89</v>
      </c>
      <c r="D68" s="123">
        <v>0</v>
      </c>
      <c r="E68" s="123">
        <v>0</v>
      </c>
      <c r="F68" s="123">
        <v>0</v>
      </c>
      <c r="G68" s="123">
        <v>0</v>
      </c>
      <c r="H68" s="123">
        <v>0</v>
      </c>
      <c r="I68" s="123">
        <v>0</v>
      </c>
      <c r="J68" s="123">
        <v>0</v>
      </c>
      <c r="K68" s="123">
        <v>0</v>
      </c>
      <c r="L68" s="123">
        <v>0</v>
      </c>
      <c r="M68" s="123">
        <v>0</v>
      </c>
      <c r="N68" s="123">
        <v>0</v>
      </c>
      <c r="O68" s="123">
        <v>0</v>
      </c>
    </row>
    <row r="69" spans="2:15" x14ac:dyDescent="0.25">
      <c r="B69" s="217" t="s">
        <v>150</v>
      </c>
      <c r="C69" s="123" t="s">
        <v>89</v>
      </c>
      <c r="D69" s="123">
        <v>0</v>
      </c>
      <c r="E69" s="123">
        <v>0</v>
      </c>
      <c r="F69" s="123">
        <v>0</v>
      </c>
      <c r="G69" s="123">
        <v>0</v>
      </c>
      <c r="H69" s="123">
        <v>0</v>
      </c>
      <c r="I69" s="123">
        <v>0</v>
      </c>
      <c r="J69" s="123">
        <v>0</v>
      </c>
      <c r="K69" s="123">
        <v>0</v>
      </c>
      <c r="L69" s="123">
        <v>0</v>
      </c>
      <c r="M69" s="123">
        <v>0</v>
      </c>
      <c r="N69" s="123">
        <v>0</v>
      </c>
      <c r="O69" s="123">
        <v>0</v>
      </c>
    </row>
    <row r="70" spans="2:15" x14ac:dyDescent="0.25">
      <c r="B70" s="217" t="s">
        <v>151</v>
      </c>
      <c r="C70" s="123" t="s">
        <v>89</v>
      </c>
      <c r="D70" s="123">
        <v>0</v>
      </c>
      <c r="E70" s="123">
        <v>0</v>
      </c>
      <c r="F70" s="123">
        <v>0</v>
      </c>
      <c r="G70" s="123">
        <v>0</v>
      </c>
      <c r="H70" s="123">
        <v>0</v>
      </c>
      <c r="I70" s="123">
        <v>0</v>
      </c>
      <c r="J70" s="123">
        <v>0</v>
      </c>
      <c r="K70" s="123">
        <v>0</v>
      </c>
      <c r="L70" s="123">
        <v>0</v>
      </c>
      <c r="M70" s="123">
        <v>0</v>
      </c>
      <c r="N70" s="123">
        <v>0</v>
      </c>
      <c r="O70" s="123">
        <v>0</v>
      </c>
    </row>
    <row r="71" spans="2:15" x14ac:dyDescent="0.25">
      <c r="B71" s="217" t="s">
        <v>152</v>
      </c>
      <c r="C71" s="123" t="s">
        <v>89</v>
      </c>
      <c r="D71" s="123">
        <v>11809.092000000001</v>
      </c>
      <c r="E71" s="123">
        <v>12014.156999999999</v>
      </c>
      <c r="F71" s="123">
        <v>12536</v>
      </c>
      <c r="G71" s="123">
        <v>12524.739</v>
      </c>
      <c r="H71" s="123">
        <v>12576.132</v>
      </c>
      <c r="I71" s="123">
        <v>12497.793</v>
      </c>
      <c r="J71" s="123">
        <v>12662.319999999998</v>
      </c>
      <c r="K71" s="123">
        <v>12798.359</v>
      </c>
      <c r="L71" s="123">
        <v>14414.827300000003</v>
      </c>
      <c r="M71" s="123">
        <v>14588.522999999999</v>
      </c>
      <c r="N71" s="448">
        <v>14632</v>
      </c>
      <c r="O71" s="448">
        <v>15532</v>
      </c>
    </row>
    <row r="72" spans="2:15" x14ac:dyDescent="0.25">
      <c r="B72" s="217" t="s">
        <v>153</v>
      </c>
      <c r="C72" s="123" t="s">
        <v>89</v>
      </c>
      <c r="D72" s="123">
        <v>7924.5230000000001</v>
      </c>
      <c r="E72" s="123">
        <v>6939.0619999999999</v>
      </c>
      <c r="F72" s="123">
        <v>7743</v>
      </c>
      <c r="G72" s="123">
        <v>8173.89</v>
      </c>
      <c r="H72" s="123">
        <v>7737.9830000000002</v>
      </c>
      <c r="I72" s="123">
        <v>7874.72</v>
      </c>
      <c r="J72" s="123">
        <v>8697.9699810000002</v>
      </c>
      <c r="K72" s="123">
        <v>9472.4303180000006</v>
      </c>
      <c r="L72" s="123">
        <v>10105.44865</v>
      </c>
      <c r="M72" s="123">
        <v>10285.355</v>
      </c>
      <c r="N72" s="448">
        <v>10356</v>
      </c>
      <c r="O72" s="448">
        <v>10712</v>
      </c>
    </row>
    <row r="73" spans="2:15" x14ac:dyDescent="0.25">
      <c r="B73" s="217" t="s">
        <v>154</v>
      </c>
      <c r="C73" s="123" t="s">
        <v>89</v>
      </c>
      <c r="D73" s="123">
        <v>0</v>
      </c>
      <c r="E73" s="123">
        <v>0</v>
      </c>
      <c r="F73" s="123">
        <v>0</v>
      </c>
      <c r="G73" s="123">
        <v>0</v>
      </c>
      <c r="H73" s="123">
        <v>0</v>
      </c>
      <c r="I73" s="123">
        <v>0</v>
      </c>
      <c r="J73" s="123">
        <v>0</v>
      </c>
      <c r="K73" s="123">
        <v>0</v>
      </c>
      <c r="L73" s="123">
        <v>0</v>
      </c>
      <c r="M73" s="123">
        <v>0</v>
      </c>
      <c r="N73" s="123">
        <v>0</v>
      </c>
      <c r="O73" s="123">
        <v>0</v>
      </c>
    </row>
    <row r="74" spans="2:15" x14ac:dyDescent="0.25">
      <c r="B74" s="217" t="s">
        <v>155</v>
      </c>
      <c r="C74" s="123" t="s">
        <v>89</v>
      </c>
      <c r="D74" s="123">
        <v>0</v>
      </c>
      <c r="E74" s="123">
        <v>0</v>
      </c>
      <c r="F74" s="123">
        <v>0</v>
      </c>
      <c r="G74" s="123">
        <v>0</v>
      </c>
      <c r="H74" s="123">
        <v>0</v>
      </c>
      <c r="I74" s="123">
        <v>0</v>
      </c>
      <c r="J74" s="123">
        <v>0</v>
      </c>
      <c r="K74" s="123">
        <v>2047.6308999999999</v>
      </c>
      <c r="L74" s="123">
        <v>5731.9456460000001</v>
      </c>
      <c r="M74" s="123">
        <v>5449.9120000000003</v>
      </c>
      <c r="N74" s="448">
        <v>6209</v>
      </c>
      <c r="O74" s="448">
        <v>6402</v>
      </c>
    </row>
    <row r="75" spans="2:15" x14ac:dyDescent="0.25">
      <c r="B75" s="217" t="s">
        <v>156</v>
      </c>
      <c r="C75" s="123" t="s">
        <v>89</v>
      </c>
      <c r="D75" s="123">
        <v>15260.928</v>
      </c>
      <c r="E75" s="123">
        <v>16530.501</v>
      </c>
      <c r="F75" s="123">
        <v>19461</v>
      </c>
      <c r="G75" s="123">
        <v>20095.7</v>
      </c>
      <c r="H75" s="123">
        <v>18872.572</v>
      </c>
      <c r="I75" s="123">
        <v>19466.281999999999</v>
      </c>
      <c r="J75" s="123">
        <v>19242.2261</v>
      </c>
      <c r="K75" s="123">
        <v>20490.273755000002</v>
      </c>
      <c r="L75" s="123">
        <v>20483.830818000002</v>
      </c>
      <c r="M75" s="123">
        <v>20420.945</v>
      </c>
      <c r="N75" s="448">
        <v>20233</v>
      </c>
      <c r="O75" s="448">
        <v>21476</v>
      </c>
    </row>
    <row r="76" spans="2:15" x14ac:dyDescent="0.25">
      <c r="B76" s="217" t="s">
        <v>157</v>
      </c>
      <c r="C76" s="123" t="s">
        <v>89</v>
      </c>
      <c r="D76" s="123">
        <v>0</v>
      </c>
      <c r="E76" s="123">
        <v>0</v>
      </c>
      <c r="F76" s="123">
        <v>0</v>
      </c>
      <c r="G76" s="123">
        <v>0</v>
      </c>
      <c r="H76" s="123">
        <v>0</v>
      </c>
      <c r="I76" s="123">
        <v>0</v>
      </c>
      <c r="J76" s="123">
        <v>0</v>
      </c>
      <c r="K76" s="123">
        <v>0</v>
      </c>
      <c r="L76" s="123">
        <v>0</v>
      </c>
      <c r="M76" s="123">
        <v>0</v>
      </c>
      <c r="N76" s="123">
        <v>0</v>
      </c>
      <c r="O76" s="123">
        <v>0</v>
      </c>
    </row>
    <row r="77" spans="2:15" x14ac:dyDescent="0.25">
      <c r="B77" s="217" t="s">
        <v>158</v>
      </c>
      <c r="C77" s="123" t="s">
        <v>89</v>
      </c>
      <c r="D77" s="123">
        <v>0</v>
      </c>
      <c r="E77" s="123">
        <v>0</v>
      </c>
      <c r="F77" s="123">
        <v>0</v>
      </c>
      <c r="G77" s="123">
        <v>0</v>
      </c>
      <c r="H77" s="123">
        <v>0</v>
      </c>
      <c r="I77" s="123">
        <v>0</v>
      </c>
      <c r="J77" s="123">
        <v>0</v>
      </c>
      <c r="K77" s="123">
        <v>0</v>
      </c>
      <c r="L77" s="123">
        <v>0</v>
      </c>
      <c r="M77" s="123">
        <v>0</v>
      </c>
      <c r="N77" s="123">
        <v>0</v>
      </c>
      <c r="O77" s="123">
        <v>0</v>
      </c>
    </row>
    <row r="78" spans="2:15" x14ac:dyDescent="0.25">
      <c r="B78" s="217" t="s">
        <v>159</v>
      </c>
      <c r="C78" s="123" t="s">
        <v>89</v>
      </c>
      <c r="D78" s="123">
        <v>0</v>
      </c>
      <c r="E78" s="123">
        <v>0</v>
      </c>
      <c r="F78" s="123">
        <v>0</v>
      </c>
      <c r="G78" s="123">
        <v>0</v>
      </c>
      <c r="H78" s="123">
        <v>0</v>
      </c>
      <c r="I78" s="123">
        <v>0</v>
      </c>
      <c r="J78" s="123">
        <v>0</v>
      </c>
      <c r="K78" s="123">
        <v>0</v>
      </c>
      <c r="L78" s="123">
        <v>0</v>
      </c>
      <c r="M78" s="123">
        <v>0</v>
      </c>
      <c r="N78" s="123">
        <v>0</v>
      </c>
      <c r="O78" s="123">
        <v>0</v>
      </c>
    </row>
    <row r="79" spans="2:15" x14ac:dyDescent="0.25">
      <c r="B79" s="217" t="s">
        <v>160</v>
      </c>
      <c r="C79" s="123" t="s">
        <v>89</v>
      </c>
      <c r="D79" s="123">
        <v>0</v>
      </c>
      <c r="E79" s="123">
        <v>0</v>
      </c>
      <c r="F79" s="123">
        <v>0</v>
      </c>
      <c r="G79" s="123">
        <v>0</v>
      </c>
      <c r="H79" s="123">
        <v>0</v>
      </c>
      <c r="I79" s="123">
        <v>0</v>
      </c>
      <c r="J79" s="123">
        <v>0</v>
      </c>
      <c r="K79" s="123">
        <v>0</v>
      </c>
      <c r="L79" s="123">
        <v>0</v>
      </c>
      <c r="M79" s="123">
        <v>0</v>
      </c>
      <c r="N79" s="123">
        <v>0</v>
      </c>
      <c r="O79" s="123">
        <v>0</v>
      </c>
    </row>
    <row r="80" spans="2:15" x14ac:dyDescent="0.25">
      <c r="B80" s="217" t="s">
        <v>161</v>
      </c>
      <c r="C80" s="123" t="s">
        <v>89</v>
      </c>
      <c r="D80" s="123">
        <v>0</v>
      </c>
      <c r="E80" s="123">
        <v>0</v>
      </c>
      <c r="F80" s="123">
        <v>0</v>
      </c>
      <c r="G80" s="123">
        <v>0</v>
      </c>
      <c r="H80" s="123">
        <v>0</v>
      </c>
      <c r="I80" s="123">
        <v>0</v>
      </c>
      <c r="J80" s="123">
        <v>0</v>
      </c>
      <c r="K80" s="123">
        <v>0</v>
      </c>
      <c r="L80" s="123">
        <v>0</v>
      </c>
      <c r="M80" s="123">
        <v>0</v>
      </c>
      <c r="N80" s="123">
        <v>0</v>
      </c>
      <c r="O80" s="123">
        <v>0</v>
      </c>
    </row>
    <row r="81" spans="2:15" x14ac:dyDescent="0.25">
      <c r="B81" s="217" t="s">
        <v>162</v>
      </c>
      <c r="C81" s="123" t="s">
        <v>89</v>
      </c>
      <c r="D81" s="123">
        <v>0</v>
      </c>
      <c r="E81" s="123">
        <v>0</v>
      </c>
      <c r="F81" s="123">
        <v>0</v>
      </c>
      <c r="G81" s="123">
        <v>0</v>
      </c>
      <c r="H81" s="123">
        <v>0</v>
      </c>
      <c r="I81" s="123">
        <v>0</v>
      </c>
      <c r="J81" s="123">
        <v>0</v>
      </c>
      <c r="K81" s="123">
        <v>0</v>
      </c>
      <c r="L81" s="123">
        <v>0</v>
      </c>
      <c r="M81" s="123">
        <v>0</v>
      </c>
      <c r="N81" s="123">
        <v>0</v>
      </c>
      <c r="O81" s="123">
        <v>0</v>
      </c>
    </row>
    <row r="82" spans="2:15" x14ac:dyDescent="0.25">
      <c r="B82" s="217" t="s">
        <v>163</v>
      </c>
      <c r="C82" s="123" t="s">
        <v>89</v>
      </c>
      <c r="D82" s="123">
        <v>0</v>
      </c>
      <c r="E82" s="123">
        <v>0</v>
      </c>
      <c r="F82" s="123">
        <v>0</v>
      </c>
      <c r="G82" s="123">
        <v>0</v>
      </c>
      <c r="H82" s="123">
        <v>0</v>
      </c>
      <c r="I82" s="123">
        <v>0</v>
      </c>
      <c r="J82" s="123">
        <v>0</v>
      </c>
      <c r="K82" s="123">
        <v>0</v>
      </c>
      <c r="L82" s="123">
        <v>4904.1723809999994</v>
      </c>
      <c r="M82" s="123">
        <v>9271.5010000000002</v>
      </c>
      <c r="N82" s="448">
        <v>7344</v>
      </c>
      <c r="O82" s="448">
        <v>10713</v>
      </c>
    </row>
    <row r="83" spans="2:15" x14ac:dyDescent="0.25">
      <c r="B83" s="217" t="s">
        <v>164</v>
      </c>
      <c r="C83" s="123" t="s">
        <v>89</v>
      </c>
      <c r="D83" s="123">
        <v>0</v>
      </c>
      <c r="E83" s="123">
        <v>0</v>
      </c>
      <c r="F83" s="123">
        <v>0</v>
      </c>
      <c r="G83" s="123">
        <v>0</v>
      </c>
      <c r="H83" s="123">
        <v>0</v>
      </c>
      <c r="I83" s="123">
        <v>0</v>
      </c>
      <c r="J83" s="123">
        <v>0</v>
      </c>
      <c r="K83" s="123">
        <v>0</v>
      </c>
      <c r="L83" s="123">
        <v>0</v>
      </c>
      <c r="M83" s="123">
        <v>0</v>
      </c>
      <c r="N83" s="123">
        <v>0</v>
      </c>
      <c r="O83" s="123">
        <v>0</v>
      </c>
    </row>
    <row r="84" spans="2:15" x14ac:dyDescent="0.25">
      <c r="B84" s="217" t="s">
        <v>165</v>
      </c>
      <c r="C84" s="123" t="s">
        <v>89</v>
      </c>
      <c r="D84" s="123">
        <v>0</v>
      </c>
      <c r="E84" s="123">
        <v>0</v>
      </c>
      <c r="F84" s="123">
        <v>0</v>
      </c>
      <c r="G84" s="123">
        <v>0</v>
      </c>
      <c r="H84" s="123">
        <v>0</v>
      </c>
      <c r="I84" s="123">
        <v>0</v>
      </c>
      <c r="J84" s="123">
        <v>0</v>
      </c>
      <c r="K84" s="123">
        <v>0</v>
      </c>
      <c r="L84" s="123">
        <v>0</v>
      </c>
      <c r="M84" s="123">
        <v>0</v>
      </c>
      <c r="N84" s="123">
        <v>0</v>
      </c>
      <c r="O84" s="123">
        <v>0</v>
      </c>
    </row>
    <row r="85" spans="2:15" x14ac:dyDescent="0.25">
      <c r="B85" s="217" t="s">
        <v>166</v>
      </c>
      <c r="C85" s="123" t="s">
        <v>89</v>
      </c>
      <c r="D85" s="123">
        <v>8924</v>
      </c>
      <c r="E85" s="123">
        <v>10361.858</v>
      </c>
      <c r="F85" s="123">
        <v>10401</v>
      </c>
      <c r="G85" s="123">
        <v>10262.604000000001</v>
      </c>
      <c r="H85" s="123">
        <v>10124.934999999999</v>
      </c>
      <c r="I85" s="123">
        <v>10087.809000000001</v>
      </c>
      <c r="J85" s="123">
        <v>11059.542371981133</v>
      </c>
      <c r="K85" s="123">
        <v>10556.811578349872</v>
      </c>
      <c r="L85" s="123">
        <v>9737.8795018356996</v>
      </c>
      <c r="M85" s="123">
        <v>10626.9895</v>
      </c>
      <c r="N85" s="448">
        <v>10779</v>
      </c>
      <c r="O85" s="448">
        <v>9643</v>
      </c>
    </row>
    <row r="86" spans="2:15" x14ac:dyDescent="0.25">
      <c r="B86" s="217" t="s">
        <v>186</v>
      </c>
      <c r="C86" s="123" t="s">
        <v>89</v>
      </c>
      <c r="D86" s="123">
        <v>0</v>
      </c>
      <c r="E86" s="123">
        <v>0</v>
      </c>
      <c r="F86" s="123">
        <v>0</v>
      </c>
      <c r="G86" s="123">
        <v>0</v>
      </c>
      <c r="H86" s="123">
        <v>0</v>
      </c>
      <c r="I86" s="123">
        <v>0</v>
      </c>
      <c r="J86" s="123">
        <v>0</v>
      </c>
      <c r="K86" s="123">
        <v>0</v>
      </c>
      <c r="L86" s="123">
        <v>0</v>
      </c>
      <c r="M86" s="123">
        <v>0</v>
      </c>
      <c r="N86" s="123">
        <v>0</v>
      </c>
      <c r="O86" s="123">
        <v>0</v>
      </c>
    </row>
    <row r="87" spans="2:15" x14ac:dyDescent="0.25">
      <c r="B87" s="217" t="s">
        <v>167</v>
      </c>
      <c r="C87" s="123" t="s">
        <v>89</v>
      </c>
      <c r="D87" s="123">
        <v>0</v>
      </c>
      <c r="E87" s="123">
        <v>0</v>
      </c>
      <c r="F87" s="123">
        <v>0</v>
      </c>
      <c r="G87" s="123">
        <v>0</v>
      </c>
      <c r="H87" s="123">
        <v>0</v>
      </c>
      <c r="I87" s="123">
        <v>0</v>
      </c>
      <c r="J87" s="123">
        <v>0</v>
      </c>
      <c r="K87" s="123">
        <v>0</v>
      </c>
      <c r="L87" s="123">
        <v>0</v>
      </c>
      <c r="M87" s="123">
        <v>0</v>
      </c>
      <c r="N87" s="123">
        <v>0</v>
      </c>
      <c r="O87" s="123">
        <v>0</v>
      </c>
    </row>
    <row r="88" spans="2:15" x14ac:dyDescent="0.25">
      <c r="B88" s="217" t="s">
        <v>168</v>
      </c>
      <c r="C88" s="123" t="s">
        <v>89</v>
      </c>
      <c r="D88" s="123">
        <v>6387.0110000000004</v>
      </c>
      <c r="E88" s="123">
        <v>7937.5640000000003</v>
      </c>
      <c r="F88" s="123">
        <v>8883</v>
      </c>
      <c r="G88" s="123">
        <v>8033.2969999999996</v>
      </c>
      <c r="H88" s="123">
        <v>8600.9660000000003</v>
      </c>
      <c r="I88" s="123">
        <v>8107.3320000000003</v>
      </c>
      <c r="J88" s="123">
        <v>8879.9610000000011</v>
      </c>
      <c r="K88" s="123">
        <v>8202.1749999999993</v>
      </c>
      <c r="L88" s="123">
        <v>8560.8870000000024</v>
      </c>
      <c r="M88" s="123">
        <v>6640.674</v>
      </c>
      <c r="N88" s="448">
        <v>8515</v>
      </c>
      <c r="O88" s="448">
        <v>8860</v>
      </c>
    </row>
    <row r="89" spans="2:15" x14ac:dyDescent="0.25">
      <c r="B89" s="217" t="s">
        <v>169</v>
      </c>
      <c r="C89" s="123" t="s">
        <v>89</v>
      </c>
      <c r="D89" s="123">
        <v>0</v>
      </c>
      <c r="E89" s="123">
        <v>0</v>
      </c>
      <c r="F89" s="123">
        <v>0</v>
      </c>
      <c r="G89" s="123">
        <v>0</v>
      </c>
      <c r="H89" s="123">
        <v>0</v>
      </c>
      <c r="I89" s="123">
        <v>0</v>
      </c>
      <c r="J89" s="123">
        <v>0</v>
      </c>
      <c r="K89" s="123">
        <v>0</v>
      </c>
      <c r="L89" s="123">
        <v>0</v>
      </c>
      <c r="M89" s="123">
        <v>0</v>
      </c>
      <c r="N89" s="123">
        <v>0</v>
      </c>
      <c r="O89" s="123">
        <v>0</v>
      </c>
    </row>
    <row r="90" spans="2:15" x14ac:dyDescent="0.25">
      <c r="B90" s="217" t="s">
        <v>170</v>
      </c>
      <c r="C90" s="123" t="s">
        <v>89</v>
      </c>
      <c r="D90" s="123">
        <v>5417.6130000000003</v>
      </c>
      <c r="E90" s="123">
        <v>5502.0450000000001</v>
      </c>
      <c r="F90" s="123">
        <v>5836</v>
      </c>
      <c r="G90" s="123">
        <v>5714.5450000000001</v>
      </c>
      <c r="H90" s="123">
        <v>6042.1239999999998</v>
      </c>
      <c r="I90" s="123">
        <v>5685.6719999999996</v>
      </c>
      <c r="J90" s="123">
        <v>6877.9630000000006</v>
      </c>
      <c r="K90" s="123">
        <v>8071.7530000000006</v>
      </c>
      <c r="L90" s="123">
        <v>7490.2470000000012</v>
      </c>
      <c r="M90" s="123">
        <v>7952.1020000000008</v>
      </c>
      <c r="N90" s="448">
        <v>7650</v>
      </c>
      <c r="O90" s="448">
        <v>7776</v>
      </c>
    </row>
    <row r="91" spans="2:15" x14ac:dyDescent="0.25">
      <c r="B91" s="221" t="s">
        <v>193</v>
      </c>
      <c r="C91" s="223" t="s">
        <v>89</v>
      </c>
      <c r="D91" s="222">
        <f>SUM(D55:D90)</f>
        <v>124302.27499999999</v>
      </c>
      <c r="E91" s="222">
        <f t="shared" ref="E91:M91" si="36">SUM(E55:E90)</f>
        <v>126986.16399999999</v>
      </c>
      <c r="F91" s="222">
        <f t="shared" si="36"/>
        <v>141463</v>
      </c>
      <c r="G91" s="222">
        <f t="shared" si="36"/>
        <v>154457.26699999999</v>
      </c>
      <c r="H91" s="222">
        <f t="shared" si="36"/>
        <v>186613.86100000003</v>
      </c>
      <c r="I91" s="222">
        <f t="shared" si="36"/>
        <v>192579.32500000001</v>
      </c>
      <c r="J91" s="222">
        <f t="shared" si="36"/>
        <v>196099.28210071812</v>
      </c>
      <c r="K91" s="222">
        <f t="shared" si="36"/>
        <v>204462.49512134987</v>
      </c>
      <c r="L91" s="222">
        <f t="shared" si="36"/>
        <v>220677.95354083573</v>
      </c>
      <c r="M91" s="222">
        <f t="shared" si="36"/>
        <v>221904.9675</v>
      </c>
      <c r="N91" s="448">
        <f>SUM(N56:N90)</f>
        <v>220488</v>
      </c>
      <c r="O91" s="448">
        <f>SUM(O56:O90)</f>
        <v>228618</v>
      </c>
    </row>
    <row r="93" spans="2:15" x14ac:dyDescent="0.25">
      <c r="B93" s="2" t="s">
        <v>194</v>
      </c>
    </row>
    <row r="94" spans="2:15" x14ac:dyDescent="0.25">
      <c r="B94" s="2" t="s">
        <v>196</v>
      </c>
    </row>
  </sheetData>
  <mergeCells count="5">
    <mergeCell ref="B4:B5"/>
    <mergeCell ref="B53:B54"/>
    <mergeCell ref="B47:H48"/>
    <mergeCell ref="C53:O53"/>
    <mergeCell ref="C4:O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280"/>
  <sheetViews>
    <sheetView zoomScale="40" zoomScaleNormal="40" workbookViewId="0">
      <selection activeCell="C129" sqref="B129:C129"/>
    </sheetView>
  </sheetViews>
  <sheetFormatPr defaultColWidth="9.140625" defaultRowHeight="15.75" x14ac:dyDescent="0.25"/>
  <cols>
    <col min="1" max="1" width="5.7109375" style="2" customWidth="1"/>
    <col min="2" max="2" width="80.5703125" style="2" customWidth="1"/>
    <col min="3" max="3" width="20.5703125" style="2" bestFit="1" customWidth="1"/>
    <col min="4" max="5" width="15.5703125" style="2" customWidth="1"/>
    <col min="6" max="11" width="15.28515625" style="2" bestFit="1" customWidth="1"/>
    <col min="12" max="13" width="15.28515625" style="2" customWidth="1"/>
    <col min="14" max="14" width="16.7109375" style="2" customWidth="1"/>
    <col min="15" max="16384" width="9.140625" style="2"/>
  </cols>
  <sheetData>
    <row r="2" spans="2:5" ht="15.6" x14ac:dyDescent="0.3">
      <c r="B2" s="1" t="s">
        <v>560</v>
      </c>
    </row>
    <row r="3" spans="2:5" ht="18.75" customHeight="1" thickBot="1" x14ac:dyDescent="0.35">
      <c r="C3" s="1"/>
      <c r="D3" s="1"/>
      <c r="E3" s="1"/>
    </row>
    <row r="4" spans="2:5" ht="18" x14ac:dyDescent="0.4">
      <c r="B4" s="552" t="s">
        <v>68</v>
      </c>
      <c r="C4" s="3" t="s">
        <v>3</v>
      </c>
      <c r="D4" s="116"/>
      <c r="E4" s="116"/>
    </row>
    <row r="5" spans="2:5" ht="15.6" x14ac:dyDescent="0.3">
      <c r="B5" s="8" t="s">
        <v>4</v>
      </c>
      <c r="C5" s="7">
        <v>0.55000000000000004</v>
      </c>
      <c r="D5" s="12"/>
      <c r="E5" s="12"/>
    </row>
    <row r="6" spans="2:5" ht="15.6" x14ac:dyDescent="0.3">
      <c r="B6" s="8" t="s">
        <v>5</v>
      </c>
      <c r="C6" s="7">
        <v>3</v>
      </c>
      <c r="D6" s="12"/>
      <c r="E6" s="12"/>
    </row>
    <row r="7" spans="2:5" ht="15.6" x14ac:dyDescent="0.3">
      <c r="B7" s="8" t="s">
        <v>2</v>
      </c>
      <c r="C7" s="7">
        <v>2.5</v>
      </c>
      <c r="D7" s="12"/>
      <c r="E7" s="12"/>
    </row>
    <row r="8" spans="2:5" ht="15.6" x14ac:dyDescent="0.3">
      <c r="B8" s="8" t="s">
        <v>6</v>
      </c>
      <c r="C8" s="7">
        <v>9</v>
      </c>
      <c r="D8" s="12"/>
      <c r="E8" s="12"/>
    </row>
    <row r="9" spans="2:5" ht="15.6" x14ac:dyDescent="0.3">
      <c r="B9" s="8" t="s">
        <v>50</v>
      </c>
      <c r="C9" s="7">
        <v>1</v>
      </c>
      <c r="D9" s="12"/>
      <c r="E9" s="12"/>
    </row>
    <row r="10" spans="2:5" ht="15.6" x14ac:dyDescent="0.3">
      <c r="B10" s="4" t="s">
        <v>7</v>
      </c>
      <c r="C10" s="5">
        <v>3</v>
      </c>
      <c r="D10" s="12"/>
      <c r="E10" s="12"/>
    </row>
    <row r="11" spans="2:5" ht="15.6" x14ac:dyDescent="0.3">
      <c r="B11" s="6" t="s">
        <v>1</v>
      </c>
      <c r="C11" s="7">
        <v>2.9</v>
      </c>
      <c r="D11" s="12"/>
      <c r="E11" s="12"/>
    </row>
    <row r="12" spans="2:5" ht="15.6" x14ac:dyDescent="0.3">
      <c r="B12" s="6" t="s">
        <v>12</v>
      </c>
      <c r="C12" s="7">
        <v>4.0999999999999996</v>
      </c>
      <c r="D12" s="12"/>
      <c r="E12" s="12"/>
    </row>
    <row r="13" spans="2:5" ht="15.6" x14ac:dyDescent="0.3">
      <c r="B13" s="6" t="s">
        <v>56</v>
      </c>
      <c r="C13" s="7">
        <v>9</v>
      </c>
      <c r="D13" s="12"/>
      <c r="E13" s="12"/>
    </row>
    <row r="14" spans="2:5" ht="15.6" x14ac:dyDescent="0.3">
      <c r="B14" s="6" t="s">
        <v>8</v>
      </c>
      <c r="C14" s="7">
        <v>5.9</v>
      </c>
      <c r="D14" s="12"/>
      <c r="E14" s="12"/>
    </row>
    <row r="15" spans="2:5" ht="15.6" x14ac:dyDescent="0.3">
      <c r="B15" s="6" t="s">
        <v>9</v>
      </c>
      <c r="C15" s="7">
        <v>6.12</v>
      </c>
      <c r="D15" s="12"/>
      <c r="E15" s="12"/>
    </row>
    <row r="16" spans="2:5" ht="15.6" x14ac:dyDescent="0.3">
      <c r="B16" s="6" t="s">
        <v>10</v>
      </c>
      <c r="C16" s="7">
        <v>3.1</v>
      </c>
      <c r="D16" s="12"/>
      <c r="E16" s="12"/>
    </row>
    <row r="17" spans="2:14" ht="16.149999999999999" thickBot="1" x14ac:dyDescent="0.35">
      <c r="B17" s="553" t="s">
        <v>879</v>
      </c>
      <c r="C17" s="10">
        <v>2.5</v>
      </c>
      <c r="D17" s="12"/>
      <c r="E17" s="12"/>
    </row>
    <row r="18" spans="2:14" ht="15.6" x14ac:dyDescent="0.3">
      <c r="B18" s="11"/>
      <c r="C18" s="12"/>
      <c r="D18" s="12"/>
      <c r="E18" s="12"/>
    </row>
    <row r="19" spans="2:14" ht="15.6" x14ac:dyDescent="0.3">
      <c r="B19" s="13"/>
      <c r="C19" s="14"/>
      <c r="D19" s="14"/>
      <c r="E19" s="14"/>
    </row>
    <row r="20" spans="2:14" s="18" customFormat="1" ht="18" x14ac:dyDescent="0.3">
      <c r="B20" s="15" t="s">
        <v>69</v>
      </c>
      <c r="C20" s="16" t="s">
        <v>15</v>
      </c>
      <c r="D20" s="16">
        <v>2005</v>
      </c>
      <c r="E20" s="16">
        <v>2006</v>
      </c>
      <c r="F20" s="16">
        <v>2007</v>
      </c>
      <c r="G20" s="16">
        <v>2008</v>
      </c>
      <c r="H20" s="16">
        <v>2009</v>
      </c>
      <c r="I20" s="16">
        <v>2010</v>
      </c>
      <c r="J20" s="16">
        <v>2011</v>
      </c>
      <c r="K20" s="16">
        <v>2012</v>
      </c>
      <c r="L20" s="16">
        <v>2013</v>
      </c>
      <c r="M20" s="16">
        <v>2014</v>
      </c>
      <c r="N20" s="17">
        <v>2015</v>
      </c>
    </row>
    <row r="21" spans="2:14" s="18" customFormat="1" ht="15.6" x14ac:dyDescent="0.3">
      <c r="B21" s="167" t="s">
        <v>96</v>
      </c>
      <c r="C21" s="27"/>
      <c r="D21" s="182"/>
      <c r="E21" s="182"/>
      <c r="F21" s="182"/>
      <c r="G21" s="182"/>
      <c r="H21" s="182"/>
      <c r="I21" s="182"/>
      <c r="J21" s="182"/>
      <c r="K21" s="182"/>
      <c r="L21" s="182"/>
      <c r="M21" s="182"/>
      <c r="N21" s="183"/>
    </row>
    <row r="22" spans="2:14" s="18" customFormat="1" ht="15.6" x14ac:dyDescent="0.3">
      <c r="B22" s="165" t="s">
        <v>136</v>
      </c>
      <c r="C22" s="20"/>
      <c r="D22" s="21">
        <f>('State Production_Dairy'!D7*0.25)+('State Production_Dairy'!E7*0.75)</f>
        <v>0</v>
      </c>
      <c r="E22" s="21">
        <f>('State Production_Dairy'!E7*0.25)+('State Production_Dairy'!F7*0.75)</f>
        <v>0</v>
      </c>
      <c r="F22" s="21">
        <f>('State Production_Dairy'!F7*0.25)+('State Production_Dairy'!G7*0.75)</f>
        <v>0</v>
      </c>
      <c r="G22" s="21">
        <f>('State Production_Dairy'!G7*0.25)+('State Production_Dairy'!H7*0.75)</f>
        <v>0</v>
      </c>
      <c r="H22" s="21">
        <f>('State Production_Dairy'!H7*0.25)+('State Production_Dairy'!I7*0.75)</f>
        <v>0</v>
      </c>
      <c r="I22" s="21">
        <f>('State Production_Dairy'!I7*0.25)+('State Production_Dairy'!J7*0.75)</f>
        <v>0</v>
      </c>
      <c r="J22" s="21">
        <f>('State Production_Dairy'!J7*0.25)+('State Production_Dairy'!K7*0.75)</f>
        <v>0</v>
      </c>
      <c r="K22" s="21">
        <f>('State Production_Dairy'!K7*0.25)+('State Production_Dairy'!L7*0.75)</f>
        <v>0</v>
      </c>
      <c r="L22" s="21">
        <f>('State Production_Dairy'!L7*0.25)+('State Production_Dairy'!M7*0.75)</f>
        <v>0</v>
      </c>
      <c r="M22" s="21">
        <f>('State Production_Dairy'!M7*0.25)+('State Production_Dairy'!N7*0.75)</f>
        <v>0</v>
      </c>
      <c r="N22" s="131">
        <f>('State Production_Dairy'!N7*0.25)+('State Production_Dairy'!O7*0.75)</f>
        <v>0</v>
      </c>
    </row>
    <row r="23" spans="2:14" s="18" customFormat="1" ht="15.6" x14ac:dyDescent="0.3">
      <c r="B23" s="165" t="s">
        <v>137</v>
      </c>
      <c r="C23" s="20"/>
      <c r="D23" s="21">
        <f>('State Production_Dairy'!D8*0.25)+('State Production_Dairy'!E8*0.75)</f>
        <v>6242624.0999435913</v>
      </c>
      <c r="E23" s="21">
        <f>('State Production_Dairy'!E8*0.25)+('State Production_Dairy'!F8*0.75)</f>
        <v>6585822.0376945278</v>
      </c>
      <c r="F23" s="21">
        <f>('State Production_Dairy'!F8*0.25)+('State Production_Dairy'!G8*0.75)</f>
        <v>6933899.5669774683</v>
      </c>
      <c r="G23" s="21">
        <f>('State Production_Dairy'!G8*0.25)+('State Production_Dairy'!H8*0.75)</f>
        <v>7229928.1199190356</v>
      </c>
      <c r="H23" s="21">
        <f>('State Production_Dairy'!H8*0.25)+('State Production_Dairy'!I8*0.75)</f>
        <v>7504811.7762219189</v>
      </c>
      <c r="I23" s="21">
        <f>('State Production_Dairy'!I8*0.25)+('State Production_Dairy'!J8*0.75)</f>
        <v>7836624.0003981814</v>
      </c>
      <c r="J23" s="21">
        <f>('State Production_Dairy'!J8*0.25)+('State Production_Dairy'!K8*0.75)</f>
        <v>8222111.7314264849</v>
      </c>
      <c r="K23" s="21">
        <f>('State Production_Dairy'!K8*0.25)+('State Production_Dairy'!L8*0.75)</f>
        <v>8540911.7115174048</v>
      </c>
      <c r="L23" s="21">
        <f>('State Production_Dairy'!L8*0.25)+('State Production_Dairy'!M8*0.75)</f>
        <v>8872723.9356936645</v>
      </c>
      <c r="M23" s="21">
        <f>('State Production_Dairy'!M8*0.25)+('State Production_Dairy'!N8*0.75)</f>
        <v>7297223.0498208953</v>
      </c>
      <c r="N23" s="131">
        <f>('State Production_Dairy'!N8*0.25)+('State Production_Dairy'!O8*0.75)</f>
        <v>7061358.3979210649</v>
      </c>
    </row>
    <row r="24" spans="2:14" s="18" customFormat="1" ht="15.6" x14ac:dyDescent="0.3">
      <c r="B24" s="165" t="s">
        <v>138</v>
      </c>
      <c r="C24" s="20"/>
      <c r="D24" s="21">
        <f>('State Production_Dairy'!D9*0.25)+('State Production_Dairy'!E9*0.75)</f>
        <v>0</v>
      </c>
      <c r="E24" s="21">
        <f>('State Production_Dairy'!E9*0.25)+('State Production_Dairy'!F9*0.75)</f>
        <v>0</v>
      </c>
      <c r="F24" s="21">
        <f>('State Production_Dairy'!F9*0.25)+('State Production_Dairy'!G9*0.75)</f>
        <v>0</v>
      </c>
      <c r="G24" s="21">
        <f>('State Production_Dairy'!G9*0.25)+('State Production_Dairy'!H9*0.75)</f>
        <v>0</v>
      </c>
      <c r="H24" s="21">
        <f>('State Production_Dairy'!H9*0.25)+('State Production_Dairy'!I9*0.75)</f>
        <v>0</v>
      </c>
      <c r="I24" s="21">
        <f>('State Production_Dairy'!I9*0.25)+('State Production_Dairy'!J9*0.75)</f>
        <v>0</v>
      </c>
      <c r="J24" s="21">
        <f>('State Production_Dairy'!J9*0.25)+('State Production_Dairy'!K9*0.75)</f>
        <v>0</v>
      </c>
      <c r="K24" s="21">
        <f>('State Production_Dairy'!K9*0.25)+('State Production_Dairy'!L9*0.75)</f>
        <v>0</v>
      </c>
      <c r="L24" s="21">
        <f>('State Production_Dairy'!L9*0.25)+('State Production_Dairy'!M9*0.75)</f>
        <v>0</v>
      </c>
      <c r="M24" s="21">
        <f>('State Production_Dairy'!M9*0.25)+('State Production_Dairy'!N9*0.75)</f>
        <v>0</v>
      </c>
      <c r="N24" s="131">
        <f>('State Production_Dairy'!N9*0.25)+('State Production_Dairy'!O9*0.75)</f>
        <v>0</v>
      </c>
    </row>
    <row r="25" spans="2:14" s="18" customFormat="1" ht="15.6" x14ac:dyDescent="0.3">
      <c r="B25" s="165" t="s">
        <v>139</v>
      </c>
      <c r="C25" s="20"/>
      <c r="D25" s="21">
        <f>('State Production_Dairy'!D10*0.25)+('State Production_Dairy'!E10*0.75)</f>
        <v>0</v>
      </c>
      <c r="E25" s="21">
        <f>('State Production_Dairy'!E10*0.25)+('State Production_Dairy'!F10*0.75)</f>
        <v>0</v>
      </c>
      <c r="F25" s="21">
        <f>('State Production_Dairy'!F10*0.25)+('State Production_Dairy'!G10*0.75)</f>
        <v>0</v>
      </c>
      <c r="G25" s="21">
        <f>('State Production_Dairy'!G10*0.25)+('State Production_Dairy'!H10*0.75)</f>
        <v>0</v>
      </c>
      <c r="H25" s="21">
        <f>('State Production_Dairy'!H10*0.25)+('State Production_Dairy'!I10*0.75)</f>
        <v>0</v>
      </c>
      <c r="I25" s="21">
        <f>('State Production_Dairy'!I10*0.25)+('State Production_Dairy'!J10*0.75)</f>
        <v>0</v>
      </c>
      <c r="J25" s="21">
        <f>('State Production_Dairy'!J10*0.25)+('State Production_Dairy'!K10*0.75)</f>
        <v>0</v>
      </c>
      <c r="K25" s="21">
        <f>('State Production_Dairy'!K10*0.25)+('State Production_Dairy'!L10*0.75)</f>
        <v>0</v>
      </c>
      <c r="L25" s="21">
        <f>('State Production_Dairy'!L10*0.25)+('State Production_Dairy'!M10*0.75)</f>
        <v>0</v>
      </c>
      <c r="M25" s="21">
        <f>('State Production_Dairy'!M10*0.25)+('State Production_Dairy'!N10*0.75)</f>
        <v>0</v>
      </c>
      <c r="N25" s="131">
        <f>('State Production_Dairy'!N10*0.25)+('State Production_Dairy'!O10*0.75)</f>
        <v>0</v>
      </c>
    </row>
    <row r="26" spans="2:14" s="18" customFormat="1" ht="15.6" x14ac:dyDescent="0.3">
      <c r="B26" s="165" t="s">
        <v>140</v>
      </c>
      <c r="C26" s="20"/>
      <c r="D26" s="21">
        <f>('State Production_Dairy'!D11*0.25)+('State Production_Dairy'!E11*0.75)</f>
        <v>875543.35202574905</v>
      </c>
      <c r="E26" s="21">
        <f>('State Production_Dairy'!E11*0.25)+('State Production_Dairy'!F11*0.75)</f>
        <v>923677.70514649758</v>
      </c>
      <c r="F26" s="21">
        <f>('State Production_Dairy'!F11*0.25)+('State Production_Dairy'!G11*0.75)</f>
        <v>972496.4329561668</v>
      </c>
      <c r="G26" s="21">
        <f>('State Production_Dairy'!G11*0.25)+('State Production_Dairy'!H11*0.75)</f>
        <v>1014015.1640840162</v>
      </c>
      <c r="H26" s="21">
        <f>('State Production_Dairy'!H11*0.25)+('State Production_Dairy'!I11*0.75)</f>
        <v>1052568.2715598764</v>
      </c>
      <c r="I26" s="21">
        <f>('State Production_Dairy'!I11*0.25)+('State Production_Dairy'!J11*0.75)</f>
        <v>1099105.7504064771</v>
      </c>
      <c r="J26" s="21">
        <f>('State Production_Dairy'!J11*0.25)+('State Production_Dairy'!K11*0.75)</f>
        <v>1153171.3508312041</v>
      </c>
      <c r="K26" s="21">
        <f>('State Production_Dairy'!K11*0.25)+('State Production_Dairy'!L11*0.75)</f>
        <v>1197883.8305073497</v>
      </c>
      <c r="L26" s="21">
        <f>('State Production_Dairy'!L11*0.25)+('State Production_Dairy'!M11*0.75)</f>
        <v>1244421.3093539502</v>
      </c>
      <c r="M26" s="21">
        <f>('State Production_Dairy'!M11*0.25)+('State Production_Dairy'!N11*0.75)</f>
        <v>1315368.1521053854</v>
      </c>
      <c r="N26" s="131">
        <f>('State Production_Dairy'!N11*0.25)+('State Production_Dairy'!O11*0.75)</f>
        <v>1397949.3645684705</v>
      </c>
    </row>
    <row r="27" spans="2:14" s="18" customFormat="1" ht="15.6" x14ac:dyDescent="0.3">
      <c r="B27" s="165" t="s">
        <v>141</v>
      </c>
      <c r="C27" s="20"/>
      <c r="D27" s="21">
        <f>('State Production_Dairy'!D12*0.25)+('State Production_Dairy'!E12*0.75)</f>
        <v>0</v>
      </c>
      <c r="E27" s="21">
        <f>('State Production_Dairy'!E12*0.25)+('State Production_Dairy'!F12*0.75)</f>
        <v>0</v>
      </c>
      <c r="F27" s="21">
        <f>('State Production_Dairy'!F12*0.25)+('State Production_Dairy'!G12*0.75)</f>
        <v>0</v>
      </c>
      <c r="G27" s="21">
        <f>('State Production_Dairy'!G12*0.25)+('State Production_Dairy'!H12*0.75)</f>
        <v>0</v>
      </c>
      <c r="H27" s="21">
        <f>('State Production_Dairy'!H12*0.25)+('State Production_Dairy'!I12*0.75)</f>
        <v>0</v>
      </c>
      <c r="I27" s="21">
        <f>('State Production_Dairy'!I12*0.25)+('State Production_Dairy'!J12*0.75)</f>
        <v>0</v>
      </c>
      <c r="J27" s="21">
        <f>('State Production_Dairy'!J12*0.25)+('State Production_Dairy'!K12*0.75)</f>
        <v>0</v>
      </c>
      <c r="K27" s="21">
        <f>('State Production_Dairy'!K12*0.25)+('State Production_Dairy'!L12*0.75)</f>
        <v>0</v>
      </c>
      <c r="L27" s="21">
        <f>('State Production_Dairy'!L12*0.25)+('State Production_Dairy'!M12*0.75)</f>
        <v>0</v>
      </c>
      <c r="M27" s="21">
        <f>('State Production_Dairy'!M12*0.25)+('State Production_Dairy'!N12*0.75)</f>
        <v>0</v>
      </c>
      <c r="N27" s="131">
        <f>('State Production_Dairy'!N12*0.25)+('State Production_Dairy'!O12*0.75)</f>
        <v>0</v>
      </c>
    </row>
    <row r="28" spans="2:14" s="18" customFormat="1" ht="15.6" x14ac:dyDescent="0.3">
      <c r="B28" s="165" t="s">
        <v>142</v>
      </c>
      <c r="C28" s="20"/>
      <c r="D28" s="21">
        <f>('State Production_Dairy'!D13*0.25)+('State Production_Dairy'!E13*0.75)</f>
        <v>79594.850184159004</v>
      </c>
      <c r="E28" s="21">
        <f>('State Production_Dairy'!E13*0.25)+('State Production_Dairy'!F13*0.75)</f>
        <v>83970.700467863411</v>
      </c>
      <c r="F28" s="21">
        <f>('State Production_Dairy'!F13*0.25)+('State Production_Dairy'!G13*0.75)</f>
        <v>88408.766632378814</v>
      </c>
      <c r="G28" s="21">
        <f>('State Production_Dairy'!G13*0.25)+('State Production_Dairy'!H13*0.75)</f>
        <v>92183.196734910583</v>
      </c>
      <c r="H28" s="21">
        <f>('State Production_Dairy'!H13*0.25)+('State Production_Dairy'!I13*0.75)</f>
        <v>95688.024687261495</v>
      </c>
      <c r="I28" s="21">
        <f>('State Production_Dairy'!I13*0.25)+('State Production_Dairy'!J13*0.75)</f>
        <v>99918.704582407008</v>
      </c>
      <c r="J28" s="21">
        <f>('State Production_Dairy'!J13*0.25)+('State Production_Dairy'!K13*0.75)</f>
        <v>104833.7591664731</v>
      </c>
      <c r="K28" s="21">
        <f>('State Production_Dairy'!K13*0.25)+('State Production_Dairy'!L13*0.75)</f>
        <v>108898.5300461227</v>
      </c>
      <c r="L28" s="21">
        <f>('State Production_Dairy'!L13*0.25)+('State Production_Dairy'!M13*0.75)</f>
        <v>113129.20994126821</v>
      </c>
      <c r="M28" s="21">
        <f>('State Production_Dairy'!M13*0.25)+('State Production_Dairy'!N13*0.75)</f>
        <v>119578.92291867139</v>
      </c>
      <c r="N28" s="131">
        <f>('State Production_Dairy'!N13*0.25)+('State Production_Dairy'!O13*0.75)</f>
        <v>127086.30586986097</v>
      </c>
    </row>
    <row r="29" spans="2:14" s="18" customFormat="1" ht="15.6" x14ac:dyDescent="0.3">
      <c r="B29" s="165" t="s">
        <v>143</v>
      </c>
      <c r="C29" s="20"/>
      <c r="D29" s="21">
        <f>('State Production_Dairy'!D14*0.25)+('State Production_Dairy'!E14*0.75)</f>
        <v>0</v>
      </c>
      <c r="E29" s="21">
        <f>('State Production_Dairy'!E14*0.25)+('State Production_Dairy'!F14*0.75)</f>
        <v>0</v>
      </c>
      <c r="F29" s="21">
        <f>('State Production_Dairy'!F14*0.25)+('State Production_Dairy'!G14*0.75)</f>
        <v>0</v>
      </c>
      <c r="G29" s="21">
        <f>('State Production_Dairy'!G14*0.25)+('State Production_Dairy'!H14*0.75)</f>
        <v>0</v>
      </c>
      <c r="H29" s="21">
        <f>('State Production_Dairy'!H14*0.25)+('State Production_Dairy'!I14*0.75)</f>
        <v>0</v>
      </c>
      <c r="I29" s="21">
        <f>('State Production_Dairy'!I14*0.25)+('State Production_Dairy'!J14*0.75)</f>
        <v>0</v>
      </c>
      <c r="J29" s="21">
        <f>('State Production_Dairy'!J14*0.25)+('State Production_Dairy'!K14*0.75)</f>
        <v>0</v>
      </c>
      <c r="K29" s="21">
        <f>('State Production_Dairy'!K14*0.25)+('State Production_Dairy'!L14*0.75)</f>
        <v>0</v>
      </c>
      <c r="L29" s="21">
        <f>('State Production_Dairy'!L14*0.25)+('State Production_Dairy'!M14*0.75)</f>
        <v>0</v>
      </c>
      <c r="M29" s="21">
        <f>('State Production_Dairy'!M14*0.25)+('State Production_Dairy'!N14*0.75)</f>
        <v>0</v>
      </c>
      <c r="N29" s="131">
        <f>('State Production_Dairy'!N14*0.25)+('State Production_Dairy'!O14*0.75)</f>
        <v>0</v>
      </c>
    </row>
    <row r="30" spans="2:14" s="18" customFormat="1" ht="15.6" x14ac:dyDescent="0.3">
      <c r="B30" s="165" t="s">
        <v>144</v>
      </c>
      <c r="C30" s="20"/>
      <c r="D30" s="21">
        <f>('State Production_Dairy'!D15*0.25)+('State Production_Dairy'!E15*0.75)</f>
        <v>0</v>
      </c>
      <c r="E30" s="21">
        <f>('State Production_Dairy'!E15*0.25)+('State Production_Dairy'!F15*0.75)</f>
        <v>0</v>
      </c>
      <c r="F30" s="21">
        <f>('State Production_Dairy'!F15*0.25)+('State Production_Dairy'!G15*0.75)</f>
        <v>0</v>
      </c>
      <c r="G30" s="21">
        <f>('State Production_Dairy'!G15*0.25)+('State Production_Dairy'!H15*0.75)</f>
        <v>0</v>
      </c>
      <c r="H30" s="21">
        <f>('State Production_Dairy'!H15*0.25)+('State Production_Dairy'!I15*0.75)</f>
        <v>0</v>
      </c>
      <c r="I30" s="21">
        <f>('State Production_Dairy'!I15*0.25)+('State Production_Dairy'!J15*0.75)</f>
        <v>0</v>
      </c>
      <c r="J30" s="21">
        <f>('State Production_Dairy'!J15*0.25)+('State Production_Dairy'!K15*0.75)</f>
        <v>0</v>
      </c>
      <c r="K30" s="21">
        <f>('State Production_Dairy'!K15*0.25)+('State Production_Dairy'!L15*0.75)</f>
        <v>0</v>
      </c>
      <c r="L30" s="21">
        <f>('State Production_Dairy'!L15*0.25)+('State Production_Dairy'!M15*0.75)</f>
        <v>0</v>
      </c>
      <c r="M30" s="21">
        <f>('State Production_Dairy'!M15*0.25)+('State Production_Dairy'!N15*0.75)</f>
        <v>0</v>
      </c>
      <c r="N30" s="131">
        <f>('State Production_Dairy'!N15*0.25)+('State Production_Dairy'!O15*0.75)</f>
        <v>0</v>
      </c>
    </row>
    <row r="31" spans="2:14" s="18" customFormat="1" ht="15.6" x14ac:dyDescent="0.3">
      <c r="B31" s="165" t="s">
        <v>145</v>
      </c>
      <c r="C31" s="20"/>
      <c r="D31" s="21">
        <f>('State Production_Dairy'!D16*0.25)+('State Production_Dairy'!E16*0.75)</f>
        <v>3183794.0073663606</v>
      </c>
      <c r="E31" s="21">
        <f>('State Production_Dairy'!E16*0.25)+('State Production_Dairy'!F16*0.75)</f>
        <v>3358828.0187145369</v>
      </c>
      <c r="F31" s="21">
        <f>('State Production_Dairy'!F16*0.25)+('State Production_Dairy'!G16*0.75)</f>
        <v>3536350.6652951525</v>
      </c>
      <c r="G31" s="21">
        <f>('State Production_Dairy'!G16*0.25)+('State Production_Dairy'!H16*0.75)</f>
        <v>3687327.869396423</v>
      </c>
      <c r="H31" s="21">
        <f>('State Production_Dairy'!H16*0.25)+('State Production_Dairy'!I16*0.75)</f>
        <v>3827520.9874904603</v>
      </c>
      <c r="I31" s="21">
        <f>('State Production_Dairy'!I16*0.25)+('State Production_Dairy'!J16*0.75)</f>
        <v>3996748.18329628</v>
      </c>
      <c r="J31" s="21">
        <f>('State Production_Dairy'!J16*0.25)+('State Production_Dairy'!K16*0.75)</f>
        <v>4193350.3666589241</v>
      </c>
      <c r="K31" s="21">
        <f>('State Production_Dairy'!K16*0.25)+('State Production_Dairy'!L16*0.75)</f>
        <v>4355941.2018449083</v>
      </c>
      <c r="L31" s="21">
        <f>('State Production_Dairy'!L16*0.25)+('State Production_Dairy'!M16*0.75)</f>
        <v>4525168.397650728</v>
      </c>
      <c r="M31" s="21">
        <f>('State Production_Dairy'!M16*0.25)+('State Production_Dairy'!N16*0.75)</f>
        <v>4783156.9167468557</v>
      </c>
      <c r="N31" s="131">
        <f>('State Production_Dairy'!N16*0.25)+('State Production_Dairy'!O16*0.75)</f>
        <v>5083452.2347944379</v>
      </c>
    </row>
    <row r="32" spans="2:14" s="18" customFormat="1" ht="15.6" x14ac:dyDescent="0.3">
      <c r="B32" s="165" t="s">
        <v>146</v>
      </c>
      <c r="C32" s="20"/>
      <c r="D32" s="21">
        <f>('State Production_Dairy'!D17*0.25)+('State Production_Dairy'!E17*0.75)</f>
        <v>238784.55055247701</v>
      </c>
      <c r="E32" s="21">
        <f>('State Production_Dairy'!E17*0.25)+('State Production_Dairy'!F17*0.75)</f>
        <v>251912.10140359026</v>
      </c>
      <c r="F32" s="21">
        <f>('State Production_Dairy'!F17*0.25)+('State Production_Dairy'!G17*0.75)</f>
        <v>265226.2998971364</v>
      </c>
      <c r="G32" s="21">
        <f>('State Production_Dairy'!G17*0.25)+('State Production_Dairy'!H17*0.75)</f>
        <v>276549.59020473174</v>
      </c>
      <c r="H32" s="21">
        <f>('State Production_Dairy'!H17*0.25)+('State Production_Dairy'!I17*0.75)</f>
        <v>287064.07406178449</v>
      </c>
      <c r="I32" s="21">
        <f>('State Production_Dairy'!I17*0.25)+('State Production_Dairy'!J17*0.75)</f>
        <v>299756.11374722101</v>
      </c>
      <c r="J32" s="21">
        <f>('State Production_Dairy'!J17*0.25)+('State Production_Dairy'!K17*0.75)</f>
        <v>314501.27749941929</v>
      </c>
      <c r="K32" s="21">
        <f>('State Production_Dairy'!K17*0.25)+('State Production_Dairy'!L17*0.75)</f>
        <v>326695.59013836808</v>
      </c>
      <c r="L32" s="21">
        <f>('State Production_Dairy'!L17*0.25)+('State Production_Dairy'!M17*0.75)</f>
        <v>339387.6298238046</v>
      </c>
      <c r="M32" s="21">
        <f>('State Production_Dairy'!M17*0.25)+('State Production_Dairy'!N17*0.75)</f>
        <v>358736.76875601418</v>
      </c>
      <c r="N32" s="131">
        <f>('State Production_Dairy'!N17*0.25)+('State Production_Dairy'!O17*0.75)</f>
        <v>381258.91760958289</v>
      </c>
    </row>
    <row r="33" spans="2:14" s="18" customFormat="1" ht="15.6" x14ac:dyDescent="0.3">
      <c r="B33" s="165" t="s">
        <v>147</v>
      </c>
      <c r="C33" s="20"/>
      <c r="D33" s="21">
        <f>('State Production_Dairy'!D18*0.25)+('State Production_Dairy'!E18*0.75)</f>
        <v>11522946.461160699</v>
      </c>
      <c r="E33" s="21">
        <f>('State Production_Dairy'!E18*0.25)+('State Production_Dairy'!F18*0.75)</f>
        <v>12156438.306732588</v>
      </c>
      <c r="F33" s="21">
        <f>('State Production_Dairy'!F18*0.25)+('State Production_Dairy'!G18*0.75)</f>
        <v>12798937.145369479</v>
      </c>
      <c r="G33" s="21">
        <f>('State Production_Dairy'!G18*0.25)+('State Production_Dairy'!H18*0.75)</f>
        <v>13345361.391313005</v>
      </c>
      <c r="H33" s="21">
        <f>('State Production_Dairy'!H18*0.25)+('State Production_Dairy'!I18*0.75)</f>
        <v>13852755.333974848</v>
      </c>
      <c r="I33" s="21">
        <f>('State Production_Dairy'!I18*0.25)+('State Production_Dairy'!J18*0.75)</f>
        <v>14465230.862395063</v>
      </c>
      <c r="J33" s="21">
        <f>('State Production_Dairy'!J18*0.25)+('State Production_Dairy'!K18*0.75)</f>
        <v>15176783.314530309</v>
      </c>
      <c r="K33" s="21">
        <f>('State Production_Dairy'!K18*0.25)+('State Production_Dairy'!L18*0.75)</f>
        <v>15765240.194777183</v>
      </c>
      <c r="L33" s="21">
        <f>('State Production_Dairy'!L18*0.25)+('State Production_Dairy'!M18*0.75)</f>
        <v>16377715.723197399</v>
      </c>
      <c r="M33" s="21">
        <f>('State Production_Dairy'!M18*0.25)+('State Production_Dairy'!N18*0.75)</f>
        <v>17311440.670936059</v>
      </c>
      <c r="N33" s="131">
        <f>('State Production_Dairy'!N18*0.25)+('State Production_Dairy'!O18*0.75)</f>
        <v>18398284.50077977</v>
      </c>
    </row>
    <row r="34" spans="2:14" s="18" customFormat="1" ht="15.6" x14ac:dyDescent="0.3">
      <c r="B34" s="165" t="s">
        <v>148</v>
      </c>
      <c r="C34" s="20"/>
      <c r="D34" s="21">
        <f>('State Production_Dairy'!D19*0.25)+('State Production_Dairy'!E19*0.75)</f>
        <v>2345660.2349271658</v>
      </c>
      <c r="E34" s="21">
        <f>('State Production_Dairy'!E19*0.25)+('State Production_Dairy'!F19*0.75)</f>
        <v>2474616.5427879347</v>
      </c>
      <c r="F34" s="21">
        <f>('State Production_Dairy'!F19*0.25)+('State Production_Dairy'!G19*0.75)</f>
        <v>2605406.3526562033</v>
      </c>
      <c r="G34" s="21">
        <f>('State Production_Dairy'!G19*0.25)+('State Production_Dairy'!H19*0.75)</f>
        <v>2716638.8077778146</v>
      </c>
      <c r="H34" s="21">
        <f>('State Production_Dairy'!H19*0.25)+('State Production_Dairy'!I19*0.75)</f>
        <v>2819926.0875335969</v>
      </c>
      <c r="I34" s="21">
        <f>('State Production_Dairy'!I19*0.25)+('State Production_Dairy'!J19*0.75)</f>
        <v>2944604.2240435346</v>
      </c>
      <c r="J34" s="21">
        <f>('State Production_Dairy'!J19*0.25)+('State Production_Dairy'!K19*0.75)</f>
        <v>3089450.8826359622</v>
      </c>
      <c r="K34" s="21">
        <f>('State Production_Dairy'!K19*0.25)+('State Production_Dairy'!L19*0.75)</f>
        <v>3209239.6804592363</v>
      </c>
      <c r="L34" s="21">
        <f>('State Production_Dairy'!L19*0.25)+('State Production_Dairy'!M19*0.75)</f>
        <v>3333917.816969174</v>
      </c>
      <c r="M34" s="21">
        <f>('State Production_Dairy'!M19*0.25)+('State Production_Dairy'!N19*0.75)</f>
        <v>3523990.858413246</v>
      </c>
      <c r="N34" s="131">
        <f>('State Production_Dairy'!N19*0.25)+('State Production_Dairy'!O19*0.75)</f>
        <v>3745233.4339848026</v>
      </c>
    </row>
    <row r="35" spans="2:14" s="18" customFormat="1" ht="15.6" x14ac:dyDescent="0.3">
      <c r="B35" s="165" t="s">
        <v>149</v>
      </c>
      <c r="C35" s="20"/>
      <c r="D35" s="21">
        <f>('State Production_Dairy'!D20*0.25)+('State Production_Dairy'!E20*0.75)</f>
        <v>481548.84361416195</v>
      </c>
      <c r="E35" s="21">
        <f>('State Production_Dairy'!E20*0.25)+('State Production_Dairy'!F20*0.75)</f>
        <v>508022.73783057363</v>
      </c>
      <c r="F35" s="21">
        <f>('State Production_Dairy'!F20*0.25)+('State Production_Dairy'!G20*0.75)</f>
        <v>534873.03812589182</v>
      </c>
      <c r="G35" s="21">
        <f>('State Production_Dairy'!G20*0.25)+('State Production_Dairy'!H20*0.75)</f>
        <v>557708.34024620894</v>
      </c>
      <c r="H35" s="21">
        <f>('State Production_Dairy'!H20*0.25)+('State Production_Dairy'!I20*0.75)</f>
        <v>578912.54935793206</v>
      </c>
      <c r="I35" s="21">
        <f>('State Production_Dairy'!I20*0.25)+('State Production_Dairy'!J20*0.75)</f>
        <v>604508.16272356233</v>
      </c>
      <c r="J35" s="21">
        <f>('State Production_Dairy'!J20*0.25)+('State Production_Dairy'!K20*0.75)</f>
        <v>634244.24295716232</v>
      </c>
      <c r="K35" s="21">
        <f>('State Production_Dairy'!K20*0.25)+('State Production_Dairy'!L20*0.75)</f>
        <v>658836.1067790424</v>
      </c>
      <c r="L35" s="21">
        <f>('State Production_Dairy'!L20*0.25)+('State Production_Dairy'!M20*0.75)</f>
        <v>684431.72014467255</v>
      </c>
      <c r="M35" s="21">
        <f>('State Production_Dairy'!M20*0.25)+('State Production_Dairy'!N20*0.75)</f>
        <v>723452.48365796194</v>
      </c>
      <c r="N35" s="131">
        <f>('State Production_Dairy'!N20*0.25)+('State Production_Dairy'!O20*0.75)</f>
        <v>768872.15051265887</v>
      </c>
    </row>
    <row r="36" spans="2:14" s="18" customFormat="1" ht="15.6" x14ac:dyDescent="0.3">
      <c r="B36" s="165" t="s">
        <v>150</v>
      </c>
      <c r="C36" s="20"/>
      <c r="D36" s="21">
        <f>('State Production_Dairy'!D21*0.25)+('State Production_Dairy'!E21*0.75)</f>
        <v>23878.455055247701</v>
      </c>
      <c r="E36" s="21">
        <f>('State Production_Dairy'!E21*0.25)+('State Production_Dairy'!F21*0.75)</f>
        <v>25191.210140359028</v>
      </c>
      <c r="F36" s="21">
        <f>('State Production_Dairy'!F21*0.25)+('State Production_Dairy'!G21*0.75)</f>
        <v>26522.629989713641</v>
      </c>
      <c r="G36" s="21">
        <f>('State Production_Dairy'!G21*0.25)+('State Production_Dairy'!H21*0.75)</f>
        <v>27654.959020473176</v>
      </c>
      <c r="H36" s="21">
        <f>('State Production_Dairy'!H21*0.25)+('State Production_Dairy'!I21*0.75)</f>
        <v>28706.407406178452</v>
      </c>
      <c r="I36" s="21">
        <f>('State Production_Dairy'!I21*0.25)+('State Production_Dairy'!J21*0.75)</f>
        <v>29975.611374722102</v>
      </c>
      <c r="J36" s="21">
        <f>('State Production_Dairy'!J21*0.25)+('State Production_Dairy'!K21*0.75)</f>
        <v>31450.127749941934</v>
      </c>
      <c r="K36" s="21">
        <f>('State Production_Dairy'!K21*0.25)+('State Production_Dairy'!L21*0.75)</f>
        <v>32669.559013836817</v>
      </c>
      <c r="L36" s="21">
        <f>('State Production_Dairy'!L21*0.25)+('State Production_Dairy'!M21*0.75)</f>
        <v>33938.76298238046</v>
      </c>
      <c r="M36" s="21">
        <f>('State Production_Dairy'!M21*0.25)+('State Production_Dairy'!N21*0.75)</f>
        <v>35873.676875601421</v>
      </c>
      <c r="N36" s="131">
        <f>('State Production_Dairy'!N21*0.25)+('State Production_Dairy'!O21*0.75)</f>
        <v>38125.891760958293</v>
      </c>
    </row>
    <row r="37" spans="2:14" s="18" customFormat="1" ht="15.6" x14ac:dyDescent="0.3">
      <c r="B37" s="165" t="s">
        <v>151</v>
      </c>
      <c r="C37" s="20"/>
      <c r="D37" s="21">
        <f>('State Production_Dairy'!D22*0.25)+('State Production_Dairy'!E22*0.75)</f>
        <v>0</v>
      </c>
      <c r="E37" s="21">
        <f>('State Production_Dairy'!E22*0.25)+('State Production_Dairy'!F22*0.75)</f>
        <v>0</v>
      </c>
      <c r="F37" s="21">
        <f>('State Production_Dairy'!F22*0.25)+('State Production_Dairy'!G22*0.75)</f>
        <v>0</v>
      </c>
      <c r="G37" s="21">
        <f>('State Production_Dairy'!G22*0.25)+('State Production_Dairy'!H22*0.75)</f>
        <v>0</v>
      </c>
      <c r="H37" s="21">
        <f>('State Production_Dairy'!H22*0.25)+('State Production_Dairy'!I22*0.75)</f>
        <v>0</v>
      </c>
      <c r="I37" s="21">
        <f>('State Production_Dairy'!I22*0.25)+('State Production_Dairy'!J22*0.75)</f>
        <v>0</v>
      </c>
      <c r="J37" s="21">
        <f>('State Production_Dairy'!J22*0.25)+('State Production_Dairy'!K22*0.75)</f>
        <v>0</v>
      </c>
      <c r="K37" s="21">
        <f>('State Production_Dairy'!K22*0.25)+('State Production_Dairy'!L22*0.75)</f>
        <v>0</v>
      </c>
      <c r="L37" s="21">
        <f>('State Production_Dairy'!L22*0.25)+('State Production_Dairy'!M22*0.75)</f>
        <v>0</v>
      </c>
      <c r="M37" s="21">
        <f>('State Production_Dairy'!M22*0.25)+('State Production_Dairy'!N22*0.75)</f>
        <v>0</v>
      </c>
      <c r="N37" s="131">
        <f>('State Production_Dairy'!N22*0.25)+('State Production_Dairy'!O22*0.75)</f>
        <v>0</v>
      </c>
    </row>
    <row r="38" spans="2:14" s="18" customFormat="1" ht="15.6" x14ac:dyDescent="0.3">
      <c r="B38" s="165" t="s">
        <v>152</v>
      </c>
      <c r="C38" s="20"/>
      <c r="D38" s="21">
        <f>('State Production_Dairy'!D23*0.25)+('State Production_Dairy'!E23*0.75)</f>
        <v>3826920.3968543652</v>
      </c>
      <c r="E38" s="21">
        <f>('State Production_Dairy'!E23*0.25)+('State Production_Dairy'!F23*0.75)</f>
        <v>4037311.2784948731</v>
      </c>
      <c r="F38" s="21">
        <f>('State Production_Dairy'!F23*0.25)+('State Production_Dairy'!G23*0.75)</f>
        <v>4250693.4996847725</v>
      </c>
      <c r="G38" s="21">
        <f>('State Production_Dairy'!G23*0.25)+('State Production_Dairy'!H23*0.75)</f>
        <v>4432168.0990145002</v>
      </c>
      <c r="H38" s="21">
        <f>('State Production_Dairy'!H23*0.25)+('State Production_Dairy'!I23*0.75)</f>
        <v>4600680.2269635331</v>
      </c>
      <c r="I38" s="21">
        <f>('State Production_Dairy'!I23*0.25)+('State Production_Dairy'!J23*0.75)</f>
        <v>4804091.3163221292</v>
      </c>
      <c r="J38" s="21">
        <f>('State Production_Dairy'!J23*0.25)+('State Production_Dairy'!K23*0.75)</f>
        <v>5040407.1407240275</v>
      </c>
      <c r="K38" s="21">
        <f>('State Production_Dairy'!K23*0.25)+('State Production_Dairy'!L23*0.75)</f>
        <v>5235841.3246175796</v>
      </c>
      <c r="L38" s="21">
        <f>('State Production_Dairy'!L23*0.25)+('State Production_Dairy'!M23*0.75)</f>
        <v>5439252.4139761757</v>
      </c>
      <c r="M38" s="21">
        <f>('State Production_Dairy'!M23*0.25)+('State Production_Dairy'!N23*0.75)</f>
        <v>5749354.6139297206</v>
      </c>
      <c r="N38" s="131">
        <f>('State Production_Dairy'!N23*0.25)+('State Production_Dairy'!O23*0.75)</f>
        <v>6110309.586222915</v>
      </c>
    </row>
    <row r="39" spans="2:14" s="18" customFormat="1" ht="15.6" x14ac:dyDescent="0.3">
      <c r="B39" s="165" t="s">
        <v>153</v>
      </c>
      <c r="C39" s="20"/>
      <c r="D39" s="21">
        <f>('State Production_Dairy'!D24*0.25)+('State Production_Dairy'!E24*0.75)</f>
        <v>1269935.834688257</v>
      </c>
      <c r="E39" s="21">
        <f>('State Production_Dairy'!E24*0.25)+('State Production_Dairy'!F24*0.75)</f>
        <v>1339752.5259647609</v>
      </c>
      <c r="F39" s="21">
        <f>('State Production_Dairy'!F24*0.25)+('State Production_Dairy'!G24*0.75)</f>
        <v>1410561.8716196038</v>
      </c>
      <c r="G39" s="21">
        <f>('State Production_Dairy'!G24*0.25)+('State Production_Dairy'!H24*0.75)</f>
        <v>1470782.9039054983</v>
      </c>
      <c r="H39" s="21">
        <f>('State Production_Dairy'!H24*0.25)+('State Production_Dairy'!I24*0.75)</f>
        <v>1526702.4338852572</v>
      </c>
      <c r="I39" s="21">
        <f>('State Production_Dairy'!I24*0.25)+('State Production_Dairy'!J24*0.75)</f>
        <v>1594202.9316123039</v>
      </c>
      <c r="J39" s="21">
        <f>('State Production_Dairy'!J24*0.25)+('State Production_Dairy'!K24*0.75)</f>
        <v>1672622.6275010782</v>
      </c>
      <c r="K39" s="21">
        <f>('State Production_Dairy'!K24*0.25)+('State Production_Dairy'!L24*0.75)</f>
        <v>1737476.0468858876</v>
      </c>
      <c r="L39" s="21">
        <f>('State Production_Dairy'!L24*0.25)+('State Production_Dairy'!M24*0.75)</f>
        <v>1804976.5446129343</v>
      </c>
      <c r="M39" s="21">
        <f>('State Production_Dairy'!M24*0.25)+('State Production_Dairy'!N24*0.75)</f>
        <v>1907881.7151674021</v>
      </c>
      <c r="N39" s="131">
        <f>('State Production_Dairy'!N24*0.25)+('State Production_Dairy'!O24*0.75)</f>
        <v>2027662.0101536317</v>
      </c>
    </row>
    <row r="40" spans="2:14" s="18" customFormat="1" ht="15.6" x14ac:dyDescent="0.3">
      <c r="B40" s="165" t="s">
        <v>154</v>
      </c>
      <c r="C40" s="20"/>
      <c r="D40" s="21">
        <f>('State Production_Dairy'!D25*0.25)+('State Production_Dairy'!E25*0.75)</f>
        <v>0</v>
      </c>
      <c r="E40" s="21">
        <f>('State Production_Dairy'!E25*0.25)+('State Production_Dairy'!F25*0.75)</f>
        <v>0</v>
      </c>
      <c r="F40" s="21">
        <f>('State Production_Dairy'!F25*0.25)+('State Production_Dairy'!G25*0.75)</f>
        <v>0</v>
      </c>
      <c r="G40" s="21">
        <f>('State Production_Dairy'!G25*0.25)+('State Production_Dairy'!H25*0.75)</f>
        <v>0</v>
      </c>
      <c r="H40" s="21">
        <f>('State Production_Dairy'!H25*0.25)+('State Production_Dairy'!I25*0.75)</f>
        <v>0</v>
      </c>
      <c r="I40" s="21">
        <f>('State Production_Dairy'!I25*0.25)+('State Production_Dairy'!J25*0.75)</f>
        <v>0</v>
      </c>
      <c r="J40" s="21">
        <f>('State Production_Dairy'!J25*0.25)+('State Production_Dairy'!K25*0.75)</f>
        <v>0</v>
      </c>
      <c r="K40" s="21">
        <f>('State Production_Dairy'!K25*0.25)+('State Production_Dairy'!L25*0.75)</f>
        <v>0</v>
      </c>
      <c r="L40" s="21">
        <f>('State Production_Dairy'!L25*0.25)+('State Production_Dairy'!M25*0.75)</f>
        <v>0</v>
      </c>
      <c r="M40" s="21">
        <f>('State Production_Dairy'!M25*0.25)+('State Production_Dairy'!N25*0.75)</f>
        <v>0</v>
      </c>
      <c r="N40" s="131">
        <f>('State Production_Dairy'!N25*0.25)+('State Production_Dairy'!O25*0.75)</f>
        <v>0</v>
      </c>
    </row>
    <row r="41" spans="2:14" s="18" customFormat="1" ht="15.6" x14ac:dyDescent="0.3">
      <c r="B41" s="165" t="s">
        <v>155</v>
      </c>
      <c r="C41" s="20"/>
      <c r="D41" s="21">
        <f>('State Production_Dairy'!D26*0.25)+('State Production_Dairy'!E26*0.75)</f>
        <v>3989691.8654809697</v>
      </c>
      <c r="E41" s="21">
        <f>('State Production_Dairy'!E26*0.25)+('State Production_Dairy'!F26*0.75)</f>
        <v>4209031.3609516537</v>
      </c>
      <c r="F41" s="21">
        <f>('State Production_Dairy'!F26*0.25)+('State Production_Dairy'!G26*0.75)</f>
        <v>4431489.4274479877</v>
      </c>
      <c r="G41" s="21">
        <f>('State Production_Dairy'!G26*0.25)+('State Production_Dairy'!H26*0.75)</f>
        <v>4620682.7363373917</v>
      </c>
      <c r="H41" s="21">
        <f>('State Production_Dairy'!H26*0.25)+('State Production_Dairy'!I26*0.75)</f>
        <v>4796362.237448982</v>
      </c>
      <c r="I41" s="21">
        <f>('State Production_Dairy'!I26*0.25)+('State Production_Dairy'!J26*0.75)</f>
        <v>5008425.0671931505</v>
      </c>
      <c r="J41" s="21">
        <f>('State Production_Dairy'!J26*0.25)+('State Production_Dairy'!K26*0.75)</f>
        <v>5254792.1782194637</v>
      </c>
      <c r="K41" s="21">
        <f>('State Production_Dairy'!K26*0.25)+('State Production_Dairy'!L26*0.75)</f>
        <v>5458538.8185619004</v>
      </c>
      <c r="L41" s="21">
        <f>('State Production_Dairy'!L26*0.25)+('State Production_Dairy'!M26*0.75)</f>
        <v>5670601.648306068</v>
      </c>
      <c r="M41" s="21">
        <f>('State Production_Dairy'!M26*0.25)+('State Production_Dairy'!N26*0.75)</f>
        <v>5993893.5112984041</v>
      </c>
      <c r="N41" s="131">
        <f>('State Production_Dairy'!N26*0.25)+('State Production_Dairy'!O26*0.75)</f>
        <v>6370201.0817267802</v>
      </c>
    </row>
    <row r="42" spans="2:14" s="18" customFormat="1" ht="15.6" x14ac:dyDescent="0.3">
      <c r="B42" s="165" t="s">
        <v>156</v>
      </c>
      <c r="C42" s="20"/>
      <c r="D42" s="21">
        <f>('State Production_Dairy'!D27*0.25)+('State Production_Dairy'!E27*0.75)</f>
        <v>21165862.560971562</v>
      </c>
      <c r="E42" s="21">
        <f>('State Production_Dairy'!E27*0.25)+('State Production_Dairy'!F27*0.75)</f>
        <v>22329488.668414243</v>
      </c>
      <c r="F42" s="21">
        <f>('State Production_Dairy'!F27*0.25)+('State Production_Dairy'!G27*0.75)</f>
        <v>23509659.22288217</v>
      </c>
      <c r="G42" s="21">
        <f>('State Production_Dairy'!G27*0.25)+('State Production_Dairy'!H27*0.75)</f>
        <v>24513355.675747424</v>
      </c>
      <c r="H42" s="21">
        <f>('State Production_Dairy'!H27*0.25)+('State Production_Dairy'!I27*0.75)</f>
        <v>25445359.524836577</v>
      </c>
      <c r="I42" s="21">
        <f>('State Production_Dairy'!I27*0.25)+('State Production_Dairy'!J27*0.75)</f>
        <v>26570381.922553673</v>
      </c>
      <c r="J42" s="21">
        <f>('State Production_Dairy'!J27*0.25)+('State Production_Dairy'!K27*0.75)</f>
        <v>27877393.237548526</v>
      </c>
      <c r="K42" s="21">
        <f>('State Production_Dairy'!K27*0.25)+('State Production_Dairy'!L27*0.75)</f>
        <v>28958297.10986495</v>
      </c>
      <c r="L42" s="21">
        <f>('State Production_Dairy'!L27*0.25)+('State Production_Dairy'!M27*0.75)</f>
        <v>30083319.507582042</v>
      </c>
      <c r="M42" s="21">
        <f>('State Production_Dairy'!M27*0.25)+('State Production_Dairy'!N27*0.75)</f>
        <v>31798427.182533097</v>
      </c>
      <c r="N42" s="131">
        <f>('State Production_Dairy'!N27*0.25)+('State Production_Dairy'!O27*0.75)</f>
        <v>33794790.456913427</v>
      </c>
    </row>
    <row r="43" spans="2:14" s="18" customFormat="1" ht="15.6" x14ac:dyDescent="0.3">
      <c r="B43" s="165" t="s">
        <v>157</v>
      </c>
      <c r="C43" s="20"/>
      <c r="D43" s="21">
        <f>('State Production_Dairy'!D28*0.25)+('State Production_Dairy'!E28*0.75)</f>
        <v>0</v>
      </c>
      <c r="E43" s="21">
        <f>('State Production_Dairy'!E28*0.25)+('State Production_Dairy'!F28*0.75)</f>
        <v>0</v>
      </c>
      <c r="F43" s="21">
        <f>('State Production_Dairy'!F28*0.25)+('State Production_Dairy'!G28*0.75)</f>
        <v>0</v>
      </c>
      <c r="G43" s="21">
        <f>('State Production_Dairy'!G28*0.25)+('State Production_Dairy'!H28*0.75)</f>
        <v>0</v>
      </c>
      <c r="H43" s="21">
        <f>('State Production_Dairy'!H28*0.25)+('State Production_Dairy'!I28*0.75)</f>
        <v>0</v>
      </c>
      <c r="I43" s="21">
        <f>('State Production_Dairy'!I28*0.25)+('State Production_Dairy'!J28*0.75)</f>
        <v>0</v>
      </c>
      <c r="J43" s="21">
        <f>('State Production_Dairy'!J28*0.25)+('State Production_Dairy'!K28*0.75)</f>
        <v>0</v>
      </c>
      <c r="K43" s="21">
        <f>('State Production_Dairy'!K28*0.25)+('State Production_Dairy'!L28*0.75)</f>
        <v>0</v>
      </c>
      <c r="L43" s="21">
        <f>('State Production_Dairy'!L28*0.25)+('State Production_Dairy'!M28*0.75)</f>
        <v>0</v>
      </c>
      <c r="M43" s="21">
        <f>('State Production_Dairy'!M28*0.25)+('State Production_Dairy'!N28*0.75)</f>
        <v>0</v>
      </c>
      <c r="N43" s="131">
        <f>('State Production_Dairy'!N28*0.25)+('State Production_Dairy'!O28*0.75)</f>
        <v>0</v>
      </c>
    </row>
    <row r="44" spans="2:14" s="18" customFormat="1" ht="15.6" x14ac:dyDescent="0.3">
      <c r="B44" s="165" t="s">
        <v>158</v>
      </c>
      <c r="C44" s="20"/>
      <c r="D44" s="21">
        <f>('State Production_Dairy'!D29*0.25)+('State Production_Dairy'!E29*0.75)</f>
        <v>0</v>
      </c>
      <c r="E44" s="21">
        <f>('State Production_Dairy'!E29*0.25)+('State Production_Dairy'!F29*0.75)</f>
        <v>0</v>
      </c>
      <c r="F44" s="21">
        <f>('State Production_Dairy'!F29*0.25)+('State Production_Dairy'!G29*0.75)</f>
        <v>0</v>
      </c>
      <c r="G44" s="21">
        <f>('State Production_Dairy'!G29*0.25)+('State Production_Dairy'!H29*0.75)</f>
        <v>0</v>
      </c>
      <c r="H44" s="21">
        <f>('State Production_Dairy'!H29*0.25)+('State Production_Dairy'!I29*0.75)</f>
        <v>0</v>
      </c>
      <c r="I44" s="21">
        <f>('State Production_Dairy'!I29*0.25)+('State Production_Dairy'!J29*0.75)</f>
        <v>0</v>
      </c>
      <c r="J44" s="21">
        <f>('State Production_Dairy'!J29*0.25)+('State Production_Dairy'!K29*0.75)</f>
        <v>0</v>
      </c>
      <c r="K44" s="21">
        <f>('State Production_Dairy'!K29*0.25)+('State Production_Dairy'!L29*0.75)</f>
        <v>0</v>
      </c>
      <c r="L44" s="21">
        <f>('State Production_Dairy'!L29*0.25)+('State Production_Dairy'!M29*0.75)</f>
        <v>0</v>
      </c>
      <c r="M44" s="21">
        <f>('State Production_Dairy'!M29*0.25)+('State Production_Dairy'!N29*0.75)</f>
        <v>0</v>
      </c>
      <c r="N44" s="131">
        <f>('State Production_Dairy'!N29*0.25)+('State Production_Dairy'!O29*0.75)</f>
        <v>0</v>
      </c>
    </row>
    <row r="45" spans="2:14" s="18" customFormat="1" ht="15.6" x14ac:dyDescent="0.3">
      <c r="B45" s="165" t="s">
        <v>159</v>
      </c>
      <c r="C45" s="20"/>
      <c r="D45" s="21">
        <f>('State Production_Dairy'!D30*0.25)+('State Production_Dairy'!E30*0.75)</f>
        <v>0</v>
      </c>
      <c r="E45" s="21">
        <f>('State Production_Dairy'!E30*0.25)+('State Production_Dairy'!F30*0.75)</f>
        <v>0</v>
      </c>
      <c r="F45" s="21">
        <f>('State Production_Dairy'!F30*0.25)+('State Production_Dairy'!G30*0.75)</f>
        <v>0</v>
      </c>
      <c r="G45" s="21">
        <f>('State Production_Dairy'!G30*0.25)+('State Production_Dairy'!H30*0.75)</f>
        <v>0</v>
      </c>
      <c r="H45" s="21">
        <f>('State Production_Dairy'!H30*0.25)+('State Production_Dairy'!I30*0.75)</f>
        <v>0</v>
      </c>
      <c r="I45" s="21">
        <f>('State Production_Dairy'!I30*0.25)+('State Production_Dairy'!J30*0.75)</f>
        <v>0</v>
      </c>
      <c r="J45" s="21">
        <f>('State Production_Dairy'!J30*0.25)+('State Production_Dairy'!K30*0.75)</f>
        <v>0</v>
      </c>
      <c r="K45" s="21">
        <f>('State Production_Dairy'!K30*0.25)+('State Production_Dairy'!L30*0.75)</f>
        <v>0</v>
      </c>
      <c r="L45" s="21">
        <f>('State Production_Dairy'!L30*0.25)+('State Production_Dairy'!M30*0.75)</f>
        <v>0</v>
      </c>
      <c r="M45" s="21">
        <f>('State Production_Dairy'!M30*0.25)+('State Production_Dairy'!N30*0.75)</f>
        <v>0</v>
      </c>
      <c r="N45" s="131">
        <f>('State Production_Dairy'!N30*0.25)+('State Production_Dairy'!O30*0.75)</f>
        <v>0</v>
      </c>
    </row>
    <row r="46" spans="2:14" s="18" customFormat="1" ht="15.6" x14ac:dyDescent="0.3">
      <c r="B46" s="165" t="s">
        <v>160</v>
      </c>
      <c r="C46" s="20"/>
      <c r="D46" s="21">
        <f>('State Production_Dairy'!D31*0.25)+('State Production_Dairy'!E31*0.75)</f>
        <v>0</v>
      </c>
      <c r="E46" s="21">
        <f>('State Production_Dairy'!E31*0.25)+('State Production_Dairy'!F31*0.75)</f>
        <v>0</v>
      </c>
      <c r="F46" s="21">
        <f>('State Production_Dairy'!F31*0.25)+('State Production_Dairy'!G31*0.75)</f>
        <v>0</v>
      </c>
      <c r="G46" s="21">
        <f>('State Production_Dairy'!G31*0.25)+('State Production_Dairy'!H31*0.75)</f>
        <v>0</v>
      </c>
      <c r="H46" s="21">
        <f>('State Production_Dairy'!H31*0.25)+('State Production_Dairy'!I31*0.75)</f>
        <v>0</v>
      </c>
      <c r="I46" s="21">
        <f>('State Production_Dairy'!I31*0.25)+('State Production_Dairy'!J31*0.75)</f>
        <v>0</v>
      </c>
      <c r="J46" s="21">
        <f>('State Production_Dairy'!J31*0.25)+('State Production_Dairy'!K31*0.75)</f>
        <v>0</v>
      </c>
      <c r="K46" s="21">
        <f>('State Production_Dairy'!K31*0.25)+('State Production_Dairy'!L31*0.75)</f>
        <v>0</v>
      </c>
      <c r="L46" s="21">
        <f>('State Production_Dairy'!L31*0.25)+('State Production_Dairy'!M31*0.75)</f>
        <v>0</v>
      </c>
      <c r="M46" s="21">
        <f>('State Production_Dairy'!M31*0.25)+('State Production_Dairy'!N31*0.75)</f>
        <v>0</v>
      </c>
      <c r="N46" s="131">
        <f>('State Production_Dairy'!N31*0.25)+('State Production_Dairy'!O31*0.75)</f>
        <v>0</v>
      </c>
    </row>
    <row r="47" spans="2:14" s="18" customFormat="1" ht="15.6" x14ac:dyDescent="0.3">
      <c r="B47" s="165" t="s">
        <v>161</v>
      </c>
      <c r="C47" s="20"/>
      <c r="D47" s="21">
        <f>('State Production_Dairy'!D32*0.25)+('State Production_Dairy'!E32*0.75)</f>
        <v>475977.20410127088</v>
      </c>
      <c r="E47" s="21">
        <f>('State Production_Dairy'!E32*0.25)+('State Production_Dairy'!F32*0.75)</f>
        <v>502144.7887978233</v>
      </c>
      <c r="F47" s="21">
        <f>('State Production_Dairy'!F32*0.25)+('State Production_Dairy'!G32*0.75)</f>
        <v>528684.42446162528</v>
      </c>
      <c r="G47" s="21">
        <f>('State Production_Dairy'!G32*0.25)+('State Production_Dairy'!H32*0.75)</f>
        <v>551255.51647476526</v>
      </c>
      <c r="H47" s="21">
        <f>('State Production_Dairy'!H32*0.25)+('State Production_Dairy'!I32*0.75)</f>
        <v>572214.38762982376</v>
      </c>
      <c r="I47" s="21">
        <f>('State Production_Dairy'!I32*0.25)+('State Production_Dairy'!J32*0.75)</f>
        <v>597513.85340279399</v>
      </c>
      <c r="J47" s="21">
        <f>('State Production_Dairy'!J32*0.25)+('State Production_Dairy'!K32*0.75)</f>
        <v>626905.87981550931</v>
      </c>
      <c r="K47" s="21">
        <f>('State Production_Dairy'!K32*0.25)+('State Production_Dairy'!L32*0.75)</f>
        <v>651213.20967581379</v>
      </c>
      <c r="L47" s="21">
        <f>('State Production_Dairy'!L32*0.25)+('State Production_Dairy'!M32*0.75)</f>
        <v>676512.67544878391</v>
      </c>
      <c r="M47" s="21">
        <f>('State Production_Dairy'!M32*0.25)+('State Production_Dairy'!N32*0.75)</f>
        <v>715081.95905365492</v>
      </c>
      <c r="N47" s="131">
        <f>('State Production_Dairy'!N32*0.25)+('State Production_Dairy'!O32*0.75)</f>
        <v>759976.1091017687</v>
      </c>
    </row>
    <row r="48" spans="2:14" s="18" customFormat="1" ht="15.6" x14ac:dyDescent="0.3">
      <c r="B48" s="165" t="s">
        <v>162</v>
      </c>
      <c r="C48" s="20"/>
      <c r="D48" s="21">
        <f>('State Production_Dairy'!D33*0.25)+('State Production_Dairy'!E33*0.75)</f>
        <v>39797.425092079502</v>
      </c>
      <c r="E48" s="21">
        <f>('State Production_Dairy'!E33*0.25)+('State Production_Dairy'!F33*0.75)</f>
        <v>41985.350233931706</v>
      </c>
      <c r="F48" s="21">
        <f>('State Production_Dairy'!F33*0.25)+('State Production_Dairy'!G33*0.75)</f>
        <v>44204.383316189407</v>
      </c>
      <c r="G48" s="21">
        <f>('State Production_Dairy'!G33*0.25)+('State Production_Dairy'!H33*0.75)</f>
        <v>46091.598367455292</v>
      </c>
      <c r="H48" s="21">
        <f>('State Production_Dairy'!H33*0.25)+('State Production_Dairy'!I33*0.75)</f>
        <v>47844.012343630748</v>
      </c>
      <c r="I48" s="21">
        <f>('State Production_Dairy'!I33*0.25)+('State Production_Dairy'!J33*0.75)</f>
        <v>49959.352291203504</v>
      </c>
      <c r="J48" s="21">
        <f>('State Production_Dairy'!J33*0.25)+('State Production_Dairy'!K33*0.75)</f>
        <v>52416.87958323655</v>
      </c>
      <c r="K48" s="21">
        <f>('State Production_Dairy'!K33*0.25)+('State Production_Dairy'!L33*0.75)</f>
        <v>54449.265023061351</v>
      </c>
      <c r="L48" s="21">
        <f>('State Production_Dairy'!L33*0.25)+('State Production_Dairy'!M33*0.75)</f>
        <v>56564.604970634107</v>
      </c>
      <c r="M48" s="21">
        <f>('State Production_Dairy'!M33*0.25)+('State Production_Dairy'!N33*0.75)</f>
        <v>59789.461459335696</v>
      </c>
      <c r="N48" s="131">
        <f>('State Production_Dairy'!N33*0.25)+('State Production_Dairy'!O33*0.75)</f>
        <v>63543.152934930484</v>
      </c>
    </row>
    <row r="49" spans="2:14" s="18" customFormat="1" ht="15.6" x14ac:dyDescent="0.3">
      <c r="B49" s="165" t="s">
        <v>163</v>
      </c>
      <c r="C49" s="20"/>
      <c r="D49" s="21">
        <f>('State Production_Dairy'!D34*0.25)+('State Production_Dairy'!E34*0.75)</f>
        <v>6645374.041875435</v>
      </c>
      <c r="E49" s="21">
        <f>('State Production_Dairy'!E34*0.25)+('State Production_Dairy'!F34*0.75)</f>
        <v>7010713.7820619177</v>
      </c>
      <c r="F49" s="21">
        <f>('State Production_Dairy'!F34*0.25)+('State Production_Dairy'!G34*0.75)</f>
        <v>7381247.9261373058</v>
      </c>
      <c r="G49" s="21">
        <f>('State Production_Dairy'!G34*0.25)+('State Production_Dairy'!H34*0.75)</f>
        <v>7696375.0953976829</v>
      </c>
      <c r="H49" s="21">
        <f>('State Production_Dairy'!H34*0.25)+('State Production_Dairy'!I34*0.75)</f>
        <v>7988993.1811394636</v>
      </c>
      <c r="I49" s="21">
        <f>('State Production_Dairy'!I34*0.25)+('State Production_Dairy'!J34*0.75)</f>
        <v>8342212.6455851607</v>
      </c>
      <c r="J49" s="21">
        <f>('State Production_Dairy'!J34*0.25)+('State Production_Dairy'!K34*0.75)</f>
        <v>8752570.5528088398</v>
      </c>
      <c r="K49" s="21">
        <f>('State Production_Dairy'!K34*0.25)+('State Production_Dairy'!L34*0.75)</f>
        <v>9091938.2735507842</v>
      </c>
      <c r="L49" s="21">
        <f>('State Production_Dairy'!L34*0.25)+('State Production_Dairy'!M34*0.75)</f>
        <v>9445157.7379964814</v>
      </c>
      <c r="M49" s="21">
        <f>('State Production_Dairy'!M34*0.25)+('State Production_Dairy'!N34*0.75)</f>
        <v>9983644.2744798753</v>
      </c>
      <c r="N49" s="131">
        <f>('State Production_Dairy'!N34*0.25)+('State Production_Dairy'!O34*0.75)</f>
        <v>10610435.677074691</v>
      </c>
    </row>
    <row r="50" spans="2:14" s="18" customFormat="1" ht="15.6" x14ac:dyDescent="0.3">
      <c r="B50" s="165" t="s">
        <v>164</v>
      </c>
      <c r="C50" s="20"/>
      <c r="D50" s="21">
        <f>('State Production_Dairy'!D35*0.25)+('State Production_Dairy'!E35*0.75)</f>
        <v>4601378.2891462315</v>
      </c>
      <c r="E50" s="21">
        <f>('State Production_Dairy'!E35*0.25)+('State Production_Dairy'!F35*0.75)</f>
        <v>4854346.1940471847</v>
      </c>
      <c r="F50" s="21">
        <f>('State Production_Dairy'!F35*0.25)+('State Production_Dairy'!G35*0.75)</f>
        <v>5110910.7990178186</v>
      </c>
      <c r="G50" s="21">
        <f>('State Production_Dairy'!G35*0.25)+('State Production_Dairy'!H35*0.75)</f>
        <v>5329110.6032451801</v>
      </c>
      <c r="H50" s="21">
        <f>('State Production_Dairy'!H35*0.25)+('State Production_Dairy'!I35*0.75)</f>
        <v>5531724.707170587</v>
      </c>
      <c r="I50" s="21">
        <f>('State Production_Dairy'!I35*0.25)+('State Production_Dairy'!J35*0.75)</f>
        <v>5776300.3119089482</v>
      </c>
      <c r="J50" s="21">
        <f>('State Production_Dairy'!J35*0.25)+('State Production_Dairy'!K35*0.75)</f>
        <v>6060439.6174138095</v>
      </c>
      <c r="K50" s="21">
        <f>('State Production_Dairy'!K35*0.25)+('State Production_Dairy'!L35*0.75)</f>
        <v>6295424.0219663531</v>
      </c>
      <c r="L50" s="21">
        <f>('State Production_Dairy'!L35*0.25)+('State Production_Dairy'!M35*0.75)</f>
        <v>6539999.6267047152</v>
      </c>
      <c r="M50" s="21">
        <f>('State Production_Dairy'!M35*0.25)+('State Production_Dairy'!N35*0.75)</f>
        <v>6912857.5339283934</v>
      </c>
      <c r="N50" s="131">
        <f>('State Production_Dairy'!N35*0.25)+('State Production_Dairy'!O35*0.75)</f>
        <v>7346859.3423366621</v>
      </c>
    </row>
    <row r="51" spans="2:14" s="18" customFormat="1" ht="15.6" x14ac:dyDescent="0.3">
      <c r="B51" s="165" t="s">
        <v>165</v>
      </c>
      <c r="C51" s="20"/>
      <c r="D51" s="21">
        <f>('State Production_Dairy'!D36*0.25)+('State Production_Dairy'!E36*0.75)</f>
        <v>19898.712546039751</v>
      </c>
      <c r="E51" s="21">
        <f>('State Production_Dairy'!E36*0.25)+('State Production_Dairy'!F36*0.75)</f>
        <v>20992.675116965853</v>
      </c>
      <c r="F51" s="21">
        <f>('State Production_Dairy'!F36*0.25)+('State Production_Dairy'!G36*0.75)</f>
        <v>22102.191658094704</v>
      </c>
      <c r="G51" s="21">
        <f>('State Production_Dairy'!G36*0.25)+('State Production_Dairy'!H36*0.75)</f>
        <v>23045.799183727646</v>
      </c>
      <c r="H51" s="21">
        <f>('State Production_Dairy'!H36*0.25)+('State Production_Dairy'!I36*0.75)</f>
        <v>23922.006171815374</v>
      </c>
      <c r="I51" s="21">
        <f>('State Production_Dairy'!I36*0.25)+('State Production_Dairy'!J36*0.75)</f>
        <v>24979.676145601752</v>
      </c>
      <c r="J51" s="21">
        <f>('State Production_Dairy'!J36*0.25)+('State Production_Dairy'!K36*0.75)</f>
        <v>26208.439791618275</v>
      </c>
      <c r="K51" s="21">
        <f>('State Production_Dairy'!K36*0.25)+('State Production_Dairy'!L36*0.75)</f>
        <v>27224.632511530675</v>
      </c>
      <c r="L51" s="21">
        <f>('State Production_Dairy'!L36*0.25)+('State Production_Dairy'!M36*0.75)</f>
        <v>28282.302485317054</v>
      </c>
      <c r="M51" s="21">
        <f>('State Production_Dairy'!M36*0.25)+('State Production_Dairy'!N36*0.75)</f>
        <v>29894.730729667848</v>
      </c>
      <c r="N51" s="131">
        <f>('State Production_Dairy'!N36*0.25)+('State Production_Dairy'!O36*0.75)</f>
        <v>31771.576467465242</v>
      </c>
    </row>
    <row r="52" spans="2:14" s="18" customFormat="1" ht="15.6" x14ac:dyDescent="0.3">
      <c r="B52" s="165" t="s">
        <v>166</v>
      </c>
      <c r="C52" s="20"/>
      <c r="D52" s="21">
        <f>('State Production_Dairy'!D37*0.25)+('State Production_Dairy'!E37*0.75)</f>
        <v>7417444.0886617769</v>
      </c>
      <c r="E52" s="21">
        <f>('State Production_Dairy'!E37*0.25)+('State Production_Dairy'!F37*0.75)</f>
        <v>7825229.5766001921</v>
      </c>
      <c r="F52" s="21">
        <f>('State Production_Dairy'!F37*0.25)+('State Production_Dairy'!G37*0.75)</f>
        <v>8238812.9624713799</v>
      </c>
      <c r="G52" s="21">
        <f>('State Production_Dairy'!G37*0.25)+('State Production_Dairy'!H37*0.75)</f>
        <v>8590552.1037263162</v>
      </c>
      <c r="H52" s="21">
        <f>('State Production_Dairy'!H37*0.25)+('State Production_Dairy'!I37*0.75)</f>
        <v>8917167.0206058975</v>
      </c>
      <c r="I52" s="21">
        <f>('State Production_Dairy'!I37*0.25)+('State Production_Dairy'!J37*0.75)</f>
        <v>9311424.0800345074</v>
      </c>
      <c r="J52" s="21">
        <f>('State Production_Dairy'!J37*0.25)+('State Production_Dairy'!K37*0.75)</f>
        <v>9769458.0167236272</v>
      </c>
      <c r="K52" s="21">
        <f>('State Production_Dairy'!K37*0.25)+('State Production_Dairy'!L37*0.75)</f>
        <v>10148254.014998173</v>
      </c>
      <c r="L52" s="21">
        <f>('State Production_Dairy'!L37*0.25)+('State Production_Dairy'!M37*0.75)</f>
        <v>10542511.074426781</v>
      </c>
      <c r="M52" s="21">
        <f>('State Production_Dairy'!M37*0.25)+('State Production_Dairy'!N37*0.75)</f>
        <v>11143559.826790987</v>
      </c>
      <c r="N52" s="131">
        <f>('State Production_Dairy'!N37*0.25)+('State Production_Dairy'!O37*0.75)</f>
        <v>11843172.844012342</v>
      </c>
    </row>
    <row r="53" spans="2:14" s="18" customFormat="1" ht="15.6" x14ac:dyDescent="0.3">
      <c r="B53" s="165" t="s">
        <v>186</v>
      </c>
      <c r="C53" s="20"/>
      <c r="D53" s="21">
        <f>('State Production_Dairy'!D38*0.25)+('State Production_Dairy'!E38*0.75)</f>
        <v>0</v>
      </c>
      <c r="E53" s="21">
        <f>('State Production_Dairy'!E38*0.25)+('State Production_Dairy'!F38*0.75)</f>
        <v>0</v>
      </c>
      <c r="F53" s="21">
        <f>('State Production_Dairy'!F38*0.25)+('State Production_Dairy'!G38*0.75)</f>
        <v>0</v>
      </c>
      <c r="G53" s="21">
        <f>('State Production_Dairy'!G38*0.25)+('State Production_Dairy'!H38*0.75)</f>
        <v>0</v>
      </c>
      <c r="H53" s="21">
        <f>('State Production_Dairy'!H38*0.25)+('State Production_Dairy'!I38*0.75)</f>
        <v>0</v>
      </c>
      <c r="I53" s="21">
        <f>('State Production_Dairy'!I38*0.25)+('State Production_Dairy'!J38*0.75)</f>
        <v>0</v>
      </c>
      <c r="J53" s="21">
        <f>('State Production_Dairy'!J38*0.25)+('State Production_Dairy'!K38*0.75)</f>
        <v>0</v>
      </c>
      <c r="K53" s="21">
        <f>('State Production_Dairy'!K38*0.25)+('State Production_Dairy'!L38*0.75)</f>
        <v>0</v>
      </c>
      <c r="L53" s="21">
        <f>('State Production_Dairy'!L38*0.25)+('State Production_Dairy'!M38*0.75)</f>
        <v>0</v>
      </c>
      <c r="M53" s="21">
        <f>('State Production_Dairy'!M38*0.25)+('State Production_Dairy'!N38*0.75)</f>
        <v>2081351.8746905029</v>
      </c>
      <c r="N53" s="131">
        <f>('State Production_Dairy'!N38*0.25)+('State Production_Dairy'!O38*0.75)</f>
        <v>2906020.5714521306</v>
      </c>
    </row>
    <row r="54" spans="2:14" s="18" customFormat="1" ht="15.6" x14ac:dyDescent="0.3">
      <c r="B54" s="165" t="s">
        <v>167</v>
      </c>
      <c r="C54" s="20"/>
      <c r="D54" s="21">
        <f>('State Production_Dairy'!D39*0.25)+('State Production_Dairy'!E39*0.75)</f>
        <v>7959.4850184159004</v>
      </c>
      <c r="E54" s="21">
        <f>('State Production_Dairy'!E39*0.25)+('State Production_Dairy'!F39*0.75)</f>
        <v>8397.0700467863426</v>
      </c>
      <c r="F54" s="21">
        <f>('State Production_Dairy'!F39*0.25)+('State Production_Dairy'!G39*0.75)</f>
        <v>8840.8766632378811</v>
      </c>
      <c r="G54" s="21">
        <f>('State Production_Dairy'!G39*0.25)+('State Production_Dairy'!H39*0.75)</f>
        <v>9218.319673491058</v>
      </c>
      <c r="H54" s="21">
        <f>('State Production_Dairy'!H39*0.25)+('State Production_Dairy'!I39*0.75)</f>
        <v>9568.8024687261513</v>
      </c>
      <c r="I54" s="21">
        <f>('State Production_Dairy'!I39*0.25)+('State Production_Dairy'!J39*0.75)</f>
        <v>9991.8704582407008</v>
      </c>
      <c r="J54" s="21">
        <f>('State Production_Dairy'!J39*0.25)+('State Production_Dairy'!K39*0.75)</f>
        <v>10483.37591664731</v>
      </c>
      <c r="K54" s="21">
        <f>('State Production_Dairy'!K39*0.25)+('State Production_Dairy'!L39*0.75)</f>
        <v>10889.853004612271</v>
      </c>
      <c r="L54" s="21">
        <f>('State Production_Dairy'!L39*0.25)+('State Production_Dairy'!M39*0.75)</f>
        <v>11312.92099412682</v>
      </c>
      <c r="M54" s="21">
        <f>('State Production_Dairy'!M39*0.25)+('State Production_Dairy'!N39*0.75)</f>
        <v>11957.89229186714</v>
      </c>
      <c r="N54" s="131">
        <f>('State Production_Dairy'!N39*0.25)+('State Production_Dairy'!O39*0.75)</f>
        <v>12708.630586986099</v>
      </c>
    </row>
    <row r="55" spans="2:14" s="18" customFormat="1" ht="15.6" x14ac:dyDescent="0.3">
      <c r="B55" s="165" t="s">
        <v>168</v>
      </c>
      <c r="C55" s="20"/>
      <c r="D55" s="21">
        <f>('State Production_Dairy'!D40*0.25)+('State Production_Dairy'!E40*0.75)</f>
        <v>19934530.228622627</v>
      </c>
      <c r="E55" s="21">
        <f>('State Production_Dairy'!E40*0.25)+('State Production_Dairy'!F40*0.75)</f>
        <v>21030461.932176396</v>
      </c>
      <c r="F55" s="21">
        <f>('State Production_Dairy'!F40*0.25)+('State Production_Dairy'!G40*0.75)</f>
        <v>22141975.603079271</v>
      </c>
      <c r="G55" s="21">
        <f>('State Production_Dairy'!G40*0.25)+('State Production_Dairy'!H40*0.75)</f>
        <v>23087281.622258358</v>
      </c>
      <c r="H55" s="21">
        <f>('State Production_Dairy'!H40*0.25)+('State Production_Dairy'!I40*0.75)</f>
        <v>23965065.782924645</v>
      </c>
      <c r="I55" s="21">
        <f>('State Production_Dairy'!I40*0.25)+('State Production_Dairy'!J40*0.75)</f>
        <v>25024639.562663838</v>
      </c>
      <c r="J55" s="21">
        <f>('State Production_Dairy'!J40*0.25)+('State Production_Dairy'!K40*0.75)</f>
        <v>26255614.98324319</v>
      </c>
      <c r="K55" s="21">
        <f>('State Production_Dairy'!K40*0.25)+('State Production_Dairy'!L40*0.75)</f>
        <v>27273636.850051433</v>
      </c>
      <c r="L55" s="21">
        <f>('State Production_Dairy'!L40*0.25)+('State Production_Dairy'!M40*0.75)</f>
        <v>28333210.629790626</v>
      </c>
      <c r="M55" s="21">
        <f>('State Production_Dairy'!M40*0.25)+('State Production_Dairy'!N40*0.75)</f>
        <v>29948541.244981252</v>
      </c>
      <c r="N55" s="131">
        <f>('State Production_Dairy'!N40*0.25)+('State Production_Dairy'!O40*0.75)</f>
        <v>31828765.305106677</v>
      </c>
    </row>
    <row r="56" spans="2:14" s="18" customFormat="1" ht="15.6" x14ac:dyDescent="0.3">
      <c r="B56" s="165" t="s">
        <v>169</v>
      </c>
      <c r="C56" s="20"/>
      <c r="D56" s="21">
        <f>('State Production_Dairy'!D41*0.25)+('State Production_Dairy'!E41*0.75)</f>
        <v>0</v>
      </c>
      <c r="E56" s="21">
        <f>('State Production_Dairy'!E41*0.25)+('State Production_Dairy'!F41*0.75)</f>
        <v>0</v>
      </c>
      <c r="F56" s="21">
        <f>('State Production_Dairy'!F41*0.25)+('State Production_Dairy'!G41*0.75)</f>
        <v>0</v>
      </c>
      <c r="G56" s="21">
        <f>('State Production_Dairy'!G41*0.25)+('State Production_Dairy'!H41*0.75)</f>
        <v>0</v>
      </c>
      <c r="H56" s="21">
        <f>('State Production_Dairy'!H41*0.25)+('State Production_Dairy'!I41*0.75)</f>
        <v>0</v>
      </c>
      <c r="I56" s="21">
        <f>('State Production_Dairy'!I41*0.25)+('State Production_Dairy'!J41*0.75)</f>
        <v>0</v>
      </c>
      <c r="J56" s="21">
        <f>('State Production_Dairy'!J41*0.25)+('State Production_Dairy'!K41*0.75)</f>
        <v>0</v>
      </c>
      <c r="K56" s="21">
        <f>('State Production_Dairy'!K41*0.25)+('State Production_Dairy'!L41*0.75)</f>
        <v>0</v>
      </c>
      <c r="L56" s="21">
        <f>('State Production_Dairy'!L41*0.25)+('State Production_Dairy'!M41*0.75)</f>
        <v>0</v>
      </c>
      <c r="M56" s="21">
        <f>('State Production_Dairy'!M41*0.25)+('State Production_Dairy'!N41*0.75)</f>
        <v>0</v>
      </c>
      <c r="N56" s="131">
        <f>('State Production_Dairy'!N41*0.25)+('State Production_Dairy'!O41*0.75)</f>
        <v>0</v>
      </c>
    </row>
    <row r="57" spans="2:14" s="18" customFormat="1" ht="15.6" x14ac:dyDescent="0.3">
      <c r="B57" s="165" t="s">
        <v>170</v>
      </c>
      <c r="C57" s="20"/>
      <c r="D57" s="21">
        <f>('State Production_Dairy'!D42*0.25)+('State Production_Dairy'!E42*0.75)</f>
        <v>1560855.0121113579</v>
      </c>
      <c r="E57" s="21">
        <f>('State Production_Dairy'!E42*0.25)+('State Production_Dairy'!F42*0.75)</f>
        <v>1646665.4361748018</v>
      </c>
      <c r="F57" s="21">
        <f>('State Production_Dairy'!F42*0.25)+('State Production_Dairy'!G42*0.75)</f>
        <v>1733695.9136609484</v>
      </c>
      <c r="G57" s="21">
        <f>('State Production_Dairy'!G42*0.25)+('State Production_Dairy'!H42*0.75)</f>
        <v>1807712.4879715964</v>
      </c>
      <c r="H57" s="21">
        <f>('State Production_Dairy'!H42*0.25)+('State Production_Dairy'!I42*0.75)</f>
        <v>1876442.164117198</v>
      </c>
      <c r="I57" s="21">
        <f>('State Production_Dairy'!I42*0.25)+('State Production_Dairy'!J42*0.75)</f>
        <v>1959405.7968610013</v>
      </c>
      <c r="J57" s="21">
        <f>('State Production_Dairy'!J42*0.25)+('State Production_Dairy'!K42*0.75)</f>
        <v>2055790.0172545377</v>
      </c>
      <c r="K57" s="21">
        <f>('State Production_Dairy'!K42*0.25)+('State Production_Dairy'!L42*0.75)</f>
        <v>2135500.1742044659</v>
      </c>
      <c r="L57" s="21">
        <f>('State Production_Dairy'!L42*0.25)+('State Production_Dairy'!M42*0.75)</f>
        <v>2218463.8069482697</v>
      </c>
      <c r="M57" s="21">
        <f>('State Production_Dairy'!M42*0.25)+('State Production_Dairy'!N42*0.75)</f>
        <v>2344942.6784351463</v>
      </c>
      <c r="N57" s="131">
        <f>('State Production_Dairy'!N42*0.25)+('State Production_Dairy'!O42*0.75)</f>
        <v>2492162.4581079734</v>
      </c>
    </row>
    <row r="58" spans="2:14" s="18" customFormat="1" ht="15.6" x14ac:dyDescent="0.3">
      <c r="B58" s="175" t="s">
        <v>176</v>
      </c>
      <c r="C58" s="169" t="s">
        <v>171</v>
      </c>
      <c r="D58" s="202">
        <f>SUM(D22:D57)</f>
        <v>95950000</v>
      </c>
      <c r="E58" s="202">
        <f t="shared" ref="E58:L58" si="0">SUM(E22:E57)</f>
        <v>101225000</v>
      </c>
      <c r="F58" s="202">
        <f t="shared" si="0"/>
        <v>106575000</v>
      </c>
      <c r="G58" s="202">
        <f t="shared" si="0"/>
        <v>111125000.00000003</v>
      </c>
      <c r="H58" s="202">
        <f t="shared" si="0"/>
        <v>115350000.00000001</v>
      </c>
      <c r="I58" s="202">
        <f t="shared" si="0"/>
        <v>120450000</v>
      </c>
      <c r="J58" s="202">
        <f t="shared" si="0"/>
        <v>126374999.99999997</v>
      </c>
      <c r="K58" s="202">
        <f t="shared" si="0"/>
        <v>131275000</v>
      </c>
      <c r="L58" s="202">
        <f t="shared" si="0"/>
        <v>136375000.00000003</v>
      </c>
      <c r="M58" s="202">
        <f t="shared" ref="M58:N58" si="1">SUM(M22:M57)</f>
        <v>144150000</v>
      </c>
      <c r="N58" s="203">
        <f t="shared" si="1"/>
        <v>153199999.99999997</v>
      </c>
    </row>
    <row r="59" spans="2:14" s="18" customFormat="1" ht="15.6" x14ac:dyDescent="0.3">
      <c r="F59" s="69"/>
      <c r="G59" s="69"/>
      <c r="H59" s="69"/>
      <c r="I59" s="69"/>
      <c r="J59" s="69"/>
      <c r="K59" s="69"/>
      <c r="L59" s="69"/>
      <c r="M59" s="69"/>
      <c r="N59" s="69"/>
    </row>
    <row r="60" spans="2:14" s="18" customFormat="1" x14ac:dyDescent="0.25">
      <c r="B60" s="29"/>
      <c r="C60" s="29"/>
      <c r="D60" s="29"/>
      <c r="E60" s="29"/>
      <c r="F60" s="30"/>
      <c r="G60" s="30"/>
      <c r="H60" s="30"/>
      <c r="I60" s="30"/>
      <c r="J60" s="30"/>
      <c r="K60" s="30"/>
      <c r="L60" s="30"/>
      <c r="M60" s="30"/>
      <c r="N60" s="30"/>
    </row>
    <row r="61" spans="2:14" s="18" customFormat="1" ht="18.75" x14ac:dyDescent="0.25">
      <c r="B61" s="15" t="s">
        <v>70</v>
      </c>
      <c r="C61" s="16" t="s">
        <v>71</v>
      </c>
      <c r="D61" s="16">
        <v>2005</v>
      </c>
      <c r="E61" s="16">
        <v>2006</v>
      </c>
      <c r="F61" s="16">
        <v>2007</v>
      </c>
      <c r="G61" s="16">
        <v>2008</v>
      </c>
      <c r="H61" s="16">
        <v>2009</v>
      </c>
      <c r="I61" s="16">
        <v>2010</v>
      </c>
      <c r="J61" s="16">
        <v>2011</v>
      </c>
      <c r="K61" s="16">
        <v>2012</v>
      </c>
      <c r="L61" s="16">
        <v>2013</v>
      </c>
      <c r="M61" s="16">
        <v>2014</v>
      </c>
      <c r="N61" s="17">
        <v>2015</v>
      </c>
    </row>
    <row r="62" spans="2:14" s="18" customFormat="1" x14ac:dyDescent="0.25">
      <c r="B62" s="22" t="s">
        <v>96</v>
      </c>
      <c r="C62" s="23" t="s">
        <v>11</v>
      </c>
      <c r="D62" s="31">
        <v>6</v>
      </c>
      <c r="E62" s="31">
        <v>6</v>
      </c>
      <c r="F62" s="31">
        <v>6</v>
      </c>
      <c r="G62" s="31">
        <v>6</v>
      </c>
      <c r="H62" s="31">
        <v>6</v>
      </c>
      <c r="I62" s="31">
        <v>6</v>
      </c>
      <c r="J62" s="31">
        <v>6</v>
      </c>
      <c r="K62" s="72">
        <v>6</v>
      </c>
      <c r="L62" s="72">
        <v>6</v>
      </c>
      <c r="M62" s="72">
        <v>6</v>
      </c>
      <c r="N62" s="32">
        <v>6</v>
      </c>
    </row>
    <row r="63" spans="2:14" s="18" customFormat="1" x14ac:dyDescent="0.25">
      <c r="B63" s="26"/>
      <c r="C63" s="27"/>
      <c r="D63" s="27"/>
      <c r="E63" s="27"/>
      <c r="F63" s="33"/>
      <c r="G63" s="33"/>
      <c r="H63" s="33"/>
      <c r="I63" s="33"/>
      <c r="J63" s="33"/>
      <c r="K63" s="33"/>
      <c r="L63" s="33"/>
      <c r="M63" s="33"/>
      <c r="N63" s="33"/>
    </row>
    <row r="64" spans="2:14" x14ac:dyDescent="0.25">
      <c r="B64" s="34"/>
      <c r="C64" s="34"/>
      <c r="D64" s="34"/>
      <c r="E64" s="34"/>
      <c r="F64" s="34"/>
      <c r="G64" s="34"/>
      <c r="H64" s="34"/>
      <c r="I64" s="34"/>
      <c r="J64" s="34"/>
      <c r="K64" s="34"/>
      <c r="L64" s="34"/>
      <c r="M64" s="34"/>
      <c r="N64" s="34"/>
    </row>
    <row r="65" spans="2:14" s="18" customFormat="1" ht="18.75" x14ac:dyDescent="0.25">
      <c r="B65" s="15" t="s">
        <v>72</v>
      </c>
      <c r="C65" s="16" t="s">
        <v>14</v>
      </c>
      <c r="D65" s="16">
        <v>2005</v>
      </c>
      <c r="E65" s="16">
        <v>2006</v>
      </c>
      <c r="F65" s="16">
        <v>2007</v>
      </c>
      <c r="G65" s="16">
        <v>2008</v>
      </c>
      <c r="H65" s="16">
        <v>2009</v>
      </c>
      <c r="I65" s="16">
        <v>2010</v>
      </c>
      <c r="J65" s="16">
        <v>2011</v>
      </c>
      <c r="K65" s="16">
        <v>2012</v>
      </c>
      <c r="L65" s="16">
        <v>2013</v>
      </c>
      <c r="M65" s="16">
        <v>2014</v>
      </c>
      <c r="N65" s="17">
        <v>2015</v>
      </c>
    </row>
    <row r="66" spans="2:14" s="18" customFormat="1" x14ac:dyDescent="0.25">
      <c r="B66" s="176" t="s">
        <v>96</v>
      </c>
      <c r="C66" s="38"/>
      <c r="D66" s="177"/>
      <c r="E66" s="177"/>
      <c r="F66" s="177"/>
      <c r="G66" s="177"/>
      <c r="H66" s="177"/>
      <c r="I66" s="177"/>
      <c r="J66" s="177"/>
      <c r="K66" s="182"/>
      <c r="L66" s="182"/>
      <c r="M66" s="182"/>
      <c r="N66" s="178"/>
    </row>
    <row r="67" spans="2:14" s="18" customFormat="1" x14ac:dyDescent="0.25">
      <c r="B67" s="165" t="s">
        <v>136</v>
      </c>
      <c r="C67" s="20"/>
      <c r="D67" s="21">
        <f t="shared" ref="D67:L67" si="2">D22*D$62*$C$10</f>
        <v>0</v>
      </c>
      <c r="E67" s="21">
        <f t="shared" si="2"/>
        <v>0</v>
      </c>
      <c r="F67" s="21">
        <f t="shared" si="2"/>
        <v>0</v>
      </c>
      <c r="G67" s="21">
        <f t="shared" si="2"/>
        <v>0</v>
      </c>
      <c r="H67" s="21">
        <f t="shared" si="2"/>
        <v>0</v>
      </c>
      <c r="I67" s="21">
        <f t="shared" si="2"/>
        <v>0</v>
      </c>
      <c r="J67" s="21">
        <f t="shared" si="2"/>
        <v>0</v>
      </c>
      <c r="K67" s="21">
        <f t="shared" si="2"/>
        <v>0</v>
      </c>
      <c r="L67" s="21">
        <f t="shared" si="2"/>
        <v>0</v>
      </c>
      <c r="M67" s="21">
        <f t="shared" ref="M67:N67" si="3">M22*M$62*$C$10</f>
        <v>0</v>
      </c>
      <c r="N67" s="131">
        <f t="shared" si="3"/>
        <v>0</v>
      </c>
    </row>
    <row r="68" spans="2:14" s="18" customFormat="1" x14ac:dyDescent="0.25">
      <c r="B68" s="165" t="s">
        <v>137</v>
      </c>
      <c r="C68" s="20"/>
      <c r="D68" s="21">
        <f t="shared" ref="D68:L68" si="4">D23*D$62*$C$10</f>
        <v>112367233.79898463</v>
      </c>
      <c r="E68" s="21">
        <f t="shared" si="4"/>
        <v>118544796.67850149</v>
      </c>
      <c r="F68" s="21">
        <f t="shared" si="4"/>
        <v>124810192.20559444</v>
      </c>
      <c r="G68" s="21">
        <f t="shared" si="4"/>
        <v>130138706.15854263</v>
      </c>
      <c r="H68" s="21">
        <f t="shared" si="4"/>
        <v>135086611.97199452</v>
      </c>
      <c r="I68" s="21">
        <f t="shared" si="4"/>
        <v>141059232.00716728</v>
      </c>
      <c r="J68" s="21">
        <f t="shared" si="4"/>
        <v>147998011.16567671</v>
      </c>
      <c r="K68" s="21">
        <f t="shared" si="4"/>
        <v>153736410.80731329</v>
      </c>
      <c r="L68" s="21">
        <f t="shared" si="4"/>
        <v>159709030.84248596</v>
      </c>
      <c r="M68" s="21">
        <f t="shared" ref="M68:N68" si="5">M23*M$62*$C$10</f>
        <v>131350014.89677611</v>
      </c>
      <c r="N68" s="131">
        <f t="shared" si="5"/>
        <v>127104451.16257918</v>
      </c>
    </row>
    <row r="69" spans="2:14" s="18" customFormat="1" x14ac:dyDescent="0.25">
      <c r="B69" s="165" t="s">
        <v>138</v>
      </c>
      <c r="C69" s="20"/>
      <c r="D69" s="21">
        <f t="shared" ref="D69:L69" si="6">D24*D$62*$C$10</f>
        <v>0</v>
      </c>
      <c r="E69" s="21">
        <f t="shared" si="6"/>
        <v>0</v>
      </c>
      <c r="F69" s="21">
        <f t="shared" si="6"/>
        <v>0</v>
      </c>
      <c r="G69" s="21">
        <f t="shared" si="6"/>
        <v>0</v>
      </c>
      <c r="H69" s="21">
        <f t="shared" si="6"/>
        <v>0</v>
      </c>
      <c r="I69" s="21">
        <f t="shared" si="6"/>
        <v>0</v>
      </c>
      <c r="J69" s="21">
        <f t="shared" si="6"/>
        <v>0</v>
      </c>
      <c r="K69" s="21">
        <f t="shared" si="6"/>
        <v>0</v>
      </c>
      <c r="L69" s="21">
        <f t="shared" si="6"/>
        <v>0</v>
      </c>
      <c r="M69" s="21">
        <f t="shared" ref="M69:N69" si="7">M24*M$62*$C$10</f>
        <v>0</v>
      </c>
      <c r="N69" s="131">
        <f t="shared" si="7"/>
        <v>0</v>
      </c>
    </row>
    <row r="70" spans="2:14" s="18" customFormat="1" x14ac:dyDescent="0.25">
      <c r="B70" s="165" t="s">
        <v>139</v>
      </c>
      <c r="C70" s="20"/>
      <c r="D70" s="21">
        <f t="shared" ref="D70:L70" si="8">D25*D$62*$C$10</f>
        <v>0</v>
      </c>
      <c r="E70" s="21">
        <f t="shared" si="8"/>
        <v>0</v>
      </c>
      <c r="F70" s="21">
        <f t="shared" si="8"/>
        <v>0</v>
      </c>
      <c r="G70" s="21">
        <f t="shared" si="8"/>
        <v>0</v>
      </c>
      <c r="H70" s="21">
        <f t="shared" si="8"/>
        <v>0</v>
      </c>
      <c r="I70" s="21">
        <f t="shared" si="8"/>
        <v>0</v>
      </c>
      <c r="J70" s="21">
        <f t="shared" si="8"/>
        <v>0</v>
      </c>
      <c r="K70" s="21">
        <f t="shared" si="8"/>
        <v>0</v>
      </c>
      <c r="L70" s="21">
        <f t="shared" si="8"/>
        <v>0</v>
      </c>
      <c r="M70" s="21">
        <f t="shared" ref="M70:N70" si="9">M25*M$62*$C$10</f>
        <v>0</v>
      </c>
      <c r="N70" s="131">
        <f t="shared" si="9"/>
        <v>0</v>
      </c>
    </row>
    <row r="71" spans="2:14" s="18" customFormat="1" x14ac:dyDescent="0.25">
      <c r="B71" s="165" t="s">
        <v>140</v>
      </c>
      <c r="C71" s="20"/>
      <c r="D71" s="21">
        <f t="shared" ref="D71:L71" si="10">D26*D$62*$C$10</f>
        <v>15759780.336463481</v>
      </c>
      <c r="E71" s="21">
        <f t="shared" si="10"/>
        <v>16626198.692636956</v>
      </c>
      <c r="F71" s="21">
        <f t="shared" si="10"/>
        <v>17504935.793211006</v>
      </c>
      <c r="G71" s="21">
        <f t="shared" si="10"/>
        <v>18252272.953512292</v>
      </c>
      <c r="H71" s="21">
        <f t="shared" si="10"/>
        <v>18946228.888077773</v>
      </c>
      <c r="I71" s="21">
        <f t="shared" si="10"/>
        <v>19783903.507316589</v>
      </c>
      <c r="J71" s="21">
        <f t="shared" si="10"/>
        <v>20757084.314961672</v>
      </c>
      <c r="K71" s="21">
        <f t="shared" si="10"/>
        <v>21561908.949132293</v>
      </c>
      <c r="L71" s="21">
        <f t="shared" si="10"/>
        <v>22399583.568371102</v>
      </c>
      <c r="M71" s="21">
        <f t="shared" ref="M71:N71" si="11">M26*M$62*$C$10</f>
        <v>23676626.737896938</v>
      </c>
      <c r="N71" s="131">
        <f t="shared" si="11"/>
        <v>25163088.562232468</v>
      </c>
    </row>
    <row r="72" spans="2:14" s="18" customFormat="1" x14ac:dyDescent="0.25">
      <c r="B72" s="165" t="s">
        <v>141</v>
      </c>
      <c r="C72" s="20"/>
      <c r="D72" s="21">
        <f t="shared" ref="D72:L72" si="12">D27*D$62*$C$10</f>
        <v>0</v>
      </c>
      <c r="E72" s="21">
        <f t="shared" si="12"/>
        <v>0</v>
      </c>
      <c r="F72" s="21">
        <f t="shared" si="12"/>
        <v>0</v>
      </c>
      <c r="G72" s="21">
        <f t="shared" si="12"/>
        <v>0</v>
      </c>
      <c r="H72" s="21">
        <f t="shared" si="12"/>
        <v>0</v>
      </c>
      <c r="I72" s="21">
        <f t="shared" si="12"/>
        <v>0</v>
      </c>
      <c r="J72" s="21">
        <f t="shared" si="12"/>
        <v>0</v>
      </c>
      <c r="K72" s="21">
        <f t="shared" si="12"/>
        <v>0</v>
      </c>
      <c r="L72" s="21">
        <f t="shared" si="12"/>
        <v>0</v>
      </c>
      <c r="M72" s="21">
        <f t="shared" ref="M72:N72" si="13">M27*M$62*$C$10</f>
        <v>0</v>
      </c>
      <c r="N72" s="131">
        <f t="shared" si="13"/>
        <v>0</v>
      </c>
    </row>
    <row r="73" spans="2:14" s="18" customFormat="1" x14ac:dyDescent="0.25">
      <c r="B73" s="165" t="s">
        <v>142</v>
      </c>
      <c r="C73" s="20"/>
      <c r="D73" s="21">
        <f t="shared" ref="D73:L73" si="14">D28*D$62*$C$10</f>
        <v>1432707.3033148621</v>
      </c>
      <c r="E73" s="21">
        <f t="shared" si="14"/>
        <v>1511472.6084215413</v>
      </c>
      <c r="F73" s="21">
        <f t="shared" si="14"/>
        <v>1591357.7993828189</v>
      </c>
      <c r="G73" s="21">
        <f t="shared" si="14"/>
        <v>1659297.5412283903</v>
      </c>
      <c r="H73" s="21">
        <f t="shared" si="14"/>
        <v>1722384.444370707</v>
      </c>
      <c r="I73" s="21">
        <f t="shared" si="14"/>
        <v>1798536.6824833262</v>
      </c>
      <c r="J73" s="21">
        <f t="shared" si="14"/>
        <v>1887007.6649965157</v>
      </c>
      <c r="K73" s="21">
        <f t="shared" si="14"/>
        <v>1960173.5408302085</v>
      </c>
      <c r="L73" s="21">
        <f t="shared" si="14"/>
        <v>2036325.7789428281</v>
      </c>
      <c r="M73" s="21">
        <f t="shared" ref="M73:N73" si="15">M28*M$62*$C$10</f>
        <v>2152420.6125360848</v>
      </c>
      <c r="N73" s="131">
        <f t="shared" si="15"/>
        <v>2287553.5056574973</v>
      </c>
    </row>
    <row r="74" spans="2:14" s="18" customFormat="1" x14ac:dyDescent="0.25">
      <c r="B74" s="165" t="s">
        <v>143</v>
      </c>
      <c r="C74" s="20"/>
      <c r="D74" s="21">
        <f t="shared" ref="D74:L74" si="16">D29*D$62*$C$10</f>
        <v>0</v>
      </c>
      <c r="E74" s="21">
        <f t="shared" si="16"/>
        <v>0</v>
      </c>
      <c r="F74" s="21">
        <f t="shared" si="16"/>
        <v>0</v>
      </c>
      <c r="G74" s="21">
        <f t="shared" si="16"/>
        <v>0</v>
      </c>
      <c r="H74" s="21">
        <f t="shared" si="16"/>
        <v>0</v>
      </c>
      <c r="I74" s="21">
        <f t="shared" si="16"/>
        <v>0</v>
      </c>
      <c r="J74" s="21">
        <f t="shared" si="16"/>
        <v>0</v>
      </c>
      <c r="K74" s="21">
        <f t="shared" si="16"/>
        <v>0</v>
      </c>
      <c r="L74" s="21">
        <f t="shared" si="16"/>
        <v>0</v>
      </c>
      <c r="M74" s="21">
        <f t="shared" ref="M74:N74" si="17">M29*M$62*$C$10</f>
        <v>0</v>
      </c>
      <c r="N74" s="131">
        <f t="shared" si="17"/>
        <v>0</v>
      </c>
    </row>
    <row r="75" spans="2:14" s="18" customFormat="1" x14ac:dyDescent="0.25">
      <c r="B75" s="165" t="s">
        <v>144</v>
      </c>
      <c r="C75" s="20"/>
      <c r="D75" s="21">
        <f t="shared" ref="D75:L75" si="18">D30*D$62*$C$10</f>
        <v>0</v>
      </c>
      <c r="E75" s="21">
        <f t="shared" si="18"/>
        <v>0</v>
      </c>
      <c r="F75" s="21">
        <f t="shared" si="18"/>
        <v>0</v>
      </c>
      <c r="G75" s="21">
        <f t="shared" si="18"/>
        <v>0</v>
      </c>
      <c r="H75" s="21">
        <f t="shared" si="18"/>
        <v>0</v>
      </c>
      <c r="I75" s="21">
        <f t="shared" si="18"/>
        <v>0</v>
      </c>
      <c r="J75" s="21">
        <f t="shared" si="18"/>
        <v>0</v>
      </c>
      <c r="K75" s="21">
        <f t="shared" si="18"/>
        <v>0</v>
      </c>
      <c r="L75" s="21">
        <f t="shared" si="18"/>
        <v>0</v>
      </c>
      <c r="M75" s="21">
        <f t="shared" ref="M75:N75" si="19">M30*M$62*$C$10</f>
        <v>0</v>
      </c>
      <c r="N75" s="131">
        <f t="shared" si="19"/>
        <v>0</v>
      </c>
    </row>
    <row r="76" spans="2:14" s="18" customFormat="1" x14ac:dyDescent="0.25">
      <c r="B76" s="165" t="s">
        <v>145</v>
      </c>
      <c r="C76" s="20"/>
      <c r="D76" s="21">
        <f t="shared" ref="D76:L76" si="20">D31*D$62*$C$10</f>
        <v>57308292.132594489</v>
      </c>
      <c r="E76" s="21">
        <f t="shared" si="20"/>
        <v>60458904.33686167</v>
      </c>
      <c r="F76" s="21">
        <f t="shared" si="20"/>
        <v>63654311.975312747</v>
      </c>
      <c r="G76" s="21">
        <f t="shared" si="20"/>
        <v>66371901.649135619</v>
      </c>
      <c r="H76" s="21">
        <f t="shared" si="20"/>
        <v>68895377.774828285</v>
      </c>
      <c r="I76" s="21">
        <f t="shared" si="20"/>
        <v>71941467.299333036</v>
      </c>
      <c r="J76" s="21">
        <f t="shared" si="20"/>
        <v>75480306.599860638</v>
      </c>
      <c r="K76" s="21">
        <f t="shared" si="20"/>
        <v>78406941.633208349</v>
      </c>
      <c r="L76" s="21">
        <f t="shared" si="20"/>
        <v>81453031.1577131</v>
      </c>
      <c r="M76" s="21">
        <f t="shared" ref="M76:N76" si="21">M31*M$62*$C$10</f>
        <v>86096824.501443416</v>
      </c>
      <c r="N76" s="131">
        <f t="shared" si="21"/>
        <v>91502140.226299882</v>
      </c>
    </row>
    <row r="77" spans="2:14" s="18" customFormat="1" x14ac:dyDescent="0.25">
      <c r="B77" s="165" t="s">
        <v>146</v>
      </c>
      <c r="C77" s="20"/>
      <c r="D77" s="21">
        <f t="shared" ref="D77:L77" si="22">D32*D$62*$C$10</f>
        <v>4298121.9099445865</v>
      </c>
      <c r="E77" s="21">
        <f t="shared" si="22"/>
        <v>4534417.8252646243</v>
      </c>
      <c r="F77" s="21">
        <f t="shared" si="22"/>
        <v>4774073.3981484547</v>
      </c>
      <c r="G77" s="21">
        <f t="shared" si="22"/>
        <v>4977892.6236851709</v>
      </c>
      <c r="H77" s="21">
        <f t="shared" si="22"/>
        <v>5167153.3331121206</v>
      </c>
      <c r="I77" s="21">
        <f t="shared" si="22"/>
        <v>5395610.0474499781</v>
      </c>
      <c r="J77" s="21">
        <f t="shared" si="22"/>
        <v>5661022.9949895469</v>
      </c>
      <c r="K77" s="21">
        <f t="shared" si="22"/>
        <v>5880520.6224906258</v>
      </c>
      <c r="L77" s="21">
        <f t="shared" si="22"/>
        <v>6108977.3368284833</v>
      </c>
      <c r="M77" s="21">
        <f t="shared" ref="M77:N77" si="23">M32*M$62*$C$10</f>
        <v>6457261.8376082545</v>
      </c>
      <c r="N77" s="131">
        <f t="shared" si="23"/>
        <v>6862660.5169724915</v>
      </c>
    </row>
    <row r="78" spans="2:14" s="18" customFormat="1" x14ac:dyDescent="0.25">
      <c r="B78" s="165" t="s">
        <v>147</v>
      </c>
      <c r="C78" s="20"/>
      <c r="D78" s="21">
        <f t="shared" ref="D78:L78" si="24">D33*D$62*$C$10</f>
        <v>207413036.30089259</v>
      </c>
      <c r="E78" s="21">
        <f t="shared" si="24"/>
        <v>218815889.52118659</v>
      </c>
      <c r="F78" s="21">
        <f t="shared" si="24"/>
        <v>230380868.61665064</v>
      </c>
      <c r="G78" s="21">
        <f t="shared" si="24"/>
        <v>240216505.04363412</v>
      </c>
      <c r="H78" s="21">
        <f t="shared" si="24"/>
        <v>249349596.01154727</v>
      </c>
      <c r="I78" s="21">
        <f t="shared" si="24"/>
        <v>260374155.52311113</v>
      </c>
      <c r="J78" s="21">
        <f t="shared" si="24"/>
        <v>273182099.66154552</v>
      </c>
      <c r="K78" s="21">
        <f t="shared" si="24"/>
        <v>283774323.50598931</v>
      </c>
      <c r="L78" s="21">
        <f t="shared" si="24"/>
        <v>294798883.01755315</v>
      </c>
      <c r="M78" s="21">
        <f t="shared" ref="M78:N78" si="25">M33*M$62*$C$10</f>
        <v>311605932.07684904</v>
      </c>
      <c r="N78" s="131">
        <f t="shared" si="25"/>
        <v>331169121.01403588</v>
      </c>
    </row>
    <row r="79" spans="2:14" s="18" customFormat="1" x14ac:dyDescent="0.25">
      <c r="B79" s="165" t="s">
        <v>148</v>
      </c>
      <c r="C79" s="20"/>
      <c r="D79" s="21">
        <f t="shared" ref="D79:L79" si="26">D34*D$62*$C$10</f>
        <v>42221884.228688985</v>
      </c>
      <c r="E79" s="21">
        <f t="shared" si="26"/>
        <v>44543097.770182826</v>
      </c>
      <c r="F79" s="21">
        <f t="shared" si="26"/>
        <v>46897314.347811662</v>
      </c>
      <c r="G79" s="21">
        <f t="shared" si="26"/>
        <v>48899498.540000662</v>
      </c>
      <c r="H79" s="21">
        <f t="shared" si="26"/>
        <v>50758669.575604744</v>
      </c>
      <c r="I79" s="21">
        <f t="shared" si="26"/>
        <v>53002876.03278362</v>
      </c>
      <c r="J79" s="21">
        <f t="shared" si="26"/>
        <v>55610115.88744732</v>
      </c>
      <c r="K79" s="21">
        <f t="shared" si="26"/>
        <v>57766314.24826625</v>
      </c>
      <c r="L79" s="21">
        <f t="shared" si="26"/>
        <v>60010520.705445126</v>
      </c>
      <c r="M79" s="21">
        <f t="shared" ref="M79:N79" si="27">M34*M$62*$C$10</f>
        <v>63431835.451438427</v>
      </c>
      <c r="N79" s="131">
        <f t="shared" si="27"/>
        <v>67414201.811726451</v>
      </c>
    </row>
    <row r="80" spans="2:14" s="18" customFormat="1" x14ac:dyDescent="0.25">
      <c r="B80" s="165" t="s">
        <v>149</v>
      </c>
      <c r="C80" s="20"/>
      <c r="D80" s="21">
        <f t="shared" ref="D80:L80" si="28">D35*D$62*$C$10</f>
        <v>8667879.185054915</v>
      </c>
      <c r="E80" s="21">
        <f t="shared" si="28"/>
        <v>9144409.2809503246</v>
      </c>
      <c r="F80" s="21">
        <f t="shared" si="28"/>
        <v>9627714.6862660535</v>
      </c>
      <c r="G80" s="21">
        <f t="shared" si="28"/>
        <v>10038750.124431761</v>
      </c>
      <c r="H80" s="21">
        <f t="shared" si="28"/>
        <v>10420425.888442777</v>
      </c>
      <c r="I80" s="21">
        <f t="shared" si="28"/>
        <v>10881146.929024123</v>
      </c>
      <c r="J80" s="21">
        <f t="shared" si="28"/>
        <v>11416396.373228922</v>
      </c>
      <c r="K80" s="21">
        <f t="shared" si="28"/>
        <v>11859049.922022764</v>
      </c>
      <c r="L80" s="21">
        <f t="shared" si="28"/>
        <v>12319770.962604105</v>
      </c>
      <c r="M80" s="21">
        <f t="shared" ref="M80:N80" si="29">M35*M$62*$C$10</f>
        <v>13022144.705843316</v>
      </c>
      <c r="N80" s="131">
        <f t="shared" si="29"/>
        <v>13839698.70922786</v>
      </c>
    </row>
    <row r="81" spans="2:14" s="18" customFormat="1" x14ac:dyDescent="0.25">
      <c r="B81" s="165" t="s">
        <v>150</v>
      </c>
      <c r="C81" s="20"/>
      <c r="D81" s="21">
        <f t="shared" ref="D81:L81" si="30">D36*D$62*$C$10</f>
        <v>429812.19099445862</v>
      </c>
      <c r="E81" s="21">
        <f t="shared" si="30"/>
        <v>453441.78252646246</v>
      </c>
      <c r="F81" s="21">
        <f t="shared" si="30"/>
        <v>477407.33981484559</v>
      </c>
      <c r="G81" s="21">
        <f t="shared" si="30"/>
        <v>497789.26236851711</v>
      </c>
      <c r="H81" s="21">
        <f t="shared" si="30"/>
        <v>516715.33331121213</v>
      </c>
      <c r="I81" s="21">
        <f t="shared" si="30"/>
        <v>539561.00474499795</v>
      </c>
      <c r="J81" s="21">
        <f t="shared" si="30"/>
        <v>566102.29949895479</v>
      </c>
      <c r="K81" s="21">
        <f t="shared" si="30"/>
        <v>588052.0622490627</v>
      </c>
      <c r="L81" s="21">
        <f t="shared" si="30"/>
        <v>610897.73368284828</v>
      </c>
      <c r="M81" s="21">
        <f t="shared" ref="M81:N81" si="31">M36*M$62*$C$10</f>
        <v>645726.18376082554</v>
      </c>
      <c r="N81" s="131">
        <f t="shared" si="31"/>
        <v>686266.05169724929</v>
      </c>
    </row>
    <row r="82" spans="2:14" s="18" customFormat="1" x14ac:dyDescent="0.25">
      <c r="B82" s="165" t="s">
        <v>151</v>
      </c>
      <c r="C82" s="20"/>
      <c r="D82" s="21">
        <f t="shared" ref="D82:L82" si="32">D37*D$62*$C$10</f>
        <v>0</v>
      </c>
      <c r="E82" s="21">
        <f t="shared" si="32"/>
        <v>0</v>
      </c>
      <c r="F82" s="21">
        <f t="shared" si="32"/>
        <v>0</v>
      </c>
      <c r="G82" s="21">
        <f t="shared" si="32"/>
        <v>0</v>
      </c>
      <c r="H82" s="21">
        <f t="shared" si="32"/>
        <v>0</v>
      </c>
      <c r="I82" s="21">
        <f t="shared" si="32"/>
        <v>0</v>
      </c>
      <c r="J82" s="21">
        <f t="shared" si="32"/>
        <v>0</v>
      </c>
      <c r="K82" s="21">
        <f t="shared" si="32"/>
        <v>0</v>
      </c>
      <c r="L82" s="21">
        <f t="shared" si="32"/>
        <v>0</v>
      </c>
      <c r="M82" s="21">
        <f t="shared" ref="M82:N82" si="33">M37*M$62*$C$10</f>
        <v>0</v>
      </c>
      <c r="N82" s="131">
        <f t="shared" si="33"/>
        <v>0</v>
      </c>
    </row>
    <row r="83" spans="2:14" s="18" customFormat="1" x14ac:dyDescent="0.25">
      <c r="B83" s="165" t="s">
        <v>152</v>
      </c>
      <c r="C83" s="20"/>
      <c r="D83" s="21">
        <f t="shared" ref="D83:L83" si="34">D38*D$62*$C$10</f>
        <v>68884567.143378571</v>
      </c>
      <c r="E83" s="21">
        <f t="shared" si="34"/>
        <v>72671603.012907714</v>
      </c>
      <c r="F83" s="21">
        <f t="shared" si="34"/>
        <v>76512482.994325906</v>
      </c>
      <c r="G83" s="21">
        <f t="shared" si="34"/>
        <v>79779025.782260999</v>
      </c>
      <c r="H83" s="21">
        <f t="shared" si="34"/>
        <v>82812244.085343599</v>
      </c>
      <c r="I83" s="21">
        <f t="shared" si="34"/>
        <v>86473643.693798333</v>
      </c>
      <c r="J83" s="21">
        <f t="shared" si="34"/>
        <v>90727328.533032492</v>
      </c>
      <c r="K83" s="21">
        <f t="shared" si="34"/>
        <v>94245143.843116432</v>
      </c>
      <c r="L83" s="21">
        <f t="shared" si="34"/>
        <v>97906543.451571167</v>
      </c>
      <c r="M83" s="21">
        <f t="shared" ref="M83:N83" si="35">M38*M$62*$C$10</f>
        <v>103488383.05073498</v>
      </c>
      <c r="N83" s="131">
        <f t="shared" si="35"/>
        <v>109985572.55201246</v>
      </c>
    </row>
    <row r="84" spans="2:14" s="18" customFormat="1" x14ac:dyDescent="0.25">
      <c r="B84" s="165" t="s">
        <v>153</v>
      </c>
      <c r="C84" s="20"/>
      <c r="D84" s="21">
        <f t="shared" ref="D84:L84" si="36">D39*D$62*$C$10</f>
        <v>22858845.024388626</v>
      </c>
      <c r="E84" s="21">
        <f t="shared" si="36"/>
        <v>24115545.467365697</v>
      </c>
      <c r="F84" s="21">
        <f t="shared" si="36"/>
        <v>25390113.68915287</v>
      </c>
      <c r="G84" s="21">
        <f t="shared" si="36"/>
        <v>26474092.270298973</v>
      </c>
      <c r="H84" s="21">
        <f t="shared" si="36"/>
        <v>27480643.809934627</v>
      </c>
      <c r="I84" s="21">
        <f t="shared" si="36"/>
        <v>28695652.769021474</v>
      </c>
      <c r="J84" s="21">
        <f t="shared" si="36"/>
        <v>30107207.295019411</v>
      </c>
      <c r="K84" s="21">
        <f t="shared" si="36"/>
        <v>31274568.84394598</v>
      </c>
      <c r="L84" s="21">
        <f t="shared" si="36"/>
        <v>32489577.803032815</v>
      </c>
      <c r="M84" s="21">
        <f t="shared" ref="M84:N84" si="37">M39*M$62*$C$10</f>
        <v>34341870.873013236</v>
      </c>
      <c r="N84" s="131">
        <f t="shared" si="37"/>
        <v>36497916.182765372</v>
      </c>
    </row>
    <row r="85" spans="2:14" s="18" customFormat="1" x14ac:dyDescent="0.25">
      <c r="B85" s="165" t="s">
        <v>154</v>
      </c>
      <c r="C85" s="20"/>
      <c r="D85" s="21">
        <f t="shared" ref="D85:L85" si="38">D40*D$62*$C$10</f>
        <v>0</v>
      </c>
      <c r="E85" s="21">
        <f t="shared" si="38"/>
        <v>0</v>
      </c>
      <c r="F85" s="21">
        <f t="shared" si="38"/>
        <v>0</v>
      </c>
      <c r="G85" s="21">
        <f t="shared" si="38"/>
        <v>0</v>
      </c>
      <c r="H85" s="21">
        <f t="shared" si="38"/>
        <v>0</v>
      </c>
      <c r="I85" s="21">
        <f t="shared" si="38"/>
        <v>0</v>
      </c>
      <c r="J85" s="21">
        <f t="shared" si="38"/>
        <v>0</v>
      </c>
      <c r="K85" s="21">
        <f t="shared" si="38"/>
        <v>0</v>
      </c>
      <c r="L85" s="21">
        <f t="shared" si="38"/>
        <v>0</v>
      </c>
      <c r="M85" s="21">
        <f t="shared" ref="M85:N85" si="39">M40*M$62*$C$10</f>
        <v>0</v>
      </c>
      <c r="N85" s="131">
        <f t="shared" si="39"/>
        <v>0</v>
      </c>
    </row>
    <row r="86" spans="2:14" s="18" customFormat="1" x14ac:dyDescent="0.25">
      <c r="B86" s="165" t="s">
        <v>155</v>
      </c>
      <c r="C86" s="20"/>
      <c r="D86" s="21">
        <f t="shared" ref="D86:L86" si="40">D41*D$62*$C$10</f>
        <v>71814453.578657448</v>
      </c>
      <c r="E86" s="21">
        <f t="shared" si="40"/>
        <v>75762564.497129768</v>
      </c>
      <c r="F86" s="21">
        <f t="shared" si="40"/>
        <v>79766809.694063783</v>
      </c>
      <c r="G86" s="21">
        <f t="shared" si="40"/>
        <v>83172289.254073054</v>
      </c>
      <c r="H86" s="21">
        <f t="shared" si="40"/>
        <v>86334520.274081677</v>
      </c>
      <c r="I86" s="21">
        <f t="shared" si="40"/>
        <v>90151651.209476709</v>
      </c>
      <c r="J86" s="21">
        <f t="shared" si="40"/>
        <v>94586259.207950354</v>
      </c>
      <c r="K86" s="21">
        <f t="shared" si="40"/>
        <v>98253698.7341142</v>
      </c>
      <c r="L86" s="21">
        <f t="shared" si="40"/>
        <v>102070829.66950923</v>
      </c>
      <c r="M86" s="21">
        <f t="shared" ref="M86:N86" si="41">M41*M$62*$C$10</f>
        <v>107890083.20337129</v>
      </c>
      <c r="N86" s="131">
        <f t="shared" si="41"/>
        <v>114663619.47108203</v>
      </c>
    </row>
    <row r="87" spans="2:14" s="18" customFormat="1" x14ac:dyDescent="0.25">
      <c r="B87" s="165" t="s">
        <v>156</v>
      </c>
      <c r="C87" s="20"/>
      <c r="D87" s="21">
        <f t="shared" ref="D87:L87" si="42">D42*D$62*$C$10</f>
        <v>380985526.09748816</v>
      </c>
      <c r="E87" s="21">
        <f t="shared" si="42"/>
        <v>401930796.03145635</v>
      </c>
      <c r="F87" s="21">
        <f t="shared" si="42"/>
        <v>423173866.01187909</v>
      </c>
      <c r="G87" s="21">
        <f t="shared" si="42"/>
        <v>441240402.16345364</v>
      </c>
      <c r="H87" s="21">
        <f t="shared" si="42"/>
        <v>458016471.44705844</v>
      </c>
      <c r="I87" s="21">
        <f t="shared" si="42"/>
        <v>478266874.60596609</v>
      </c>
      <c r="J87" s="21">
        <f t="shared" si="42"/>
        <v>501793078.27587342</v>
      </c>
      <c r="K87" s="21">
        <f t="shared" si="42"/>
        <v>521249347.9775691</v>
      </c>
      <c r="L87" s="21">
        <f t="shared" si="42"/>
        <v>541499751.13647676</v>
      </c>
      <c r="M87" s="21">
        <f t="shared" ref="M87:N87" si="43">M42*M$62*$C$10</f>
        <v>572371689.28559566</v>
      </c>
      <c r="N87" s="131">
        <f t="shared" si="43"/>
        <v>608306228.22444165</v>
      </c>
    </row>
    <row r="88" spans="2:14" s="18" customFormat="1" x14ac:dyDescent="0.25">
      <c r="B88" s="165" t="s">
        <v>157</v>
      </c>
      <c r="C88" s="20"/>
      <c r="D88" s="21">
        <f t="shared" ref="D88:L88" si="44">D43*D$62*$C$10</f>
        <v>0</v>
      </c>
      <c r="E88" s="21">
        <f t="shared" si="44"/>
        <v>0</v>
      </c>
      <c r="F88" s="21">
        <f t="shared" si="44"/>
        <v>0</v>
      </c>
      <c r="G88" s="21">
        <f t="shared" si="44"/>
        <v>0</v>
      </c>
      <c r="H88" s="21">
        <f t="shared" si="44"/>
        <v>0</v>
      </c>
      <c r="I88" s="21">
        <f t="shared" si="44"/>
        <v>0</v>
      </c>
      <c r="J88" s="21">
        <f t="shared" si="44"/>
        <v>0</v>
      </c>
      <c r="K88" s="21">
        <f t="shared" si="44"/>
        <v>0</v>
      </c>
      <c r="L88" s="21">
        <f t="shared" si="44"/>
        <v>0</v>
      </c>
      <c r="M88" s="21">
        <f t="shared" ref="M88:N88" si="45">M43*M$62*$C$10</f>
        <v>0</v>
      </c>
      <c r="N88" s="131">
        <f t="shared" si="45"/>
        <v>0</v>
      </c>
    </row>
    <row r="89" spans="2:14" s="18" customFormat="1" x14ac:dyDescent="0.25">
      <c r="B89" s="165" t="s">
        <v>158</v>
      </c>
      <c r="C89" s="20"/>
      <c r="D89" s="21">
        <f t="shared" ref="D89:L89" si="46">D44*D$62*$C$10</f>
        <v>0</v>
      </c>
      <c r="E89" s="21">
        <f t="shared" si="46"/>
        <v>0</v>
      </c>
      <c r="F89" s="21">
        <f t="shared" si="46"/>
        <v>0</v>
      </c>
      <c r="G89" s="21">
        <f t="shared" si="46"/>
        <v>0</v>
      </c>
      <c r="H89" s="21">
        <f t="shared" si="46"/>
        <v>0</v>
      </c>
      <c r="I89" s="21">
        <f t="shared" si="46"/>
        <v>0</v>
      </c>
      <c r="J89" s="21">
        <f t="shared" si="46"/>
        <v>0</v>
      </c>
      <c r="K89" s="21">
        <f t="shared" si="46"/>
        <v>0</v>
      </c>
      <c r="L89" s="21">
        <f t="shared" si="46"/>
        <v>0</v>
      </c>
      <c r="M89" s="21">
        <f t="shared" ref="M89:N89" si="47">M44*M$62*$C$10</f>
        <v>0</v>
      </c>
      <c r="N89" s="131">
        <f t="shared" si="47"/>
        <v>0</v>
      </c>
    </row>
    <row r="90" spans="2:14" s="18" customFormat="1" x14ac:dyDescent="0.25">
      <c r="B90" s="165" t="s">
        <v>159</v>
      </c>
      <c r="C90" s="20"/>
      <c r="D90" s="21">
        <f t="shared" ref="D90:L90" si="48">D45*D$62*$C$10</f>
        <v>0</v>
      </c>
      <c r="E90" s="21">
        <f t="shared" si="48"/>
        <v>0</v>
      </c>
      <c r="F90" s="21">
        <f t="shared" si="48"/>
        <v>0</v>
      </c>
      <c r="G90" s="21">
        <f t="shared" si="48"/>
        <v>0</v>
      </c>
      <c r="H90" s="21">
        <f t="shared" si="48"/>
        <v>0</v>
      </c>
      <c r="I90" s="21">
        <f t="shared" si="48"/>
        <v>0</v>
      </c>
      <c r="J90" s="21">
        <f t="shared" si="48"/>
        <v>0</v>
      </c>
      <c r="K90" s="21">
        <f t="shared" si="48"/>
        <v>0</v>
      </c>
      <c r="L90" s="21">
        <f t="shared" si="48"/>
        <v>0</v>
      </c>
      <c r="M90" s="21">
        <f t="shared" ref="M90:N90" si="49">M45*M$62*$C$10</f>
        <v>0</v>
      </c>
      <c r="N90" s="131">
        <f t="shared" si="49"/>
        <v>0</v>
      </c>
    </row>
    <row r="91" spans="2:14" s="18" customFormat="1" x14ac:dyDescent="0.25">
      <c r="B91" s="165" t="s">
        <v>160</v>
      </c>
      <c r="C91" s="20"/>
      <c r="D91" s="21">
        <f t="shared" ref="D91:L91" si="50">D46*D$62*$C$10</f>
        <v>0</v>
      </c>
      <c r="E91" s="21">
        <f t="shared" si="50"/>
        <v>0</v>
      </c>
      <c r="F91" s="21">
        <f t="shared" si="50"/>
        <v>0</v>
      </c>
      <c r="G91" s="21">
        <f t="shared" si="50"/>
        <v>0</v>
      </c>
      <c r="H91" s="21">
        <f t="shared" si="50"/>
        <v>0</v>
      </c>
      <c r="I91" s="21">
        <f t="shared" si="50"/>
        <v>0</v>
      </c>
      <c r="J91" s="21">
        <f t="shared" si="50"/>
        <v>0</v>
      </c>
      <c r="K91" s="21">
        <f t="shared" si="50"/>
        <v>0</v>
      </c>
      <c r="L91" s="21">
        <f t="shared" si="50"/>
        <v>0</v>
      </c>
      <c r="M91" s="21">
        <f t="shared" ref="M91:N91" si="51">M46*M$62*$C$10</f>
        <v>0</v>
      </c>
      <c r="N91" s="131">
        <f t="shared" si="51"/>
        <v>0</v>
      </c>
    </row>
    <row r="92" spans="2:14" s="18" customFormat="1" x14ac:dyDescent="0.25">
      <c r="B92" s="165" t="s">
        <v>161</v>
      </c>
      <c r="C92" s="20"/>
      <c r="D92" s="21">
        <f t="shared" ref="D92:L92" si="52">D47*D$62*$C$10</f>
        <v>8567589.6738228761</v>
      </c>
      <c r="E92" s="21">
        <f t="shared" si="52"/>
        <v>9038606.1983608194</v>
      </c>
      <c r="F92" s="21">
        <f t="shared" si="52"/>
        <v>9516319.6403092556</v>
      </c>
      <c r="G92" s="21">
        <f t="shared" si="52"/>
        <v>9922599.2965457737</v>
      </c>
      <c r="H92" s="21">
        <f t="shared" si="52"/>
        <v>10299858.977336828</v>
      </c>
      <c r="I92" s="21">
        <f t="shared" si="52"/>
        <v>10755249.361250293</v>
      </c>
      <c r="J92" s="21">
        <f t="shared" si="52"/>
        <v>11284305.836679168</v>
      </c>
      <c r="K92" s="21">
        <f t="shared" si="52"/>
        <v>11721837.774164649</v>
      </c>
      <c r="L92" s="21">
        <f t="shared" si="52"/>
        <v>12177228.15807811</v>
      </c>
      <c r="M92" s="21">
        <f t="shared" ref="M92:N92" si="53">M47*M$62*$C$10</f>
        <v>12871475.262965787</v>
      </c>
      <c r="N92" s="131">
        <f t="shared" si="53"/>
        <v>13679569.963831838</v>
      </c>
    </row>
    <row r="93" spans="2:14" s="18" customFormat="1" x14ac:dyDescent="0.25">
      <c r="B93" s="165" t="s">
        <v>162</v>
      </c>
      <c r="C93" s="20"/>
      <c r="D93" s="21">
        <f t="shared" ref="D93:L93" si="54">D48*D$62*$C$10</f>
        <v>716353.65165743104</v>
      </c>
      <c r="E93" s="21">
        <f t="shared" si="54"/>
        <v>755736.30421077064</v>
      </c>
      <c r="F93" s="21">
        <f t="shared" si="54"/>
        <v>795678.89969140943</v>
      </c>
      <c r="G93" s="21">
        <f t="shared" si="54"/>
        <v>829648.77061419515</v>
      </c>
      <c r="H93" s="21">
        <f t="shared" si="54"/>
        <v>861192.22218535352</v>
      </c>
      <c r="I93" s="21">
        <f t="shared" si="54"/>
        <v>899268.34124166309</v>
      </c>
      <c r="J93" s="21">
        <f t="shared" si="54"/>
        <v>943503.83249825786</v>
      </c>
      <c r="K93" s="21">
        <f t="shared" si="54"/>
        <v>980086.77041510423</v>
      </c>
      <c r="L93" s="21">
        <f t="shared" si="54"/>
        <v>1018162.889471414</v>
      </c>
      <c r="M93" s="21">
        <f t="shared" ref="M93:N93" si="55">M48*M$62*$C$10</f>
        <v>1076210.3062680424</v>
      </c>
      <c r="N93" s="131">
        <f t="shared" si="55"/>
        <v>1143776.7528287487</v>
      </c>
    </row>
    <row r="94" spans="2:14" s="18" customFormat="1" x14ac:dyDescent="0.25">
      <c r="B94" s="165" t="s">
        <v>163</v>
      </c>
      <c r="C94" s="20"/>
      <c r="D94" s="21">
        <f t="shared" ref="D94:L94" si="56">D49*D$62*$C$10</f>
        <v>119616732.75375782</v>
      </c>
      <c r="E94" s="21">
        <f t="shared" si="56"/>
        <v>126192848.07711451</v>
      </c>
      <c r="F94" s="21">
        <f t="shared" si="56"/>
        <v>132862462.6704715</v>
      </c>
      <c r="G94" s="21">
        <f t="shared" si="56"/>
        <v>138534751.71715832</v>
      </c>
      <c r="H94" s="21">
        <f t="shared" si="56"/>
        <v>143801877.26051036</v>
      </c>
      <c r="I94" s="21">
        <f t="shared" si="56"/>
        <v>150159827.6205329</v>
      </c>
      <c r="J94" s="21">
        <f t="shared" si="56"/>
        <v>157546269.95055911</v>
      </c>
      <c r="K94" s="21">
        <f t="shared" si="56"/>
        <v>163654888.9239141</v>
      </c>
      <c r="L94" s="21">
        <f t="shared" si="56"/>
        <v>170012839.28393668</v>
      </c>
      <c r="M94" s="21">
        <f t="shared" ref="M94:N94" si="57">M49*M$62*$C$10</f>
        <v>179705596.94063777</v>
      </c>
      <c r="N94" s="131">
        <f t="shared" si="57"/>
        <v>190987842.18734443</v>
      </c>
    </row>
    <row r="95" spans="2:14" s="18" customFormat="1" x14ac:dyDescent="0.25">
      <c r="B95" s="165" t="s">
        <v>164</v>
      </c>
      <c r="C95" s="20"/>
      <c r="D95" s="21">
        <f t="shared" ref="D95:L95" si="58">D50*D$62*$C$10</f>
        <v>82824809.204632163</v>
      </c>
      <c r="E95" s="21">
        <f t="shared" si="58"/>
        <v>87378231.49284932</v>
      </c>
      <c r="F95" s="21">
        <f t="shared" si="58"/>
        <v>91996394.382320732</v>
      </c>
      <c r="G95" s="21">
        <f t="shared" si="58"/>
        <v>95923990.858413249</v>
      </c>
      <c r="H95" s="21">
        <f t="shared" si="58"/>
        <v>99571044.729070574</v>
      </c>
      <c r="I95" s="21">
        <f t="shared" si="58"/>
        <v>103973405.61436106</v>
      </c>
      <c r="J95" s="21">
        <f t="shared" si="58"/>
        <v>109087913.11344856</v>
      </c>
      <c r="K95" s="21">
        <f t="shared" si="58"/>
        <v>113317632.39539436</v>
      </c>
      <c r="L95" s="21">
        <f t="shared" si="58"/>
        <v>117719993.28068487</v>
      </c>
      <c r="M95" s="21">
        <f t="shared" ref="M95:N95" si="59">M50*M$62*$C$10</f>
        <v>124431435.61071107</v>
      </c>
      <c r="N95" s="131">
        <f t="shared" si="59"/>
        <v>132243468.16205992</v>
      </c>
    </row>
    <row r="96" spans="2:14" s="18" customFormat="1" x14ac:dyDescent="0.25">
      <c r="B96" s="165" t="s">
        <v>165</v>
      </c>
      <c r="C96" s="20"/>
      <c r="D96" s="21">
        <f t="shared" ref="D96:L96" si="60">D51*D$62*$C$10</f>
        <v>358176.82582871552</v>
      </c>
      <c r="E96" s="21">
        <f t="shared" si="60"/>
        <v>377868.15210538532</v>
      </c>
      <c r="F96" s="21">
        <f t="shared" si="60"/>
        <v>397839.44984570472</v>
      </c>
      <c r="G96" s="21">
        <f t="shared" si="60"/>
        <v>414824.38530709757</v>
      </c>
      <c r="H96" s="21">
        <f t="shared" si="60"/>
        <v>430596.11109267676</v>
      </c>
      <c r="I96" s="21">
        <f t="shared" si="60"/>
        <v>449634.17062083154</v>
      </c>
      <c r="J96" s="21">
        <f t="shared" si="60"/>
        <v>471751.91624912893</v>
      </c>
      <c r="K96" s="21">
        <f t="shared" si="60"/>
        <v>490043.38520755211</v>
      </c>
      <c r="L96" s="21">
        <f t="shared" si="60"/>
        <v>509081.44473570702</v>
      </c>
      <c r="M96" s="21">
        <f t="shared" ref="M96:N96" si="61">M51*M$62*$C$10</f>
        <v>538105.15313402121</v>
      </c>
      <c r="N96" s="131">
        <f t="shared" si="61"/>
        <v>571888.37641437433</v>
      </c>
    </row>
    <row r="97" spans="2:14" s="18" customFormat="1" x14ac:dyDescent="0.25">
      <c r="B97" s="165" t="s">
        <v>166</v>
      </c>
      <c r="C97" s="20"/>
      <c r="D97" s="21">
        <f t="shared" ref="D97:L97" si="62">D52*D$62*$C$10</f>
        <v>133513993.59591199</v>
      </c>
      <c r="E97" s="21">
        <f t="shared" si="62"/>
        <v>140854132.37880343</v>
      </c>
      <c r="F97" s="21">
        <f t="shared" si="62"/>
        <v>148298633.32448483</v>
      </c>
      <c r="G97" s="21">
        <f t="shared" si="62"/>
        <v>154629937.86707368</v>
      </c>
      <c r="H97" s="21">
        <f t="shared" si="62"/>
        <v>160509006.37090614</v>
      </c>
      <c r="I97" s="21">
        <f t="shared" si="62"/>
        <v>167605633.44062114</v>
      </c>
      <c r="J97" s="21">
        <f t="shared" si="62"/>
        <v>175850244.3010253</v>
      </c>
      <c r="K97" s="21">
        <f t="shared" si="62"/>
        <v>182668572.26996711</v>
      </c>
      <c r="L97" s="21">
        <f t="shared" si="62"/>
        <v>189765199.33968207</v>
      </c>
      <c r="M97" s="21">
        <f t="shared" ref="M97:N97" si="63">M52*M$62*$C$10</f>
        <v>200584076.88223773</v>
      </c>
      <c r="N97" s="131">
        <f t="shared" si="63"/>
        <v>213177111.19222218</v>
      </c>
    </row>
    <row r="98" spans="2:14" s="18" customFormat="1" x14ac:dyDescent="0.25">
      <c r="B98" s="165" t="s">
        <v>186</v>
      </c>
      <c r="C98" s="20"/>
      <c r="D98" s="21">
        <f t="shared" ref="D98:L98" si="64">D53*D$62*$C$10</f>
        <v>0</v>
      </c>
      <c r="E98" s="21">
        <f t="shared" si="64"/>
        <v>0</v>
      </c>
      <c r="F98" s="21">
        <f t="shared" si="64"/>
        <v>0</v>
      </c>
      <c r="G98" s="21">
        <f t="shared" si="64"/>
        <v>0</v>
      </c>
      <c r="H98" s="21">
        <f t="shared" si="64"/>
        <v>0</v>
      </c>
      <c r="I98" s="21">
        <f t="shared" si="64"/>
        <v>0</v>
      </c>
      <c r="J98" s="21">
        <f t="shared" si="64"/>
        <v>0</v>
      </c>
      <c r="K98" s="21">
        <f t="shared" si="64"/>
        <v>0</v>
      </c>
      <c r="L98" s="21">
        <f t="shared" si="64"/>
        <v>0</v>
      </c>
      <c r="M98" s="21">
        <f t="shared" ref="M98:N98" si="65">M53*M$62*$C$10</f>
        <v>37464333.744429052</v>
      </c>
      <c r="N98" s="131">
        <f t="shared" si="65"/>
        <v>52308370.286138356</v>
      </c>
    </row>
    <row r="99" spans="2:14" s="18" customFormat="1" x14ac:dyDescent="0.25">
      <c r="B99" s="165" t="s">
        <v>167</v>
      </c>
      <c r="C99" s="20"/>
      <c r="D99" s="21">
        <f t="shared" ref="D99:L99" si="66">D54*D$62*$C$10</f>
        <v>143270.73033148621</v>
      </c>
      <c r="E99" s="21">
        <f t="shared" si="66"/>
        <v>151147.26084215415</v>
      </c>
      <c r="F99" s="21">
        <f t="shared" si="66"/>
        <v>159135.77993828186</v>
      </c>
      <c r="G99" s="21">
        <f t="shared" si="66"/>
        <v>165929.75412283902</v>
      </c>
      <c r="H99" s="21">
        <f t="shared" si="66"/>
        <v>172238.44443707075</v>
      </c>
      <c r="I99" s="21">
        <f t="shared" si="66"/>
        <v>179853.66824833263</v>
      </c>
      <c r="J99" s="21">
        <f t="shared" si="66"/>
        <v>188700.7664996516</v>
      </c>
      <c r="K99" s="21">
        <f t="shared" si="66"/>
        <v>196017.35408302088</v>
      </c>
      <c r="L99" s="21">
        <f t="shared" si="66"/>
        <v>203632.57789428276</v>
      </c>
      <c r="M99" s="21">
        <f t="shared" ref="M99:N99" si="67">M54*M$62*$C$10</f>
        <v>215242.06125360852</v>
      </c>
      <c r="N99" s="131">
        <f t="shared" si="67"/>
        <v>228755.3505657498</v>
      </c>
    </row>
    <row r="100" spans="2:14" s="18" customFormat="1" x14ac:dyDescent="0.25">
      <c r="B100" s="165" t="s">
        <v>168</v>
      </c>
      <c r="C100" s="20"/>
      <c r="D100" s="21">
        <f t="shared" ref="D100:L100" si="68">D55*D$62*$C$10</f>
        <v>358821544.11520725</v>
      </c>
      <c r="E100" s="21">
        <f t="shared" si="68"/>
        <v>378548314.77917516</v>
      </c>
      <c r="F100" s="21">
        <f t="shared" si="68"/>
        <v>398555560.85542685</v>
      </c>
      <c r="G100" s="21">
        <f t="shared" si="68"/>
        <v>415571069.20065039</v>
      </c>
      <c r="H100" s="21">
        <f t="shared" si="68"/>
        <v>431371184.09264356</v>
      </c>
      <c r="I100" s="21">
        <f t="shared" si="68"/>
        <v>450443512.12794912</v>
      </c>
      <c r="J100" s="21">
        <f t="shared" si="68"/>
        <v>472601069.69837737</v>
      </c>
      <c r="K100" s="21">
        <f t="shared" si="68"/>
        <v>490925463.30092579</v>
      </c>
      <c r="L100" s="21">
        <f t="shared" si="68"/>
        <v>509997791.33623123</v>
      </c>
      <c r="M100" s="21">
        <f t="shared" ref="M100:N100" si="69">M55*M$62*$C$10</f>
        <v>539073742.40966249</v>
      </c>
      <c r="N100" s="131">
        <f t="shared" si="69"/>
        <v>572917775.49192023</v>
      </c>
    </row>
    <row r="101" spans="2:14" s="18" customFormat="1" x14ac:dyDescent="0.25">
      <c r="B101" s="165" t="s">
        <v>169</v>
      </c>
      <c r="C101" s="20"/>
      <c r="D101" s="21">
        <f t="shared" ref="D101:L101" si="70">D56*D$62*$C$10</f>
        <v>0</v>
      </c>
      <c r="E101" s="21">
        <f t="shared" si="70"/>
        <v>0</v>
      </c>
      <c r="F101" s="21">
        <f t="shared" si="70"/>
        <v>0</v>
      </c>
      <c r="G101" s="21">
        <f t="shared" si="70"/>
        <v>0</v>
      </c>
      <c r="H101" s="21">
        <f t="shared" si="70"/>
        <v>0</v>
      </c>
      <c r="I101" s="21">
        <f t="shared" si="70"/>
        <v>0</v>
      </c>
      <c r="J101" s="21">
        <f t="shared" si="70"/>
        <v>0</v>
      </c>
      <c r="K101" s="21">
        <f t="shared" si="70"/>
        <v>0</v>
      </c>
      <c r="L101" s="21">
        <f t="shared" si="70"/>
        <v>0</v>
      </c>
      <c r="M101" s="21">
        <f t="shared" ref="M101:N101" si="71">M56*M$62*$C$10</f>
        <v>0</v>
      </c>
      <c r="N101" s="131">
        <f t="shared" si="71"/>
        <v>0</v>
      </c>
    </row>
    <row r="102" spans="2:14" s="18" customFormat="1" x14ac:dyDescent="0.25">
      <c r="B102" s="165" t="s">
        <v>170</v>
      </c>
      <c r="C102" s="20"/>
      <c r="D102" s="21">
        <f t="shared" ref="D102:L102" si="72">D57*D$62*$C$10</f>
        <v>28095390.218004439</v>
      </c>
      <c r="E102" s="21">
        <f t="shared" si="72"/>
        <v>29639977.851146434</v>
      </c>
      <c r="F102" s="21">
        <f t="shared" si="72"/>
        <v>31206526.445897073</v>
      </c>
      <c r="G102" s="21">
        <f t="shared" si="72"/>
        <v>32538824.783488736</v>
      </c>
      <c r="H102" s="21">
        <f t="shared" si="72"/>
        <v>33775958.954109564</v>
      </c>
      <c r="I102" s="21">
        <f t="shared" si="72"/>
        <v>35269304.343498021</v>
      </c>
      <c r="J102" s="21">
        <f t="shared" si="72"/>
        <v>37004220.310581677</v>
      </c>
      <c r="K102" s="21">
        <f t="shared" si="72"/>
        <v>38439003.135680385</v>
      </c>
      <c r="L102" s="21">
        <f t="shared" si="72"/>
        <v>39932348.525068857</v>
      </c>
      <c r="M102" s="21">
        <f t="shared" ref="M102:N102" si="73">M57*M$62*$C$10</f>
        <v>42208968.211832628</v>
      </c>
      <c r="N102" s="131">
        <f t="shared" si="73"/>
        <v>44858924.245943524</v>
      </c>
    </row>
    <row r="103" spans="2:14" s="18" customFormat="1" x14ac:dyDescent="0.25">
      <c r="B103" s="175" t="s">
        <v>176</v>
      </c>
      <c r="C103" s="169" t="s">
        <v>171</v>
      </c>
      <c r="D103" s="202">
        <f t="shared" ref="D103:L103" si="74">SUM(D67:D102)</f>
        <v>1727100000</v>
      </c>
      <c r="E103" s="202">
        <f t="shared" si="74"/>
        <v>1822050000.0000002</v>
      </c>
      <c r="F103" s="202">
        <f t="shared" si="74"/>
        <v>1918349999.9999998</v>
      </c>
      <c r="G103" s="202">
        <f t="shared" si="74"/>
        <v>2000250000</v>
      </c>
      <c r="H103" s="202">
        <f t="shared" si="74"/>
        <v>2076300000</v>
      </c>
      <c r="I103" s="202">
        <f t="shared" si="74"/>
        <v>2168100000.0000005</v>
      </c>
      <c r="J103" s="202">
        <f t="shared" si="74"/>
        <v>2274750000</v>
      </c>
      <c r="K103" s="202">
        <f t="shared" si="74"/>
        <v>2362950000</v>
      </c>
      <c r="L103" s="202">
        <f t="shared" si="74"/>
        <v>2454750000.0000005</v>
      </c>
      <c r="M103" s="202">
        <f t="shared" ref="M103:N103" si="75">SUM(M67:M102)</f>
        <v>2594699999.9999995</v>
      </c>
      <c r="N103" s="203">
        <f t="shared" si="75"/>
        <v>2757599999.9999995</v>
      </c>
    </row>
    <row r="104" spans="2:14" x14ac:dyDescent="0.25">
      <c r="F104" s="45"/>
      <c r="G104" s="45"/>
      <c r="H104" s="45"/>
      <c r="I104" s="45"/>
      <c r="J104" s="45"/>
      <c r="K104" s="45"/>
    </row>
    <row r="105" spans="2:14" x14ac:dyDescent="0.25">
      <c r="B105" s="14"/>
      <c r="C105" s="14"/>
      <c r="D105" s="14"/>
      <c r="E105" s="14"/>
      <c r="F105" s="50"/>
      <c r="G105" s="50"/>
      <c r="H105" s="50"/>
      <c r="I105" s="50"/>
      <c r="J105" s="50"/>
      <c r="K105" s="50"/>
    </row>
    <row r="106" spans="2:14" ht="47.25" x14ac:dyDescent="0.25">
      <c r="B106" s="472" t="s">
        <v>570</v>
      </c>
      <c r="C106" s="17" t="s">
        <v>58</v>
      </c>
      <c r="D106" s="26"/>
      <c r="E106" s="26"/>
      <c r="F106" s="26"/>
      <c r="G106" s="26"/>
      <c r="H106" s="45"/>
      <c r="I106" s="45"/>
      <c r="J106" s="45"/>
      <c r="K106" s="45"/>
    </row>
    <row r="107" spans="2:14" x14ac:dyDescent="0.25">
      <c r="B107" s="46" t="s">
        <v>59</v>
      </c>
      <c r="C107" s="47">
        <v>0.1</v>
      </c>
      <c r="D107" s="117"/>
      <c r="E107" s="117"/>
      <c r="F107" s="45"/>
      <c r="G107" s="45"/>
      <c r="H107" s="43"/>
      <c r="I107" s="43"/>
      <c r="J107" s="43"/>
      <c r="K107" s="43"/>
    </row>
    <row r="108" spans="2:14" x14ac:dyDescent="0.25">
      <c r="B108" s="46" t="s">
        <v>60</v>
      </c>
      <c r="C108" s="47">
        <v>0</v>
      </c>
      <c r="D108" s="117"/>
      <c r="E108" s="117"/>
      <c r="F108" s="11"/>
      <c r="G108" s="45"/>
      <c r="H108" s="43"/>
      <c r="I108" s="43"/>
      <c r="J108" s="43"/>
      <c r="K108" s="43"/>
    </row>
    <row r="109" spans="2:14" x14ac:dyDescent="0.25">
      <c r="B109" s="46" t="s">
        <v>61</v>
      </c>
      <c r="C109" s="47">
        <v>0.3</v>
      </c>
      <c r="D109" s="117"/>
      <c r="E109" s="117"/>
      <c r="F109" s="11"/>
      <c r="G109" s="45"/>
      <c r="H109" s="43"/>
      <c r="I109" s="43"/>
      <c r="J109" s="43"/>
      <c r="K109" s="43"/>
    </row>
    <row r="110" spans="2:14" x14ac:dyDescent="0.25">
      <c r="B110" s="46" t="s">
        <v>62</v>
      </c>
      <c r="C110" s="47">
        <v>0.8</v>
      </c>
      <c r="D110" s="117"/>
      <c r="E110" s="117"/>
      <c r="F110" s="11"/>
      <c r="G110" s="45"/>
      <c r="H110" s="43"/>
      <c r="I110" s="43"/>
      <c r="J110" s="43"/>
      <c r="K110" s="43"/>
    </row>
    <row r="111" spans="2:14" x14ac:dyDescent="0.25">
      <c r="B111" s="46" t="s">
        <v>63</v>
      </c>
      <c r="C111" s="47">
        <v>0.8</v>
      </c>
      <c r="D111" s="117"/>
      <c r="E111" s="117"/>
      <c r="F111" s="11"/>
      <c r="G111" s="45"/>
      <c r="H111" s="43"/>
      <c r="I111" s="43"/>
      <c r="J111" s="43"/>
      <c r="K111" s="43"/>
    </row>
    <row r="112" spans="2:14" x14ac:dyDescent="0.25">
      <c r="B112" s="46" t="s">
        <v>64</v>
      </c>
      <c r="C112" s="47">
        <v>0.2</v>
      </c>
      <c r="D112" s="117"/>
      <c r="E112" s="117"/>
      <c r="F112" s="11"/>
      <c r="G112" s="45"/>
      <c r="H112" s="43"/>
      <c r="I112" s="43"/>
      <c r="J112" s="43"/>
      <c r="K112" s="43"/>
    </row>
    <row r="113" spans="2:11" x14ac:dyDescent="0.25">
      <c r="B113" s="48" t="s">
        <v>65</v>
      </c>
      <c r="C113" s="49">
        <v>0.8</v>
      </c>
      <c r="D113" s="117"/>
      <c r="E113" s="117"/>
      <c r="F113" s="11"/>
      <c r="G113" s="45"/>
      <c r="H113" s="43"/>
      <c r="I113" s="43"/>
      <c r="J113" s="43"/>
      <c r="K113" s="43"/>
    </row>
    <row r="114" spans="2:11" x14ac:dyDescent="0.25">
      <c r="B114" s="73"/>
      <c r="C114" s="74"/>
      <c r="D114" s="117"/>
      <c r="E114" s="117"/>
      <c r="F114" s="11"/>
      <c r="G114" s="45"/>
      <c r="H114" s="43"/>
      <c r="I114" s="43"/>
      <c r="J114" s="43"/>
      <c r="K114" s="43"/>
    </row>
    <row r="115" spans="2:11" ht="16.5" thickBot="1" x14ac:dyDescent="0.3">
      <c r="B115" s="73"/>
      <c r="C115" s="74"/>
      <c r="D115" s="117"/>
      <c r="E115" s="117"/>
      <c r="F115" s="11"/>
      <c r="G115" s="45"/>
      <c r="H115" s="43"/>
      <c r="I115" s="43"/>
      <c r="J115" s="43"/>
      <c r="K115" s="43"/>
    </row>
    <row r="116" spans="2:11" x14ac:dyDescent="0.25">
      <c r="B116" s="559" t="s">
        <v>66</v>
      </c>
      <c r="C116" s="560"/>
      <c r="D116" s="118"/>
      <c r="E116" s="118"/>
    </row>
    <row r="117" spans="2:11" x14ac:dyDescent="0.25">
      <c r="B117" s="8" t="s">
        <v>4</v>
      </c>
      <c r="C117" s="7">
        <f>C108</f>
        <v>0</v>
      </c>
      <c r="D117" s="12"/>
      <c r="E117" s="12"/>
    </row>
    <row r="118" spans="2:11" x14ac:dyDescent="0.25">
      <c r="B118" s="8" t="s">
        <v>5</v>
      </c>
      <c r="C118" s="7">
        <f>C112</f>
        <v>0.2</v>
      </c>
      <c r="D118" s="12"/>
      <c r="E118" s="12"/>
    </row>
    <row r="119" spans="2:11" x14ac:dyDescent="0.25">
      <c r="B119" s="8" t="s">
        <v>2</v>
      </c>
      <c r="C119" s="7">
        <f>C111</f>
        <v>0.8</v>
      </c>
      <c r="D119" s="12"/>
      <c r="E119" s="12"/>
    </row>
    <row r="120" spans="2:11" x14ac:dyDescent="0.25">
      <c r="B120" s="8" t="s">
        <v>6</v>
      </c>
      <c r="C120" s="7">
        <f>C111</f>
        <v>0.8</v>
      </c>
      <c r="D120" s="12"/>
      <c r="E120" s="12"/>
    </row>
    <row r="121" spans="2:11" x14ac:dyDescent="0.25">
      <c r="B121" s="8" t="s">
        <v>50</v>
      </c>
      <c r="C121" s="7">
        <f>C108</f>
        <v>0</v>
      </c>
      <c r="D121" s="12"/>
      <c r="E121" s="12"/>
    </row>
    <row r="122" spans="2:11" x14ac:dyDescent="0.25">
      <c r="B122" s="4" t="s">
        <v>7</v>
      </c>
      <c r="C122" s="5">
        <f>C111</f>
        <v>0.8</v>
      </c>
      <c r="D122" s="12"/>
      <c r="E122" s="12"/>
    </row>
    <row r="123" spans="2:11" x14ac:dyDescent="0.25">
      <c r="B123" s="6" t="s">
        <v>1</v>
      </c>
      <c r="C123" s="7">
        <f>C111</f>
        <v>0.8</v>
      </c>
      <c r="D123" s="12"/>
      <c r="E123" s="12"/>
    </row>
    <row r="124" spans="2:11" x14ac:dyDescent="0.25">
      <c r="B124" s="6" t="s">
        <v>12</v>
      </c>
      <c r="C124" s="7">
        <f>C111</f>
        <v>0.8</v>
      </c>
      <c r="D124" s="12"/>
      <c r="E124" s="12"/>
    </row>
    <row r="125" spans="2:11" x14ac:dyDescent="0.25">
      <c r="B125" s="6" t="s">
        <v>56</v>
      </c>
      <c r="C125" s="7">
        <f>C111</f>
        <v>0.8</v>
      </c>
      <c r="D125" s="12"/>
      <c r="E125" s="12"/>
    </row>
    <row r="126" spans="2:11" x14ac:dyDescent="0.25">
      <c r="B126" s="6" t="s">
        <v>8</v>
      </c>
      <c r="C126" s="7">
        <f>C111</f>
        <v>0.8</v>
      </c>
      <c r="D126" s="12"/>
      <c r="E126" s="12"/>
    </row>
    <row r="127" spans="2:11" s="13" customFormat="1" x14ac:dyDescent="0.25">
      <c r="B127" s="6" t="s">
        <v>9</v>
      </c>
      <c r="C127" s="7">
        <f>C108</f>
        <v>0</v>
      </c>
      <c r="D127" s="12"/>
      <c r="E127" s="12"/>
      <c r="F127" s="2"/>
      <c r="G127" s="2"/>
      <c r="H127" s="2"/>
      <c r="I127" s="2"/>
      <c r="J127" s="2"/>
      <c r="K127" s="2"/>
    </row>
    <row r="128" spans="2:11" s="13" customFormat="1" x14ac:dyDescent="0.25">
      <c r="B128" s="6" t="s">
        <v>10</v>
      </c>
      <c r="C128" s="7">
        <f>C112</f>
        <v>0.2</v>
      </c>
      <c r="D128" s="12"/>
      <c r="E128" s="12"/>
      <c r="F128" s="2"/>
      <c r="G128" s="2"/>
      <c r="H128" s="2"/>
      <c r="I128" s="2"/>
      <c r="J128" s="2"/>
      <c r="K128" s="2"/>
    </row>
    <row r="129" spans="2:11" s="13" customFormat="1" ht="16.5" thickBot="1" x14ac:dyDescent="0.3">
      <c r="B129" s="9" t="s">
        <v>882</v>
      </c>
      <c r="C129" s="10">
        <f>C108</f>
        <v>0</v>
      </c>
      <c r="D129" s="12"/>
      <c r="E129" s="12"/>
      <c r="F129" s="2"/>
      <c r="G129" s="2"/>
      <c r="H129" s="2"/>
      <c r="I129" s="2"/>
      <c r="J129" s="2"/>
      <c r="K129" s="2"/>
    </row>
    <row r="130" spans="2:11" x14ac:dyDescent="0.25">
      <c r="B130" s="13"/>
      <c r="C130" s="14"/>
      <c r="D130" s="14"/>
      <c r="E130" s="14"/>
    </row>
    <row r="131" spans="2:11" ht="16.5" thickBot="1" x14ac:dyDescent="0.3">
      <c r="B131" s="13"/>
      <c r="C131" s="14"/>
      <c r="D131" s="14"/>
      <c r="E131" s="14"/>
    </row>
    <row r="132" spans="2:11" ht="47.25" x14ac:dyDescent="0.25">
      <c r="B132" s="476" t="s">
        <v>573</v>
      </c>
      <c r="C132" s="51" t="s">
        <v>13</v>
      </c>
      <c r="D132" s="27"/>
      <c r="E132" s="27"/>
    </row>
    <row r="133" spans="2:11" ht="16.5" thickBot="1" x14ac:dyDescent="0.3">
      <c r="B133" s="9"/>
      <c r="C133" s="52">
        <v>0.25</v>
      </c>
      <c r="D133" s="71"/>
      <c r="E133" s="71"/>
    </row>
    <row r="134" spans="2:11" x14ac:dyDescent="0.25">
      <c r="B134" s="11"/>
      <c r="C134" s="53"/>
      <c r="D134" s="53"/>
      <c r="E134" s="53"/>
    </row>
    <row r="135" spans="2:11" ht="16.5" thickBot="1" x14ac:dyDescent="0.3">
      <c r="B135" s="13"/>
      <c r="C135" s="14"/>
      <c r="D135" s="14"/>
      <c r="E135" s="14"/>
    </row>
    <row r="136" spans="2:11" ht="18.75" x14ac:dyDescent="0.35">
      <c r="B136" s="54" t="s">
        <v>73</v>
      </c>
      <c r="C136" s="55" t="s">
        <v>0</v>
      </c>
      <c r="D136" s="58"/>
      <c r="E136" s="58"/>
    </row>
    <row r="137" spans="2:11" x14ac:dyDescent="0.25">
      <c r="B137" s="8" t="s">
        <v>4</v>
      </c>
      <c r="C137" s="7">
        <f t="shared" ref="C137:C149" si="76">C117*$C$133</f>
        <v>0</v>
      </c>
      <c r="D137" s="12"/>
      <c r="E137" s="12"/>
    </row>
    <row r="138" spans="2:11" x14ac:dyDescent="0.25">
      <c r="B138" s="8" t="s">
        <v>5</v>
      </c>
      <c r="C138" s="7">
        <f t="shared" si="76"/>
        <v>0.05</v>
      </c>
      <c r="D138" s="12"/>
      <c r="E138" s="12"/>
    </row>
    <row r="139" spans="2:11" s="13" customFormat="1" x14ac:dyDescent="0.25">
      <c r="B139" s="8" t="s">
        <v>2</v>
      </c>
      <c r="C139" s="7">
        <f t="shared" si="76"/>
        <v>0.2</v>
      </c>
      <c r="D139" s="12"/>
      <c r="E139" s="12"/>
      <c r="F139" s="2"/>
      <c r="G139" s="2"/>
      <c r="H139" s="2"/>
      <c r="I139" s="2"/>
      <c r="J139" s="2"/>
      <c r="K139" s="2"/>
    </row>
    <row r="140" spans="2:11" s="13" customFormat="1" x14ac:dyDescent="0.25">
      <c r="B140" s="8" t="s">
        <v>6</v>
      </c>
      <c r="C140" s="7">
        <f t="shared" si="76"/>
        <v>0.2</v>
      </c>
      <c r="D140" s="12"/>
      <c r="E140" s="12"/>
      <c r="F140" s="2"/>
      <c r="G140" s="2"/>
      <c r="H140" s="2"/>
      <c r="I140" s="2"/>
      <c r="J140" s="2"/>
      <c r="K140" s="2"/>
    </row>
    <row r="141" spans="2:11" x14ac:dyDescent="0.25">
      <c r="B141" s="8" t="s">
        <v>50</v>
      </c>
      <c r="C141" s="7">
        <f t="shared" si="76"/>
        <v>0</v>
      </c>
      <c r="D141" s="12"/>
      <c r="E141" s="12"/>
    </row>
    <row r="142" spans="2:11" x14ac:dyDescent="0.25">
      <c r="B142" s="4" t="s">
        <v>7</v>
      </c>
      <c r="C142" s="5">
        <f t="shared" si="76"/>
        <v>0.2</v>
      </c>
      <c r="D142" s="12"/>
      <c r="E142" s="12"/>
    </row>
    <row r="143" spans="2:11" x14ac:dyDescent="0.25">
      <c r="B143" s="6" t="s">
        <v>1</v>
      </c>
      <c r="C143" s="7">
        <f t="shared" si="76"/>
        <v>0.2</v>
      </c>
      <c r="D143" s="12"/>
      <c r="E143" s="12"/>
    </row>
    <row r="144" spans="2:11" x14ac:dyDescent="0.25">
      <c r="B144" s="6" t="s">
        <v>12</v>
      </c>
      <c r="C144" s="7">
        <f t="shared" si="76"/>
        <v>0.2</v>
      </c>
      <c r="D144" s="12"/>
      <c r="E144" s="12"/>
    </row>
    <row r="145" spans="2:14" x14ac:dyDescent="0.25">
      <c r="B145" s="6" t="s">
        <v>56</v>
      </c>
      <c r="C145" s="7">
        <f t="shared" si="76"/>
        <v>0.2</v>
      </c>
      <c r="D145" s="12"/>
      <c r="E145" s="12"/>
    </row>
    <row r="146" spans="2:14" x14ac:dyDescent="0.25">
      <c r="B146" s="6" t="s">
        <v>8</v>
      </c>
      <c r="C146" s="7">
        <f t="shared" si="76"/>
        <v>0.2</v>
      </c>
      <c r="D146" s="12"/>
      <c r="E146" s="12"/>
    </row>
    <row r="147" spans="2:14" x14ac:dyDescent="0.25">
      <c r="B147" s="6" t="s">
        <v>9</v>
      </c>
      <c r="C147" s="7">
        <f t="shared" si="76"/>
        <v>0</v>
      </c>
      <c r="D147" s="12"/>
      <c r="E147" s="12"/>
    </row>
    <row r="148" spans="2:14" x14ac:dyDescent="0.25">
      <c r="B148" s="6" t="s">
        <v>10</v>
      </c>
      <c r="C148" s="7">
        <f t="shared" si="76"/>
        <v>0.05</v>
      </c>
      <c r="D148" s="12"/>
      <c r="E148" s="12"/>
      <c r="F148" s="56"/>
      <c r="G148" s="56"/>
      <c r="H148" s="56"/>
      <c r="I148" s="56"/>
    </row>
    <row r="149" spans="2:14" ht="16.5" thickBot="1" x14ac:dyDescent="0.3">
      <c r="B149" s="9" t="s">
        <v>882</v>
      </c>
      <c r="C149" s="10">
        <f t="shared" si="76"/>
        <v>0</v>
      </c>
      <c r="D149" s="12"/>
      <c r="E149" s="12"/>
      <c r="F149" s="56"/>
      <c r="G149" s="56"/>
      <c r="H149" s="56"/>
      <c r="I149" s="56"/>
    </row>
    <row r="150" spans="2:14" x14ac:dyDescent="0.25">
      <c r="B150" s="11"/>
      <c r="C150" s="53"/>
      <c r="D150" s="53"/>
      <c r="E150" s="53"/>
      <c r="F150" s="56"/>
      <c r="G150" s="56"/>
      <c r="H150" s="56"/>
      <c r="I150" s="56"/>
    </row>
    <row r="151" spans="2:14" ht="16.5" thickBot="1" x14ac:dyDescent="0.3">
      <c r="B151" s="57"/>
      <c r="C151" s="58"/>
      <c r="D151" s="58"/>
      <c r="E151" s="58"/>
      <c r="H151" s="59"/>
      <c r="I151" s="59"/>
    </row>
    <row r="152" spans="2:14" ht="50.25" x14ac:dyDescent="0.25">
      <c r="B152" s="475" t="s">
        <v>572</v>
      </c>
      <c r="C152" s="51" t="s">
        <v>19</v>
      </c>
      <c r="D152" s="27"/>
      <c r="E152" s="27"/>
    </row>
    <row r="153" spans="2:14" ht="16.5" thickBot="1" x14ac:dyDescent="0.3">
      <c r="B153" s="9"/>
      <c r="C153" s="52">
        <v>0.35</v>
      </c>
      <c r="D153" s="71"/>
      <c r="E153" s="71"/>
    </row>
    <row r="154" spans="2:14" x14ac:dyDescent="0.25">
      <c r="B154" s="13"/>
      <c r="C154" s="14"/>
      <c r="D154" s="14"/>
      <c r="E154" s="14"/>
    </row>
    <row r="155" spans="2:14" s="18" customFormat="1" x14ac:dyDescent="0.25">
      <c r="B155" s="60" t="s">
        <v>102</v>
      </c>
      <c r="C155" s="16" t="s">
        <v>90</v>
      </c>
      <c r="D155" s="16">
        <v>2005</v>
      </c>
      <c r="E155" s="16">
        <v>2006</v>
      </c>
      <c r="F155" s="16">
        <v>2007</v>
      </c>
      <c r="G155" s="16">
        <v>2008</v>
      </c>
      <c r="H155" s="16">
        <v>2009</v>
      </c>
      <c r="I155" s="16">
        <v>2010</v>
      </c>
      <c r="J155" s="16">
        <v>2011</v>
      </c>
      <c r="K155" s="16">
        <v>2012</v>
      </c>
      <c r="L155" s="16">
        <v>2013</v>
      </c>
      <c r="M155" s="16">
        <v>2014</v>
      </c>
      <c r="N155" s="17">
        <v>2015</v>
      </c>
    </row>
    <row r="156" spans="2:14" s="18" customFormat="1" x14ac:dyDescent="0.25">
      <c r="B156" s="176" t="s">
        <v>96</v>
      </c>
      <c r="C156" s="38"/>
      <c r="D156" s="184"/>
      <c r="E156" s="184"/>
      <c r="F156" s="184"/>
      <c r="G156" s="184"/>
      <c r="H156" s="184"/>
      <c r="I156" s="184"/>
      <c r="J156" s="184"/>
      <c r="K156" s="184"/>
      <c r="L156" s="182"/>
      <c r="M156" s="182"/>
      <c r="N156" s="185"/>
    </row>
    <row r="157" spans="2:14" s="18" customFormat="1" x14ac:dyDescent="0.25">
      <c r="B157" s="165" t="s">
        <v>136</v>
      </c>
      <c r="C157" s="20"/>
      <c r="D157" s="211">
        <f t="shared" ref="D157:L157" si="77">((D67-$C$153)*$C$142)/10^3</f>
        <v>-6.9999999999999994E-5</v>
      </c>
      <c r="E157" s="211">
        <f t="shared" si="77"/>
        <v>-6.9999999999999994E-5</v>
      </c>
      <c r="F157" s="211">
        <f t="shared" si="77"/>
        <v>-6.9999999999999994E-5</v>
      </c>
      <c r="G157" s="211">
        <f t="shared" si="77"/>
        <v>-6.9999999999999994E-5</v>
      </c>
      <c r="H157" s="211">
        <f t="shared" si="77"/>
        <v>-6.9999999999999994E-5</v>
      </c>
      <c r="I157" s="211">
        <f t="shared" si="77"/>
        <v>-6.9999999999999994E-5</v>
      </c>
      <c r="J157" s="211">
        <f t="shared" si="77"/>
        <v>-6.9999999999999994E-5</v>
      </c>
      <c r="K157" s="211">
        <f t="shared" si="77"/>
        <v>-6.9999999999999994E-5</v>
      </c>
      <c r="L157" s="21">
        <f t="shared" si="77"/>
        <v>-6.9999999999999994E-5</v>
      </c>
      <c r="M157" s="21">
        <f t="shared" ref="M157:N157" si="78">((M67-$C$153)*$C$142)/10^3</f>
        <v>-6.9999999999999994E-5</v>
      </c>
      <c r="N157" s="212">
        <f t="shared" si="78"/>
        <v>-6.9999999999999994E-5</v>
      </c>
    </row>
    <row r="158" spans="2:14" s="18" customFormat="1" x14ac:dyDescent="0.25">
      <c r="B158" s="165" t="s">
        <v>137</v>
      </c>
      <c r="C158" s="20"/>
      <c r="D158" s="209">
        <f t="shared" ref="D158:L158" si="79">((D68-$C$153)*$C$142)/10^3</f>
        <v>22473.446689796929</v>
      </c>
      <c r="E158" s="209">
        <f t="shared" si="79"/>
        <v>23708.959265700298</v>
      </c>
      <c r="F158" s="209">
        <f t="shared" si="79"/>
        <v>24962.038371118888</v>
      </c>
      <c r="G158" s="209">
        <f t="shared" si="79"/>
        <v>26027.741161708531</v>
      </c>
      <c r="H158" s="209">
        <f t="shared" si="79"/>
        <v>27017.322324398905</v>
      </c>
      <c r="I158" s="209">
        <f t="shared" si="79"/>
        <v>28211.846331433459</v>
      </c>
      <c r="J158" s="209">
        <f t="shared" si="79"/>
        <v>29599.602163135347</v>
      </c>
      <c r="K158" s="209">
        <f t="shared" si="79"/>
        <v>30747.282091462661</v>
      </c>
      <c r="L158" s="21">
        <f t="shared" si="79"/>
        <v>31941.806098497196</v>
      </c>
      <c r="M158" s="21">
        <f t="shared" ref="M158:N158" si="80">((M68-$C$153)*$C$142)/10^3</f>
        <v>26270.002909355222</v>
      </c>
      <c r="N158" s="210">
        <f t="shared" si="80"/>
        <v>25420.890162515836</v>
      </c>
    </row>
    <row r="159" spans="2:14" s="18" customFormat="1" x14ac:dyDescent="0.25">
      <c r="B159" s="165" t="s">
        <v>138</v>
      </c>
      <c r="C159" s="20"/>
      <c r="D159" s="211">
        <f t="shared" ref="D159:L159" si="81">((D69-$C$153)*$C$142)/10^3</f>
        <v>-6.9999999999999994E-5</v>
      </c>
      <c r="E159" s="211">
        <f t="shared" si="81"/>
        <v>-6.9999999999999994E-5</v>
      </c>
      <c r="F159" s="211">
        <f t="shared" si="81"/>
        <v>-6.9999999999999994E-5</v>
      </c>
      <c r="G159" s="211">
        <f t="shared" si="81"/>
        <v>-6.9999999999999994E-5</v>
      </c>
      <c r="H159" s="211">
        <f t="shared" si="81"/>
        <v>-6.9999999999999994E-5</v>
      </c>
      <c r="I159" s="211">
        <f t="shared" si="81"/>
        <v>-6.9999999999999994E-5</v>
      </c>
      <c r="J159" s="211">
        <f t="shared" si="81"/>
        <v>-6.9999999999999994E-5</v>
      </c>
      <c r="K159" s="211">
        <f t="shared" si="81"/>
        <v>-6.9999999999999994E-5</v>
      </c>
      <c r="L159" s="21">
        <f t="shared" si="81"/>
        <v>-6.9999999999999994E-5</v>
      </c>
      <c r="M159" s="21">
        <f t="shared" ref="M159:N159" si="82">((M69-$C$153)*$C$142)/10^3</f>
        <v>-6.9999999999999994E-5</v>
      </c>
      <c r="N159" s="212">
        <f t="shared" si="82"/>
        <v>-6.9999999999999994E-5</v>
      </c>
    </row>
    <row r="160" spans="2:14" s="18" customFormat="1" x14ac:dyDescent="0.25">
      <c r="B160" s="165" t="s">
        <v>139</v>
      </c>
      <c r="C160" s="20"/>
      <c r="D160" s="211">
        <f t="shared" ref="D160:L160" si="83">((D70-$C$153)*$C$142)/10^3</f>
        <v>-6.9999999999999994E-5</v>
      </c>
      <c r="E160" s="211">
        <f t="shared" si="83"/>
        <v>-6.9999999999999994E-5</v>
      </c>
      <c r="F160" s="211">
        <f t="shared" si="83"/>
        <v>-6.9999999999999994E-5</v>
      </c>
      <c r="G160" s="211">
        <f t="shared" si="83"/>
        <v>-6.9999999999999994E-5</v>
      </c>
      <c r="H160" s="211">
        <f t="shared" si="83"/>
        <v>-6.9999999999999994E-5</v>
      </c>
      <c r="I160" s="211">
        <f t="shared" si="83"/>
        <v>-6.9999999999999994E-5</v>
      </c>
      <c r="J160" s="211">
        <f t="shared" si="83"/>
        <v>-6.9999999999999994E-5</v>
      </c>
      <c r="K160" s="211">
        <f t="shared" si="83"/>
        <v>-6.9999999999999994E-5</v>
      </c>
      <c r="L160" s="21">
        <f t="shared" si="83"/>
        <v>-6.9999999999999994E-5</v>
      </c>
      <c r="M160" s="21">
        <f t="shared" ref="M160:N160" si="84">((M70-$C$153)*$C$142)/10^3</f>
        <v>-6.9999999999999994E-5</v>
      </c>
      <c r="N160" s="212">
        <f t="shared" si="84"/>
        <v>-6.9999999999999994E-5</v>
      </c>
    </row>
    <row r="161" spans="2:14" s="18" customFormat="1" x14ac:dyDescent="0.25">
      <c r="B161" s="165" t="s">
        <v>140</v>
      </c>
      <c r="C161" s="20"/>
      <c r="D161" s="209">
        <f t="shared" ref="D161:L161" si="85">((D71-$C$153)*$C$142)/10^3</f>
        <v>3151.9559972926963</v>
      </c>
      <c r="E161" s="209">
        <f t="shared" si="85"/>
        <v>3325.2396685273911</v>
      </c>
      <c r="F161" s="209">
        <f t="shared" si="85"/>
        <v>3500.9870886422009</v>
      </c>
      <c r="G161" s="209">
        <f t="shared" si="85"/>
        <v>3650.4545207024585</v>
      </c>
      <c r="H161" s="209">
        <f t="shared" si="85"/>
        <v>3789.2457076155542</v>
      </c>
      <c r="I161" s="209">
        <f t="shared" si="85"/>
        <v>3956.7806314633176</v>
      </c>
      <c r="J161" s="209">
        <f t="shared" si="85"/>
        <v>4151.4167929923342</v>
      </c>
      <c r="K161" s="209">
        <f t="shared" si="85"/>
        <v>4312.3817198264587</v>
      </c>
      <c r="L161" s="21">
        <f t="shared" si="85"/>
        <v>4479.9166436742198</v>
      </c>
      <c r="M161" s="21">
        <f t="shared" ref="M161:N161" si="86">((M71-$C$153)*$C$142)/10^3</f>
        <v>4735.3252775793881</v>
      </c>
      <c r="N161" s="210">
        <f t="shared" si="86"/>
        <v>5032.6176424464938</v>
      </c>
    </row>
    <row r="162" spans="2:14" s="18" customFormat="1" x14ac:dyDescent="0.25">
      <c r="B162" s="165" t="s">
        <v>141</v>
      </c>
      <c r="C162" s="20"/>
      <c r="D162" s="294">
        <f t="shared" ref="D162:L162" si="87">((D72-$C$153)*$C$142)/10^3</f>
        <v>-6.9999999999999994E-5</v>
      </c>
      <c r="E162" s="294">
        <f t="shared" si="87"/>
        <v>-6.9999999999999994E-5</v>
      </c>
      <c r="F162" s="294">
        <f t="shared" si="87"/>
        <v>-6.9999999999999994E-5</v>
      </c>
      <c r="G162" s="294">
        <f t="shared" si="87"/>
        <v>-6.9999999999999994E-5</v>
      </c>
      <c r="H162" s="294">
        <f t="shared" si="87"/>
        <v>-6.9999999999999994E-5</v>
      </c>
      <c r="I162" s="294">
        <f t="shared" si="87"/>
        <v>-6.9999999999999994E-5</v>
      </c>
      <c r="J162" s="294">
        <f t="shared" si="87"/>
        <v>-6.9999999999999994E-5</v>
      </c>
      <c r="K162" s="294">
        <f t="shared" si="87"/>
        <v>-6.9999999999999994E-5</v>
      </c>
      <c r="L162" s="21">
        <f t="shared" si="87"/>
        <v>-6.9999999999999994E-5</v>
      </c>
      <c r="M162" s="21">
        <f t="shared" ref="M162:N162" si="88">((M72-$C$153)*$C$142)/10^3</f>
        <v>-6.9999999999999994E-5</v>
      </c>
      <c r="N162" s="295">
        <f t="shared" si="88"/>
        <v>-6.9999999999999994E-5</v>
      </c>
    </row>
    <row r="163" spans="2:14" s="18" customFormat="1" x14ac:dyDescent="0.25">
      <c r="B163" s="165" t="s">
        <v>142</v>
      </c>
      <c r="C163" s="20"/>
      <c r="D163" s="209">
        <f t="shared" ref="D163:L163" si="89">((D73-$C$153)*$C$142)/10^3</f>
        <v>286.54139066297239</v>
      </c>
      <c r="E163" s="209">
        <f t="shared" si="89"/>
        <v>302.29445168430823</v>
      </c>
      <c r="F163" s="209">
        <f t="shared" si="89"/>
        <v>318.27148987656381</v>
      </c>
      <c r="G163" s="209">
        <f t="shared" si="89"/>
        <v>331.85943824567806</v>
      </c>
      <c r="H163" s="209">
        <f t="shared" si="89"/>
        <v>344.47681887414143</v>
      </c>
      <c r="I163" s="209">
        <f t="shared" si="89"/>
        <v>359.70726649666523</v>
      </c>
      <c r="J163" s="209">
        <f t="shared" si="89"/>
        <v>377.40146299930313</v>
      </c>
      <c r="K163" s="209">
        <f t="shared" si="89"/>
        <v>392.0346381660417</v>
      </c>
      <c r="L163" s="21">
        <f t="shared" si="89"/>
        <v>407.26508578856561</v>
      </c>
      <c r="M163" s="21">
        <f t="shared" ref="M163:N163" si="90">((M73-$C$153)*$C$142)/10^3</f>
        <v>430.48405250721697</v>
      </c>
      <c r="N163" s="210">
        <f t="shared" si="90"/>
        <v>457.51063113149951</v>
      </c>
    </row>
    <row r="164" spans="2:14" s="18" customFormat="1" x14ac:dyDescent="0.25">
      <c r="B164" s="165" t="s">
        <v>143</v>
      </c>
      <c r="C164" s="20"/>
      <c r="D164" s="294">
        <f t="shared" ref="D164:L164" si="91">((D74-$C$153)*$C$142)/10^3</f>
        <v>-6.9999999999999994E-5</v>
      </c>
      <c r="E164" s="294">
        <f t="shared" si="91"/>
        <v>-6.9999999999999994E-5</v>
      </c>
      <c r="F164" s="294">
        <f t="shared" si="91"/>
        <v>-6.9999999999999994E-5</v>
      </c>
      <c r="G164" s="294">
        <f t="shared" si="91"/>
        <v>-6.9999999999999994E-5</v>
      </c>
      <c r="H164" s="294">
        <f t="shared" si="91"/>
        <v>-6.9999999999999994E-5</v>
      </c>
      <c r="I164" s="294">
        <f t="shared" si="91"/>
        <v>-6.9999999999999994E-5</v>
      </c>
      <c r="J164" s="294">
        <f t="shared" si="91"/>
        <v>-6.9999999999999994E-5</v>
      </c>
      <c r="K164" s="294">
        <f t="shared" si="91"/>
        <v>-6.9999999999999994E-5</v>
      </c>
      <c r="L164" s="21">
        <f t="shared" si="91"/>
        <v>-6.9999999999999994E-5</v>
      </c>
      <c r="M164" s="21">
        <f t="shared" ref="M164:N164" si="92">((M74-$C$153)*$C$142)/10^3</f>
        <v>-6.9999999999999994E-5</v>
      </c>
      <c r="N164" s="295">
        <f t="shared" si="92"/>
        <v>-6.9999999999999994E-5</v>
      </c>
    </row>
    <row r="165" spans="2:14" s="18" customFormat="1" x14ac:dyDescent="0.25">
      <c r="B165" s="165" t="s">
        <v>144</v>
      </c>
      <c r="C165" s="20"/>
      <c r="D165" s="294">
        <f t="shared" ref="D165:L165" si="93">((D75-$C$153)*$C$142)/10^3</f>
        <v>-6.9999999999999994E-5</v>
      </c>
      <c r="E165" s="294">
        <f t="shared" si="93"/>
        <v>-6.9999999999999994E-5</v>
      </c>
      <c r="F165" s="294">
        <f t="shared" si="93"/>
        <v>-6.9999999999999994E-5</v>
      </c>
      <c r="G165" s="294">
        <f t="shared" si="93"/>
        <v>-6.9999999999999994E-5</v>
      </c>
      <c r="H165" s="294">
        <f t="shared" si="93"/>
        <v>-6.9999999999999994E-5</v>
      </c>
      <c r="I165" s="294">
        <f t="shared" si="93"/>
        <v>-6.9999999999999994E-5</v>
      </c>
      <c r="J165" s="294">
        <f t="shared" si="93"/>
        <v>-6.9999999999999994E-5</v>
      </c>
      <c r="K165" s="294">
        <f t="shared" si="93"/>
        <v>-6.9999999999999994E-5</v>
      </c>
      <c r="L165" s="21">
        <f t="shared" si="93"/>
        <v>-6.9999999999999994E-5</v>
      </c>
      <c r="M165" s="21">
        <f t="shared" ref="M165:N165" si="94">((M75-$C$153)*$C$142)/10^3</f>
        <v>-6.9999999999999994E-5</v>
      </c>
      <c r="N165" s="295">
        <f t="shared" si="94"/>
        <v>-6.9999999999999994E-5</v>
      </c>
    </row>
    <row r="166" spans="2:14" s="18" customFormat="1" x14ac:dyDescent="0.25">
      <c r="B166" s="165" t="s">
        <v>145</v>
      </c>
      <c r="C166" s="20"/>
      <c r="D166" s="209">
        <f t="shared" ref="D166:L166" si="95">((D76-$C$153)*$C$142)/10^3</f>
        <v>11461.658356518898</v>
      </c>
      <c r="E166" s="209">
        <f t="shared" si="95"/>
        <v>12091.780797372334</v>
      </c>
      <c r="F166" s="209">
        <f t="shared" si="95"/>
        <v>12730.862325062551</v>
      </c>
      <c r="G166" s="209">
        <f t="shared" si="95"/>
        <v>13274.380259827123</v>
      </c>
      <c r="H166" s="209">
        <f t="shared" si="95"/>
        <v>13779.075484965661</v>
      </c>
      <c r="I166" s="209">
        <f t="shared" si="95"/>
        <v>14388.293389866609</v>
      </c>
      <c r="J166" s="209">
        <f t="shared" si="95"/>
        <v>15096.06124997213</v>
      </c>
      <c r="K166" s="209">
        <f t="shared" si="95"/>
        <v>15681.388256641671</v>
      </c>
      <c r="L166" s="21">
        <f t="shared" si="95"/>
        <v>16290.606161542622</v>
      </c>
      <c r="M166" s="21">
        <f t="shared" ref="M166:N166" si="96">((M76-$C$153)*$C$142)/10^3</f>
        <v>17219.364830288687</v>
      </c>
      <c r="N166" s="210">
        <f t="shared" si="96"/>
        <v>18300.42797525998</v>
      </c>
    </row>
    <row r="167" spans="2:14" s="18" customFormat="1" x14ac:dyDescent="0.25">
      <c r="B167" s="165" t="s">
        <v>146</v>
      </c>
      <c r="C167" s="20"/>
      <c r="D167" s="209">
        <f t="shared" ref="D167:L167" si="97">((D77-$C$153)*$C$142)/10^3</f>
        <v>859.62431198891738</v>
      </c>
      <c r="E167" s="209">
        <f t="shared" si="97"/>
        <v>906.88349505292501</v>
      </c>
      <c r="F167" s="209">
        <f t="shared" si="97"/>
        <v>954.81460962969106</v>
      </c>
      <c r="G167" s="209">
        <f t="shared" si="97"/>
        <v>995.57845473703424</v>
      </c>
      <c r="H167" s="209">
        <f t="shared" si="97"/>
        <v>1033.4305966224242</v>
      </c>
      <c r="I167" s="209">
        <f t="shared" si="97"/>
        <v>1079.1219394899958</v>
      </c>
      <c r="J167" s="209">
        <f t="shared" si="97"/>
        <v>1132.2045289979096</v>
      </c>
      <c r="K167" s="209">
        <f t="shared" si="97"/>
        <v>1176.1040544981254</v>
      </c>
      <c r="L167" s="21">
        <f t="shared" si="97"/>
        <v>1221.7953973656968</v>
      </c>
      <c r="M167" s="21">
        <f t="shared" ref="M167:N167" si="98">((M77-$C$153)*$C$142)/10^3</f>
        <v>1291.452297521651</v>
      </c>
      <c r="N167" s="210">
        <f t="shared" si="98"/>
        <v>1372.5320333944985</v>
      </c>
    </row>
    <row r="168" spans="2:14" s="18" customFormat="1" x14ac:dyDescent="0.25">
      <c r="B168" s="165" t="s">
        <v>147</v>
      </c>
      <c r="C168" s="20"/>
      <c r="D168" s="209">
        <f t="shared" ref="D168:L168" si="99">((D78-$C$153)*$C$142)/10^3</f>
        <v>41482.607190178518</v>
      </c>
      <c r="E168" s="209">
        <f t="shared" si="99"/>
        <v>43763.177834237322</v>
      </c>
      <c r="F168" s="209">
        <f t="shared" si="99"/>
        <v>46076.17365333013</v>
      </c>
      <c r="G168" s="209">
        <f t="shared" si="99"/>
        <v>48043.300938726825</v>
      </c>
      <c r="H168" s="209">
        <f t="shared" si="99"/>
        <v>49869.919132309456</v>
      </c>
      <c r="I168" s="209">
        <f t="shared" si="99"/>
        <v>52074.831034622228</v>
      </c>
      <c r="J168" s="209">
        <f t="shared" si="99"/>
        <v>54636.4198623091</v>
      </c>
      <c r="K168" s="209">
        <f t="shared" si="99"/>
        <v>56754.864631197859</v>
      </c>
      <c r="L168" s="21">
        <f t="shared" si="99"/>
        <v>58959.776533510623</v>
      </c>
      <c r="M168" s="21">
        <f t="shared" ref="M168:N168" si="100">((M78-$C$153)*$C$142)/10^3</f>
        <v>62321.18634536981</v>
      </c>
      <c r="N168" s="210">
        <f t="shared" si="100"/>
        <v>66233.824132807174</v>
      </c>
    </row>
    <row r="169" spans="2:14" s="18" customFormat="1" x14ac:dyDescent="0.25">
      <c r="B169" s="165" t="s">
        <v>148</v>
      </c>
      <c r="C169" s="20"/>
      <c r="D169" s="209">
        <f t="shared" ref="D169:L169" si="101">((D79-$C$153)*$C$142)/10^3</f>
        <v>8444.3767757377973</v>
      </c>
      <c r="E169" s="209">
        <f t="shared" si="101"/>
        <v>8908.6194840365642</v>
      </c>
      <c r="F169" s="209">
        <f t="shared" si="101"/>
        <v>9379.4627995623323</v>
      </c>
      <c r="G169" s="209">
        <f t="shared" si="101"/>
        <v>9779.8996380001317</v>
      </c>
      <c r="H169" s="209">
        <f t="shared" si="101"/>
        <v>10151.733845120949</v>
      </c>
      <c r="I169" s="209">
        <f t="shared" si="101"/>
        <v>10600.575136556725</v>
      </c>
      <c r="J169" s="209">
        <f t="shared" si="101"/>
        <v>11122.023107489465</v>
      </c>
      <c r="K169" s="209">
        <f t="shared" si="101"/>
        <v>11553.262779653251</v>
      </c>
      <c r="L169" s="21">
        <f t="shared" si="101"/>
        <v>12002.104071089025</v>
      </c>
      <c r="M169" s="21">
        <f t="shared" ref="M169:N169" si="102">((M79-$C$153)*$C$142)/10^3</f>
        <v>12686.367020287686</v>
      </c>
      <c r="N169" s="210">
        <f t="shared" si="102"/>
        <v>13482.840292345292</v>
      </c>
    </row>
    <row r="170" spans="2:14" s="18" customFormat="1" x14ac:dyDescent="0.25">
      <c r="B170" s="165" t="s">
        <v>149</v>
      </c>
      <c r="C170" s="20"/>
      <c r="D170" s="209">
        <f t="shared" ref="D170:L170" si="103">((D80-$C$153)*$C$142)/10^3</f>
        <v>1733.5757670109831</v>
      </c>
      <c r="E170" s="209">
        <f t="shared" si="103"/>
        <v>1828.881786190065</v>
      </c>
      <c r="F170" s="209">
        <f t="shared" si="103"/>
        <v>1925.5428672532109</v>
      </c>
      <c r="G170" s="209">
        <f t="shared" si="103"/>
        <v>2007.7499548863525</v>
      </c>
      <c r="H170" s="209">
        <f t="shared" si="103"/>
        <v>2084.0851076885556</v>
      </c>
      <c r="I170" s="209">
        <f t="shared" si="103"/>
        <v>2176.2293158048246</v>
      </c>
      <c r="J170" s="209">
        <f t="shared" si="103"/>
        <v>2283.2792046457844</v>
      </c>
      <c r="K170" s="209">
        <f t="shared" si="103"/>
        <v>2371.8099144045527</v>
      </c>
      <c r="L170" s="21">
        <f t="shared" si="103"/>
        <v>2463.9541225208213</v>
      </c>
      <c r="M170" s="21">
        <f t="shared" ref="M170:N170" si="104">((M80-$C$153)*$C$142)/10^3</f>
        <v>2604.4288711686636</v>
      </c>
      <c r="N170" s="210">
        <f t="shared" si="104"/>
        <v>2767.9396718455719</v>
      </c>
    </row>
    <row r="171" spans="2:14" s="18" customFormat="1" x14ac:dyDescent="0.25">
      <c r="B171" s="165" t="s">
        <v>150</v>
      </c>
      <c r="C171" s="20"/>
      <c r="D171" s="209">
        <f t="shared" ref="D171:L171" si="105">((D81-$C$153)*$C$142)/10^3</f>
        <v>85.962368198891738</v>
      </c>
      <c r="E171" s="209">
        <f t="shared" si="105"/>
        <v>90.68828650529251</v>
      </c>
      <c r="F171" s="209">
        <f t="shared" si="105"/>
        <v>95.481397962969126</v>
      </c>
      <c r="G171" s="209">
        <f t="shared" si="105"/>
        <v>99.55778247370344</v>
      </c>
      <c r="H171" s="209">
        <f t="shared" si="105"/>
        <v>103.34299666224244</v>
      </c>
      <c r="I171" s="209">
        <f t="shared" si="105"/>
        <v>107.9121309489996</v>
      </c>
      <c r="J171" s="209">
        <f t="shared" si="105"/>
        <v>113.22038989979097</v>
      </c>
      <c r="K171" s="209">
        <f t="shared" si="105"/>
        <v>117.61034244981255</v>
      </c>
      <c r="L171" s="21">
        <f t="shared" si="105"/>
        <v>122.17947673656965</v>
      </c>
      <c r="M171" s="21">
        <f t="shared" ref="M171:N171" si="106">((M81-$C$153)*$C$142)/10^3</f>
        <v>129.14516675216512</v>
      </c>
      <c r="N171" s="210">
        <f t="shared" si="106"/>
        <v>137.25314033944986</v>
      </c>
    </row>
    <row r="172" spans="2:14" s="18" customFormat="1" x14ac:dyDescent="0.25">
      <c r="B172" s="165" t="s">
        <v>151</v>
      </c>
      <c r="C172" s="20"/>
      <c r="D172" s="294">
        <f t="shared" ref="D172:L172" si="107">((D82-$C$153)*$C$142)/10^3</f>
        <v>-6.9999999999999994E-5</v>
      </c>
      <c r="E172" s="294">
        <f t="shared" si="107"/>
        <v>-6.9999999999999994E-5</v>
      </c>
      <c r="F172" s="294">
        <f t="shared" si="107"/>
        <v>-6.9999999999999994E-5</v>
      </c>
      <c r="G172" s="294">
        <f t="shared" si="107"/>
        <v>-6.9999999999999994E-5</v>
      </c>
      <c r="H172" s="294">
        <f t="shared" si="107"/>
        <v>-6.9999999999999994E-5</v>
      </c>
      <c r="I172" s="294">
        <f t="shared" si="107"/>
        <v>-6.9999999999999994E-5</v>
      </c>
      <c r="J172" s="294">
        <f t="shared" si="107"/>
        <v>-6.9999999999999994E-5</v>
      </c>
      <c r="K172" s="294">
        <f t="shared" si="107"/>
        <v>-6.9999999999999994E-5</v>
      </c>
      <c r="L172" s="21">
        <f t="shared" si="107"/>
        <v>-6.9999999999999994E-5</v>
      </c>
      <c r="M172" s="21">
        <f t="shared" ref="M172:N172" si="108">((M82-$C$153)*$C$142)/10^3</f>
        <v>-6.9999999999999994E-5</v>
      </c>
      <c r="N172" s="295">
        <f t="shared" si="108"/>
        <v>-6.9999999999999994E-5</v>
      </c>
    </row>
    <row r="173" spans="2:14" s="18" customFormat="1" x14ac:dyDescent="0.25">
      <c r="B173" s="165" t="s">
        <v>152</v>
      </c>
      <c r="C173" s="20"/>
      <c r="D173" s="209">
        <f t="shared" ref="D173:L173" si="109">((D83-$C$153)*$C$142)/10^3</f>
        <v>13776.913358675716</v>
      </c>
      <c r="E173" s="209">
        <f t="shared" si="109"/>
        <v>14534.320532581545</v>
      </c>
      <c r="F173" s="209">
        <f t="shared" si="109"/>
        <v>15302.496528865182</v>
      </c>
      <c r="G173" s="209">
        <f t="shared" si="109"/>
        <v>15955.805086452201</v>
      </c>
      <c r="H173" s="209">
        <f t="shared" si="109"/>
        <v>16562.448747068724</v>
      </c>
      <c r="I173" s="209">
        <f t="shared" si="109"/>
        <v>17294.728668759672</v>
      </c>
      <c r="J173" s="209">
        <f t="shared" si="109"/>
        <v>18145.465636606499</v>
      </c>
      <c r="K173" s="209">
        <f t="shared" si="109"/>
        <v>18849.02869862329</v>
      </c>
      <c r="L173" s="21">
        <f t="shared" si="109"/>
        <v>19581.308620314237</v>
      </c>
      <c r="M173" s="21">
        <f t="shared" ref="M173:N173" si="110">((M83-$C$153)*$C$142)/10^3</f>
        <v>20697.676540147</v>
      </c>
      <c r="N173" s="210">
        <f t="shared" si="110"/>
        <v>21997.114440402493</v>
      </c>
    </row>
    <row r="174" spans="2:14" s="18" customFormat="1" x14ac:dyDescent="0.25">
      <c r="B174" s="165" t="s">
        <v>153</v>
      </c>
      <c r="C174" s="20"/>
      <c r="D174" s="209">
        <f t="shared" ref="D174:L174" si="111">((D84-$C$153)*$C$142)/10^3</f>
        <v>4571.7689348777258</v>
      </c>
      <c r="E174" s="209">
        <f t="shared" si="111"/>
        <v>4823.1090234731391</v>
      </c>
      <c r="F174" s="209">
        <f t="shared" si="111"/>
        <v>5078.0226678305744</v>
      </c>
      <c r="G174" s="209">
        <f t="shared" si="111"/>
        <v>5294.818384059794</v>
      </c>
      <c r="H174" s="209">
        <f t="shared" si="111"/>
        <v>5496.1286919869262</v>
      </c>
      <c r="I174" s="209">
        <f t="shared" si="111"/>
        <v>5739.1304838042952</v>
      </c>
      <c r="J174" s="209">
        <f t="shared" si="111"/>
        <v>6021.4413890038823</v>
      </c>
      <c r="K174" s="209">
        <f t="shared" si="111"/>
        <v>6254.9136987891961</v>
      </c>
      <c r="L174" s="21">
        <f t="shared" si="111"/>
        <v>6497.9154906065633</v>
      </c>
      <c r="M174" s="21">
        <f t="shared" ref="M174:N174" si="112">((M84-$C$153)*$C$142)/10^3</f>
        <v>6868.3741046026471</v>
      </c>
      <c r="N174" s="210">
        <f t="shared" si="112"/>
        <v>7299.5831665530741</v>
      </c>
    </row>
    <row r="175" spans="2:14" s="18" customFormat="1" x14ac:dyDescent="0.25">
      <c r="B175" s="165" t="s">
        <v>154</v>
      </c>
      <c r="C175" s="20"/>
      <c r="D175" s="294">
        <f t="shared" ref="D175:L175" si="113">((D85-$C$153)*$C$142)/10^3</f>
        <v>-6.9999999999999994E-5</v>
      </c>
      <c r="E175" s="294">
        <f t="shared" si="113"/>
        <v>-6.9999999999999994E-5</v>
      </c>
      <c r="F175" s="294">
        <f t="shared" si="113"/>
        <v>-6.9999999999999994E-5</v>
      </c>
      <c r="G175" s="294">
        <f t="shared" si="113"/>
        <v>-6.9999999999999994E-5</v>
      </c>
      <c r="H175" s="294">
        <f t="shared" si="113"/>
        <v>-6.9999999999999994E-5</v>
      </c>
      <c r="I175" s="294">
        <f t="shared" si="113"/>
        <v>-6.9999999999999994E-5</v>
      </c>
      <c r="J175" s="294">
        <f t="shared" si="113"/>
        <v>-6.9999999999999994E-5</v>
      </c>
      <c r="K175" s="294">
        <f t="shared" si="113"/>
        <v>-6.9999999999999994E-5</v>
      </c>
      <c r="L175" s="21">
        <f t="shared" si="113"/>
        <v>-6.9999999999999994E-5</v>
      </c>
      <c r="M175" s="21">
        <f t="shared" ref="M175:N175" si="114">((M85-$C$153)*$C$142)/10^3</f>
        <v>-6.9999999999999994E-5</v>
      </c>
      <c r="N175" s="295">
        <f t="shared" si="114"/>
        <v>-6.9999999999999994E-5</v>
      </c>
    </row>
    <row r="176" spans="2:14" s="18" customFormat="1" x14ac:dyDescent="0.25">
      <c r="B176" s="165" t="s">
        <v>155</v>
      </c>
      <c r="C176" s="20"/>
      <c r="D176" s="209">
        <f t="shared" ref="D176:L176" si="115">((D86-$C$153)*$C$142)/10^3</f>
        <v>14362.890645731492</v>
      </c>
      <c r="E176" s="209">
        <f t="shared" si="115"/>
        <v>15152.512829425956</v>
      </c>
      <c r="F176" s="209">
        <f t="shared" si="115"/>
        <v>15953.361868812759</v>
      </c>
      <c r="G176" s="209">
        <f t="shared" si="115"/>
        <v>16634.457780814613</v>
      </c>
      <c r="H176" s="209">
        <f t="shared" si="115"/>
        <v>17266.903984816337</v>
      </c>
      <c r="I176" s="209">
        <f t="shared" si="115"/>
        <v>18030.330171895344</v>
      </c>
      <c r="J176" s="209">
        <f t="shared" si="115"/>
        <v>18917.251771590072</v>
      </c>
      <c r="K176" s="209">
        <f t="shared" si="115"/>
        <v>19650.739676822843</v>
      </c>
      <c r="L176" s="21">
        <f t="shared" si="115"/>
        <v>20414.16586390185</v>
      </c>
      <c r="M176" s="21">
        <f t="shared" ref="M176:N176" si="116">((M86-$C$153)*$C$142)/10^3</f>
        <v>21578.016570674259</v>
      </c>
      <c r="N176" s="210">
        <f t="shared" si="116"/>
        <v>22932.723824216409</v>
      </c>
    </row>
    <row r="177" spans="2:14" s="18" customFormat="1" x14ac:dyDescent="0.25">
      <c r="B177" s="165" t="s">
        <v>156</v>
      </c>
      <c r="C177" s="20"/>
      <c r="D177" s="209">
        <f t="shared" ref="D177:L177" si="117">((D87-$C$153)*$C$142)/10^3</f>
        <v>76197.105149497627</v>
      </c>
      <c r="E177" s="209">
        <f t="shared" si="117"/>
        <v>80386.159136291259</v>
      </c>
      <c r="F177" s="209">
        <f t="shared" si="117"/>
        <v>84634.77313237582</v>
      </c>
      <c r="G177" s="209">
        <f t="shared" si="117"/>
        <v>88248.080362690729</v>
      </c>
      <c r="H177" s="209">
        <f t="shared" si="117"/>
        <v>91603.294219411691</v>
      </c>
      <c r="I177" s="209">
        <f t="shared" si="117"/>
        <v>95653.374851193221</v>
      </c>
      <c r="J177" s="209">
        <f t="shared" si="117"/>
        <v>100358.61558517467</v>
      </c>
      <c r="K177" s="209">
        <f t="shared" si="117"/>
        <v>104249.86952551383</v>
      </c>
      <c r="L177" s="21">
        <f t="shared" si="117"/>
        <v>108299.95015729534</v>
      </c>
      <c r="M177" s="21">
        <f t="shared" ref="M177:N177" si="118">((M87-$C$153)*$C$142)/10^3</f>
        <v>114474.33778711913</v>
      </c>
      <c r="N177" s="210">
        <f t="shared" si="118"/>
        <v>121661.24557488834</v>
      </c>
    </row>
    <row r="178" spans="2:14" s="18" customFormat="1" x14ac:dyDescent="0.25">
      <c r="B178" s="165" t="s">
        <v>157</v>
      </c>
      <c r="C178" s="20"/>
      <c r="D178" s="294">
        <f t="shared" ref="D178:L178" si="119">((D88-$C$153)*$C$142)/10^3</f>
        <v>-6.9999999999999994E-5</v>
      </c>
      <c r="E178" s="294">
        <f t="shared" si="119"/>
        <v>-6.9999999999999994E-5</v>
      </c>
      <c r="F178" s="294">
        <f t="shared" si="119"/>
        <v>-6.9999999999999994E-5</v>
      </c>
      <c r="G178" s="294">
        <f t="shared" si="119"/>
        <v>-6.9999999999999994E-5</v>
      </c>
      <c r="H178" s="294">
        <f t="shared" si="119"/>
        <v>-6.9999999999999994E-5</v>
      </c>
      <c r="I178" s="294">
        <f t="shared" si="119"/>
        <v>-6.9999999999999994E-5</v>
      </c>
      <c r="J178" s="294">
        <f t="shared" si="119"/>
        <v>-6.9999999999999994E-5</v>
      </c>
      <c r="K178" s="294">
        <f t="shared" si="119"/>
        <v>-6.9999999999999994E-5</v>
      </c>
      <c r="L178" s="21">
        <f t="shared" si="119"/>
        <v>-6.9999999999999994E-5</v>
      </c>
      <c r="M178" s="21">
        <f t="shared" ref="M178:N178" si="120">((M88-$C$153)*$C$142)/10^3</f>
        <v>-6.9999999999999994E-5</v>
      </c>
      <c r="N178" s="295">
        <f t="shared" si="120"/>
        <v>-6.9999999999999994E-5</v>
      </c>
    </row>
    <row r="179" spans="2:14" s="18" customFormat="1" x14ac:dyDescent="0.25">
      <c r="B179" s="165" t="s">
        <v>158</v>
      </c>
      <c r="C179" s="20"/>
      <c r="D179" s="294">
        <f t="shared" ref="D179:L179" si="121">((D89-$C$153)*$C$142)/10^3</f>
        <v>-6.9999999999999994E-5</v>
      </c>
      <c r="E179" s="294">
        <f t="shared" si="121"/>
        <v>-6.9999999999999994E-5</v>
      </c>
      <c r="F179" s="294">
        <f t="shared" si="121"/>
        <v>-6.9999999999999994E-5</v>
      </c>
      <c r="G179" s="294">
        <f t="shared" si="121"/>
        <v>-6.9999999999999994E-5</v>
      </c>
      <c r="H179" s="294">
        <f t="shared" si="121"/>
        <v>-6.9999999999999994E-5</v>
      </c>
      <c r="I179" s="294">
        <f t="shared" si="121"/>
        <v>-6.9999999999999994E-5</v>
      </c>
      <c r="J179" s="294">
        <f t="shared" si="121"/>
        <v>-6.9999999999999994E-5</v>
      </c>
      <c r="K179" s="294">
        <f t="shared" si="121"/>
        <v>-6.9999999999999994E-5</v>
      </c>
      <c r="L179" s="21">
        <f t="shared" si="121"/>
        <v>-6.9999999999999994E-5</v>
      </c>
      <c r="M179" s="21">
        <f t="shared" ref="M179:N179" si="122">((M89-$C$153)*$C$142)/10^3</f>
        <v>-6.9999999999999994E-5</v>
      </c>
      <c r="N179" s="295">
        <f t="shared" si="122"/>
        <v>-6.9999999999999994E-5</v>
      </c>
    </row>
    <row r="180" spans="2:14" s="18" customFormat="1" x14ac:dyDescent="0.25">
      <c r="B180" s="165" t="s">
        <v>159</v>
      </c>
      <c r="C180" s="20"/>
      <c r="D180" s="294">
        <f t="shared" ref="D180:L180" si="123">((D90-$C$153)*$C$142)/10^3</f>
        <v>-6.9999999999999994E-5</v>
      </c>
      <c r="E180" s="294">
        <f t="shared" si="123"/>
        <v>-6.9999999999999994E-5</v>
      </c>
      <c r="F180" s="294">
        <f t="shared" si="123"/>
        <v>-6.9999999999999994E-5</v>
      </c>
      <c r="G180" s="294">
        <f t="shared" si="123"/>
        <v>-6.9999999999999994E-5</v>
      </c>
      <c r="H180" s="294">
        <f t="shared" si="123"/>
        <v>-6.9999999999999994E-5</v>
      </c>
      <c r="I180" s="294">
        <f t="shared" si="123"/>
        <v>-6.9999999999999994E-5</v>
      </c>
      <c r="J180" s="294">
        <f t="shared" si="123"/>
        <v>-6.9999999999999994E-5</v>
      </c>
      <c r="K180" s="294">
        <f t="shared" si="123"/>
        <v>-6.9999999999999994E-5</v>
      </c>
      <c r="L180" s="21">
        <f t="shared" si="123"/>
        <v>-6.9999999999999994E-5</v>
      </c>
      <c r="M180" s="21">
        <f t="shared" ref="M180:N180" si="124">((M90-$C$153)*$C$142)/10^3</f>
        <v>-6.9999999999999994E-5</v>
      </c>
      <c r="N180" s="295">
        <f t="shared" si="124"/>
        <v>-6.9999999999999994E-5</v>
      </c>
    </row>
    <row r="181" spans="2:14" s="18" customFormat="1" x14ac:dyDescent="0.25">
      <c r="B181" s="165" t="s">
        <v>160</v>
      </c>
      <c r="C181" s="20"/>
      <c r="D181" s="294">
        <f t="shared" ref="D181:L181" si="125">((D91-$C$153)*$C$142)/10^3</f>
        <v>-6.9999999999999994E-5</v>
      </c>
      <c r="E181" s="294">
        <f t="shared" si="125"/>
        <v>-6.9999999999999994E-5</v>
      </c>
      <c r="F181" s="294">
        <f t="shared" si="125"/>
        <v>-6.9999999999999994E-5</v>
      </c>
      <c r="G181" s="294">
        <f t="shared" si="125"/>
        <v>-6.9999999999999994E-5</v>
      </c>
      <c r="H181" s="294">
        <f t="shared" si="125"/>
        <v>-6.9999999999999994E-5</v>
      </c>
      <c r="I181" s="294">
        <f t="shared" si="125"/>
        <v>-6.9999999999999994E-5</v>
      </c>
      <c r="J181" s="294">
        <f t="shared" si="125"/>
        <v>-6.9999999999999994E-5</v>
      </c>
      <c r="K181" s="294">
        <f t="shared" si="125"/>
        <v>-6.9999999999999994E-5</v>
      </c>
      <c r="L181" s="21">
        <f t="shared" si="125"/>
        <v>-6.9999999999999994E-5</v>
      </c>
      <c r="M181" s="21">
        <f t="shared" ref="M181:N181" si="126">((M91-$C$153)*$C$142)/10^3</f>
        <v>-6.9999999999999994E-5</v>
      </c>
      <c r="N181" s="295">
        <f t="shared" si="126"/>
        <v>-6.9999999999999994E-5</v>
      </c>
    </row>
    <row r="182" spans="2:14" s="18" customFormat="1" x14ac:dyDescent="0.25">
      <c r="B182" s="165" t="s">
        <v>161</v>
      </c>
      <c r="C182" s="20"/>
      <c r="D182" s="209">
        <f t="shared" ref="D182:L182" si="127">((D92-$C$153)*$C$142)/10^3</f>
        <v>1713.5178647645753</v>
      </c>
      <c r="E182" s="209">
        <f t="shared" si="127"/>
        <v>1807.721169672164</v>
      </c>
      <c r="F182" s="209">
        <f t="shared" si="127"/>
        <v>1903.2638580618511</v>
      </c>
      <c r="G182" s="209">
        <f t="shared" si="127"/>
        <v>1984.5197893091549</v>
      </c>
      <c r="H182" s="209">
        <f t="shared" si="127"/>
        <v>2059.9717254673656</v>
      </c>
      <c r="I182" s="209">
        <f t="shared" si="127"/>
        <v>2151.0498022500587</v>
      </c>
      <c r="J182" s="209">
        <f t="shared" si="127"/>
        <v>2256.8610973358336</v>
      </c>
      <c r="K182" s="209">
        <f t="shared" si="127"/>
        <v>2344.3674848329301</v>
      </c>
      <c r="L182" s="21">
        <f t="shared" si="127"/>
        <v>2435.445561615622</v>
      </c>
      <c r="M182" s="21">
        <f t="shared" ref="M182:N182" si="128">((M92-$C$153)*$C$142)/10^3</f>
        <v>2574.2949825931578</v>
      </c>
      <c r="N182" s="210">
        <f t="shared" si="128"/>
        <v>2735.9139227663677</v>
      </c>
    </row>
    <row r="183" spans="2:14" s="18" customFormat="1" x14ac:dyDescent="0.25">
      <c r="B183" s="165" t="s">
        <v>162</v>
      </c>
      <c r="C183" s="20"/>
      <c r="D183" s="209">
        <f t="shared" ref="D183:L183" si="129">((D93-$C$153)*$C$142)/10^3</f>
        <v>143.27066033148623</v>
      </c>
      <c r="E183" s="209">
        <f t="shared" si="129"/>
        <v>151.14719084215415</v>
      </c>
      <c r="F183" s="209">
        <f t="shared" si="129"/>
        <v>159.13570993828191</v>
      </c>
      <c r="G183" s="209">
        <f t="shared" si="129"/>
        <v>165.92968412283903</v>
      </c>
      <c r="H183" s="209">
        <f t="shared" si="129"/>
        <v>172.23837443707072</v>
      </c>
      <c r="I183" s="209">
        <f t="shared" si="129"/>
        <v>179.85359824833262</v>
      </c>
      <c r="J183" s="209">
        <f t="shared" si="129"/>
        <v>188.7006964996516</v>
      </c>
      <c r="K183" s="209">
        <f t="shared" si="129"/>
        <v>196.01728408302088</v>
      </c>
      <c r="L183" s="21">
        <f t="shared" si="129"/>
        <v>203.63250789428281</v>
      </c>
      <c r="M183" s="21">
        <f t="shared" ref="M183:N183" si="130">((M93-$C$153)*$C$142)/10^3</f>
        <v>215.24199125360849</v>
      </c>
      <c r="N183" s="210">
        <f t="shared" si="130"/>
        <v>228.75528056574973</v>
      </c>
    </row>
    <row r="184" spans="2:14" s="18" customFormat="1" x14ac:dyDescent="0.25">
      <c r="B184" s="165" t="s">
        <v>163</v>
      </c>
      <c r="C184" s="20"/>
      <c r="D184" s="209">
        <f t="shared" ref="D184:L184" si="131">((D94-$C$153)*$C$142)/10^3</f>
        <v>23923.346480751567</v>
      </c>
      <c r="E184" s="209">
        <f t="shared" si="131"/>
        <v>25238.569545422903</v>
      </c>
      <c r="F184" s="209">
        <f t="shared" si="131"/>
        <v>26572.492464094303</v>
      </c>
      <c r="G184" s="209">
        <f t="shared" si="131"/>
        <v>27706.950273431667</v>
      </c>
      <c r="H184" s="209">
        <f t="shared" si="131"/>
        <v>28760.375382102073</v>
      </c>
      <c r="I184" s="209">
        <f t="shared" si="131"/>
        <v>30031.965454106583</v>
      </c>
      <c r="J184" s="209">
        <f t="shared" si="131"/>
        <v>31509.253920111823</v>
      </c>
      <c r="K184" s="209">
        <f t="shared" si="131"/>
        <v>32730.977714782824</v>
      </c>
      <c r="L184" s="21">
        <f t="shared" si="131"/>
        <v>34002.567786787338</v>
      </c>
      <c r="M184" s="21">
        <f t="shared" ref="M184:N184" si="132">((M94-$C$153)*$C$142)/10^3</f>
        <v>35941.119318127559</v>
      </c>
      <c r="N184" s="210">
        <f t="shared" si="132"/>
        <v>38197.568367468884</v>
      </c>
    </row>
    <row r="185" spans="2:14" s="18" customFormat="1" x14ac:dyDescent="0.25">
      <c r="B185" s="165" t="s">
        <v>164</v>
      </c>
      <c r="C185" s="20"/>
      <c r="D185" s="209">
        <f t="shared" ref="D185:L185" si="133">((D95-$C$153)*$C$142)/10^3</f>
        <v>16564.961770926435</v>
      </c>
      <c r="E185" s="209">
        <f t="shared" si="133"/>
        <v>17475.646228569865</v>
      </c>
      <c r="F185" s="209">
        <f t="shared" si="133"/>
        <v>18399.278806464146</v>
      </c>
      <c r="G185" s="209">
        <f t="shared" si="133"/>
        <v>19184.798101682652</v>
      </c>
      <c r="H185" s="209">
        <f t="shared" si="133"/>
        <v>19914.208875814118</v>
      </c>
      <c r="I185" s="209">
        <f t="shared" si="133"/>
        <v>20794.681052872216</v>
      </c>
      <c r="J185" s="209">
        <f t="shared" si="133"/>
        <v>21817.582552689717</v>
      </c>
      <c r="K185" s="209">
        <f t="shared" si="133"/>
        <v>22663.526409078873</v>
      </c>
      <c r="L185" s="21">
        <f t="shared" si="133"/>
        <v>23543.998586136979</v>
      </c>
      <c r="M185" s="21">
        <f t="shared" ref="M185:N185" si="134">((M95-$C$153)*$C$142)/10^3</f>
        <v>24886.287052142219</v>
      </c>
      <c r="N185" s="210">
        <f t="shared" si="134"/>
        <v>26448.693562411987</v>
      </c>
    </row>
    <row r="186" spans="2:14" s="18" customFormat="1" x14ac:dyDescent="0.25">
      <c r="B186" s="165" t="s">
        <v>165</v>
      </c>
      <c r="C186" s="20"/>
      <c r="D186" s="209">
        <f t="shared" ref="D186:L186" si="135">((D96-$C$153)*$C$142)/10^3</f>
        <v>71.635295165743116</v>
      </c>
      <c r="E186" s="209">
        <f t="shared" si="135"/>
        <v>75.573560421077076</v>
      </c>
      <c r="F186" s="209">
        <f t="shared" si="135"/>
        <v>79.567819969140956</v>
      </c>
      <c r="G186" s="209">
        <f t="shared" si="135"/>
        <v>82.964807061419535</v>
      </c>
      <c r="H186" s="209">
        <f t="shared" si="135"/>
        <v>86.119152218535362</v>
      </c>
      <c r="I186" s="209">
        <f t="shared" si="135"/>
        <v>89.926764124166326</v>
      </c>
      <c r="J186" s="209">
        <f t="shared" si="135"/>
        <v>94.350313249825788</v>
      </c>
      <c r="K186" s="209">
        <f t="shared" si="135"/>
        <v>98.00860704151043</v>
      </c>
      <c r="L186" s="21">
        <f t="shared" si="135"/>
        <v>101.81621894714142</v>
      </c>
      <c r="M186" s="21">
        <f t="shared" ref="M186:N186" si="136">((M96-$C$153)*$C$142)/10^3</f>
        <v>107.62096062680426</v>
      </c>
      <c r="N186" s="210">
        <f t="shared" si="136"/>
        <v>114.37760528287488</v>
      </c>
    </row>
    <row r="187" spans="2:14" s="18" customFormat="1" x14ac:dyDescent="0.25">
      <c r="B187" s="165" t="s">
        <v>166</v>
      </c>
      <c r="C187" s="20"/>
      <c r="D187" s="209">
        <f t="shared" ref="D187:L187" si="137">((D97-$C$153)*$C$142)/10^3</f>
        <v>26702.798649182401</v>
      </c>
      <c r="E187" s="209">
        <f t="shared" si="137"/>
        <v>28170.82640576069</v>
      </c>
      <c r="F187" s="209">
        <f t="shared" si="137"/>
        <v>29659.726594896969</v>
      </c>
      <c r="G187" s="209">
        <f t="shared" si="137"/>
        <v>30925.987503414737</v>
      </c>
      <c r="H187" s="209">
        <f t="shared" si="137"/>
        <v>32101.801204181233</v>
      </c>
      <c r="I187" s="209">
        <f t="shared" si="137"/>
        <v>33521.126618124232</v>
      </c>
      <c r="J187" s="209">
        <f t="shared" si="137"/>
        <v>35170.048790205059</v>
      </c>
      <c r="K187" s="209">
        <f t="shared" si="137"/>
        <v>36533.714383993422</v>
      </c>
      <c r="L187" s="21">
        <f t="shared" si="137"/>
        <v>37953.039797936421</v>
      </c>
      <c r="M187" s="21">
        <f t="shared" ref="M187:N187" si="138">((M97-$C$153)*$C$142)/10^3</f>
        <v>40116.815306447548</v>
      </c>
      <c r="N187" s="210">
        <f t="shared" si="138"/>
        <v>42635.422168444442</v>
      </c>
    </row>
    <row r="188" spans="2:14" s="18" customFormat="1" x14ac:dyDescent="0.25">
      <c r="B188" s="165" t="s">
        <v>186</v>
      </c>
      <c r="C188" s="20"/>
      <c r="D188" s="294">
        <f t="shared" ref="D188:L188" si="139">((D98-$C$153)*$C$142)/10^3</f>
        <v>-6.9999999999999994E-5</v>
      </c>
      <c r="E188" s="294">
        <f t="shared" si="139"/>
        <v>-6.9999999999999994E-5</v>
      </c>
      <c r="F188" s="294">
        <f t="shared" si="139"/>
        <v>-6.9999999999999994E-5</v>
      </c>
      <c r="G188" s="294">
        <f t="shared" si="139"/>
        <v>-6.9999999999999994E-5</v>
      </c>
      <c r="H188" s="294">
        <f t="shared" si="139"/>
        <v>-6.9999999999999994E-5</v>
      </c>
      <c r="I188" s="294">
        <f t="shared" si="139"/>
        <v>-6.9999999999999994E-5</v>
      </c>
      <c r="J188" s="294">
        <f t="shared" si="139"/>
        <v>-6.9999999999999994E-5</v>
      </c>
      <c r="K188" s="294">
        <f t="shared" si="139"/>
        <v>-6.9999999999999994E-5</v>
      </c>
      <c r="L188" s="21">
        <f t="shared" si="139"/>
        <v>-6.9999999999999994E-5</v>
      </c>
      <c r="M188" s="21">
        <f t="shared" ref="M188:N188" si="140">((M98-$C$153)*$C$142)/10^3</f>
        <v>7492.86667888581</v>
      </c>
      <c r="N188" s="295">
        <f t="shared" si="140"/>
        <v>10461.67398722767</v>
      </c>
    </row>
    <row r="189" spans="2:14" s="18" customFormat="1" x14ac:dyDescent="0.25">
      <c r="B189" s="165" t="s">
        <v>167</v>
      </c>
      <c r="C189" s="20"/>
      <c r="D189" s="209">
        <f t="shared" ref="D189:L189" si="141">((D99-$C$153)*$C$142)/10^3</f>
        <v>28.654076066297243</v>
      </c>
      <c r="E189" s="209">
        <f t="shared" si="141"/>
        <v>30.229382168430831</v>
      </c>
      <c r="F189" s="209">
        <f t="shared" si="141"/>
        <v>31.827085987656375</v>
      </c>
      <c r="G189" s="209">
        <f t="shared" si="141"/>
        <v>33.185880824567803</v>
      </c>
      <c r="H189" s="209">
        <f t="shared" si="141"/>
        <v>34.447618887414151</v>
      </c>
      <c r="I189" s="209">
        <f t="shared" si="141"/>
        <v>35.97066364966652</v>
      </c>
      <c r="J189" s="209">
        <f t="shared" si="141"/>
        <v>37.740083299930319</v>
      </c>
      <c r="K189" s="209">
        <f t="shared" si="141"/>
        <v>39.203400816604173</v>
      </c>
      <c r="L189" s="21">
        <f t="shared" si="141"/>
        <v>40.726445578856556</v>
      </c>
      <c r="M189" s="21">
        <f t="shared" ref="M189:N189" si="142">((M99-$C$153)*$C$142)/10^3</f>
        <v>43.048342250721703</v>
      </c>
      <c r="N189" s="210">
        <f t="shared" si="142"/>
        <v>45.751000113149956</v>
      </c>
    </row>
    <row r="190" spans="2:14" s="18" customFormat="1" x14ac:dyDescent="0.25">
      <c r="B190" s="165" t="s">
        <v>168</v>
      </c>
      <c r="C190" s="20"/>
      <c r="D190" s="209">
        <f t="shared" ref="D190:L190" si="143">((D100-$C$153)*$C$142)/10^3</f>
        <v>71764.308753041449</v>
      </c>
      <c r="E190" s="209">
        <f t="shared" si="143"/>
        <v>75709.66288583503</v>
      </c>
      <c r="F190" s="209">
        <f t="shared" si="143"/>
        <v>79711.112101085368</v>
      </c>
      <c r="G190" s="209">
        <f t="shared" si="143"/>
        <v>83114.213770130082</v>
      </c>
      <c r="H190" s="209">
        <f t="shared" si="143"/>
        <v>86274.236748528725</v>
      </c>
      <c r="I190" s="209">
        <f t="shared" si="143"/>
        <v>90088.702355589819</v>
      </c>
      <c r="J190" s="209">
        <f t="shared" si="143"/>
        <v>94520.21386967547</v>
      </c>
      <c r="K190" s="209">
        <f t="shared" si="143"/>
        <v>98185.092590185159</v>
      </c>
      <c r="L190" s="21">
        <f t="shared" si="143"/>
        <v>101999.55819724625</v>
      </c>
      <c r="M190" s="21">
        <f t="shared" ref="M190:N190" si="144">((M100-$C$153)*$C$142)/10^3</f>
        <v>107814.74841193249</v>
      </c>
      <c r="N190" s="210">
        <f t="shared" si="144"/>
        <v>114583.55502838404</v>
      </c>
    </row>
    <row r="191" spans="2:14" s="18" customFormat="1" x14ac:dyDescent="0.25">
      <c r="B191" s="165" t="s">
        <v>169</v>
      </c>
      <c r="C191" s="20"/>
      <c r="D191" s="294">
        <f t="shared" ref="D191:L191" si="145">((D101-$C$153)*$C$142)/10^3</f>
        <v>-6.9999999999999994E-5</v>
      </c>
      <c r="E191" s="294">
        <f t="shared" si="145"/>
        <v>-6.9999999999999994E-5</v>
      </c>
      <c r="F191" s="294">
        <f t="shared" si="145"/>
        <v>-6.9999999999999994E-5</v>
      </c>
      <c r="G191" s="294">
        <f t="shared" si="145"/>
        <v>-6.9999999999999994E-5</v>
      </c>
      <c r="H191" s="294">
        <f t="shared" si="145"/>
        <v>-6.9999999999999994E-5</v>
      </c>
      <c r="I191" s="294">
        <f t="shared" si="145"/>
        <v>-6.9999999999999994E-5</v>
      </c>
      <c r="J191" s="294">
        <f t="shared" si="145"/>
        <v>-6.9999999999999994E-5</v>
      </c>
      <c r="K191" s="294">
        <f t="shared" si="145"/>
        <v>-6.9999999999999994E-5</v>
      </c>
      <c r="L191" s="21">
        <f t="shared" si="145"/>
        <v>-6.9999999999999994E-5</v>
      </c>
      <c r="M191" s="21">
        <f t="shared" ref="M191:N191" si="146">((M101-$C$153)*$C$142)/10^3</f>
        <v>-6.9999999999999994E-5</v>
      </c>
      <c r="N191" s="295">
        <f t="shared" si="146"/>
        <v>-6.9999999999999994E-5</v>
      </c>
    </row>
    <row r="192" spans="2:14" s="18" customFormat="1" x14ac:dyDescent="0.25">
      <c r="B192" s="165" t="s">
        <v>170</v>
      </c>
      <c r="C192" s="20"/>
      <c r="D192" s="209">
        <f t="shared" ref="D192:L192" si="147">((D102-$C$153)*$C$142)/10^3</f>
        <v>5619.0779736008881</v>
      </c>
      <c r="E192" s="209">
        <f t="shared" si="147"/>
        <v>5927.9955002292872</v>
      </c>
      <c r="F192" s="209">
        <f t="shared" si="147"/>
        <v>6241.3052191794141</v>
      </c>
      <c r="G192" s="209">
        <f t="shared" si="147"/>
        <v>6507.764886697747</v>
      </c>
      <c r="H192" s="209">
        <f t="shared" si="147"/>
        <v>6755.1917208219129</v>
      </c>
      <c r="I192" s="209">
        <f t="shared" si="147"/>
        <v>7053.8607986996039</v>
      </c>
      <c r="J192" s="209">
        <f t="shared" si="147"/>
        <v>7400.8439921163354</v>
      </c>
      <c r="K192" s="209">
        <f t="shared" si="147"/>
        <v>7687.8005571360773</v>
      </c>
      <c r="L192" s="21">
        <f t="shared" si="147"/>
        <v>7986.469635013771</v>
      </c>
      <c r="M192" s="21">
        <f t="shared" ref="M192:N192" si="148">((M102-$C$153)*$C$142)/10^3</f>
        <v>8441.7935723665269</v>
      </c>
      <c r="N192" s="210">
        <f t="shared" si="148"/>
        <v>8971.7847791887052</v>
      </c>
    </row>
    <row r="193" spans="2:14" s="18" customFormat="1" x14ac:dyDescent="0.25">
      <c r="B193" s="175" t="s">
        <v>176</v>
      </c>
      <c r="C193" s="169" t="s">
        <v>171</v>
      </c>
      <c r="D193" s="214">
        <f t="shared" ref="D193:L193" si="149">SUM(D157:D192)</f>
        <v>345419.9974799999</v>
      </c>
      <c r="E193" s="214">
        <f t="shared" si="149"/>
        <v>364409.99748000002</v>
      </c>
      <c r="F193" s="214">
        <f t="shared" si="149"/>
        <v>383669.99748000002</v>
      </c>
      <c r="G193" s="214">
        <f t="shared" si="149"/>
        <v>400049.99748000002</v>
      </c>
      <c r="H193" s="214">
        <f t="shared" si="149"/>
        <v>415259.99747999985</v>
      </c>
      <c r="I193" s="214">
        <f t="shared" si="149"/>
        <v>433619.99748000002</v>
      </c>
      <c r="J193" s="214">
        <f t="shared" si="149"/>
        <v>454949.99747999985</v>
      </c>
      <c r="K193" s="214">
        <f t="shared" si="149"/>
        <v>472589.9974799999</v>
      </c>
      <c r="L193" s="202">
        <f t="shared" si="149"/>
        <v>490949.9974799999</v>
      </c>
      <c r="M193" s="202">
        <f t="shared" ref="M193:N193" si="150">SUM(M157:M192)</f>
        <v>518939.99747999996</v>
      </c>
      <c r="N193" s="215">
        <f t="shared" si="150"/>
        <v>551519.99748000002</v>
      </c>
    </row>
    <row r="194" spans="2:14" s="61" customFormat="1" x14ac:dyDescent="0.25">
      <c r="B194" s="77"/>
      <c r="C194" s="77"/>
      <c r="D194" s="77"/>
      <c r="E194" s="77"/>
      <c r="F194" s="75"/>
      <c r="G194" s="75"/>
      <c r="H194" s="75"/>
      <c r="I194" s="75"/>
      <c r="J194" s="75"/>
      <c r="K194" s="75"/>
      <c r="L194" s="75"/>
      <c r="M194" s="75"/>
      <c r="N194" s="75"/>
    </row>
    <row r="195" spans="2:14" x14ac:dyDescent="0.25">
      <c r="B195" s="13"/>
      <c r="C195" s="14"/>
      <c r="D195" s="14"/>
      <c r="E195" s="14"/>
    </row>
    <row r="196" spans="2:14" s="18" customFormat="1" x14ac:dyDescent="0.25">
      <c r="B196" s="15" t="s">
        <v>54</v>
      </c>
      <c r="C196" s="16" t="s">
        <v>53</v>
      </c>
      <c r="D196" s="16">
        <v>2005</v>
      </c>
      <c r="E196" s="16">
        <v>2006</v>
      </c>
      <c r="F196" s="16">
        <v>2007</v>
      </c>
      <c r="G196" s="16">
        <v>2008</v>
      </c>
      <c r="H196" s="16">
        <v>2009</v>
      </c>
      <c r="I196" s="16">
        <v>2010</v>
      </c>
      <c r="J196" s="16">
        <v>2011</v>
      </c>
      <c r="K196" s="16">
        <v>2012</v>
      </c>
      <c r="L196" s="16">
        <v>2013</v>
      </c>
      <c r="M196" s="16">
        <v>2014</v>
      </c>
      <c r="N196" s="17">
        <v>2015</v>
      </c>
    </row>
    <row r="197" spans="2:14" s="61" customFormat="1" x14ac:dyDescent="0.25">
      <c r="B197" s="22" t="s">
        <v>96</v>
      </c>
      <c r="C197" s="23" t="s">
        <v>11</v>
      </c>
      <c r="D197" s="63">
        <v>0.75</v>
      </c>
      <c r="E197" s="63">
        <v>0.75</v>
      </c>
      <c r="F197" s="63">
        <v>0.75</v>
      </c>
      <c r="G197" s="63">
        <v>0.75</v>
      </c>
      <c r="H197" s="63">
        <v>0.75</v>
      </c>
      <c r="I197" s="63">
        <v>0.75</v>
      </c>
      <c r="J197" s="63">
        <v>0.75</v>
      </c>
      <c r="K197" s="63">
        <v>0.75</v>
      </c>
      <c r="L197" s="63">
        <v>0.75</v>
      </c>
      <c r="M197" s="63">
        <v>0.75</v>
      </c>
      <c r="N197" s="63">
        <v>0.75</v>
      </c>
    </row>
    <row r="198" spans="2:14" x14ac:dyDescent="0.25">
      <c r="B198" s="65"/>
      <c r="C198" s="66"/>
      <c r="D198" s="66"/>
      <c r="E198" s="66"/>
      <c r="F198" s="34"/>
      <c r="G198" s="34"/>
      <c r="H198" s="34"/>
      <c r="I198" s="34"/>
      <c r="J198" s="34"/>
      <c r="K198" s="34"/>
      <c r="L198" s="34"/>
      <c r="M198" s="34"/>
      <c r="N198" s="34"/>
    </row>
    <row r="199" spans="2:14" x14ac:dyDescent="0.25">
      <c r="B199" s="34"/>
      <c r="C199" s="34"/>
      <c r="D199" s="34"/>
      <c r="E199" s="34"/>
      <c r="F199" s="34"/>
      <c r="G199" s="34"/>
      <c r="H199" s="34"/>
      <c r="I199" s="34"/>
      <c r="J199" s="34"/>
      <c r="K199" s="34"/>
      <c r="L199" s="34"/>
      <c r="M199" s="34"/>
      <c r="N199" s="34"/>
    </row>
    <row r="200" spans="2:14" s="18" customFormat="1" x14ac:dyDescent="0.25">
      <c r="B200" s="15" t="s">
        <v>100</v>
      </c>
      <c r="C200" s="16" t="s">
        <v>90</v>
      </c>
      <c r="D200" s="16">
        <v>2005</v>
      </c>
      <c r="E200" s="16">
        <v>2006</v>
      </c>
      <c r="F200" s="16">
        <v>2007</v>
      </c>
      <c r="G200" s="16">
        <v>2008</v>
      </c>
      <c r="H200" s="16">
        <v>2009</v>
      </c>
      <c r="I200" s="16">
        <v>2010</v>
      </c>
      <c r="J200" s="16">
        <v>2011</v>
      </c>
      <c r="K200" s="16">
        <v>2012</v>
      </c>
      <c r="L200" s="16">
        <v>2013</v>
      </c>
      <c r="M200" s="16">
        <v>2014</v>
      </c>
      <c r="N200" s="17">
        <v>2015</v>
      </c>
    </row>
    <row r="201" spans="2:14" s="18" customFormat="1" x14ac:dyDescent="0.25">
      <c r="B201" s="167" t="s">
        <v>96</v>
      </c>
      <c r="C201" s="27"/>
      <c r="D201" s="186"/>
      <c r="E201" s="186"/>
      <c r="F201" s="186"/>
      <c r="G201" s="186"/>
      <c r="H201" s="186"/>
      <c r="I201" s="186"/>
      <c r="J201" s="186"/>
      <c r="K201" s="186"/>
      <c r="L201" s="182"/>
      <c r="M201" s="182"/>
      <c r="N201" s="187"/>
    </row>
    <row r="202" spans="2:14" s="18" customFormat="1" x14ac:dyDescent="0.25">
      <c r="B202" s="165" t="s">
        <v>136</v>
      </c>
      <c r="C202" s="20"/>
      <c r="D202" s="211">
        <f t="shared" ref="D202:F221" si="151">D157*(1-$F$197)</f>
        <v>-1.7499999999999998E-5</v>
      </c>
      <c r="E202" s="211">
        <f t="shared" si="151"/>
        <v>-1.7499999999999998E-5</v>
      </c>
      <c r="F202" s="211">
        <f t="shared" si="151"/>
        <v>-1.7499999999999998E-5</v>
      </c>
      <c r="G202" s="211">
        <f t="shared" ref="G202:G237" si="152">G157*(1-$G$197)</f>
        <v>-1.7499999999999998E-5</v>
      </c>
      <c r="H202" s="211">
        <f t="shared" ref="H202:H237" si="153">H157*(1-$H$197)</f>
        <v>-1.7499999999999998E-5</v>
      </c>
      <c r="I202" s="211">
        <f t="shared" ref="I202:I237" si="154">I157*(1-$I$197)</f>
        <v>-1.7499999999999998E-5</v>
      </c>
      <c r="J202" s="211">
        <f t="shared" ref="J202:J237" si="155">J157*(1-$J$197)</f>
        <v>-1.7499999999999998E-5</v>
      </c>
      <c r="K202" s="211">
        <f t="shared" ref="K202:L221" si="156">K157*(1-$K$197)</f>
        <v>-1.7499999999999998E-5</v>
      </c>
      <c r="L202" s="21">
        <f t="shared" si="156"/>
        <v>-1.7499999999999998E-5</v>
      </c>
      <c r="M202" s="21">
        <f t="shared" ref="M202:N202" si="157">M157*(1-$K$197)</f>
        <v>-1.7499999999999998E-5</v>
      </c>
      <c r="N202" s="212">
        <f t="shared" si="157"/>
        <v>-1.7499999999999998E-5</v>
      </c>
    </row>
    <row r="203" spans="2:14" s="18" customFormat="1" x14ac:dyDescent="0.25">
      <c r="B203" s="165" t="s">
        <v>137</v>
      </c>
      <c r="C203" s="20"/>
      <c r="D203" s="21">
        <f t="shared" si="151"/>
        <v>5618.3616724492322</v>
      </c>
      <c r="E203" s="21">
        <f t="shared" si="151"/>
        <v>5927.2398164250744</v>
      </c>
      <c r="F203" s="21">
        <f t="shared" si="151"/>
        <v>6240.509592779722</v>
      </c>
      <c r="G203" s="21">
        <f t="shared" si="152"/>
        <v>6506.9352904271327</v>
      </c>
      <c r="H203" s="21">
        <f t="shared" si="153"/>
        <v>6754.3305810997263</v>
      </c>
      <c r="I203" s="21">
        <f t="shared" si="154"/>
        <v>7052.9615828583646</v>
      </c>
      <c r="J203" s="21">
        <f t="shared" si="155"/>
        <v>7399.9005407838367</v>
      </c>
      <c r="K203" s="21">
        <f t="shared" si="156"/>
        <v>7686.8205228656652</v>
      </c>
      <c r="L203" s="21">
        <f t="shared" si="156"/>
        <v>7985.4515246242991</v>
      </c>
      <c r="M203" s="21">
        <f t="shared" ref="M203:N203" si="158">M158*(1-$K$197)</f>
        <v>6567.5007273388055</v>
      </c>
      <c r="N203" s="131">
        <f t="shared" si="158"/>
        <v>6355.222540628959</v>
      </c>
    </row>
    <row r="204" spans="2:14" s="18" customFormat="1" x14ac:dyDescent="0.25">
      <c r="B204" s="165" t="s">
        <v>138</v>
      </c>
      <c r="C204" s="20"/>
      <c r="D204" s="179">
        <f t="shared" si="151"/>
        <v>-1.7499999999999998E-5</v>
      </c>
      <c r="E204" s="179">
        <f t="shared" si="151"/>
        <v>-1.7499999999999998E-5</v>
      </c>
      <c r="F204" s="179">
        <f t="shared" si="151"/>
        <v>-1.7499999999999998E-5</v>
      </c>
      <c r="G204" s="179">
        <f t="shared" si="152"/>
        <v>-1.7499999999999998E-5</v>
      </c>
      <c r="H204" s="179">
        <f t="shared" si="153"/>
        <v>-1.7499999999999998E-5</v>
      </c>
      <c r="I204" s="179">
        <f t="shared" si="154"/>
        <v>-1.7499999999999998E-5</v>
      </c>
      <c r="J204" s="179">
        <f t="shared" si="155"/>
        <v>-1.7499999999999998E-5</v>
      </c>
      <c r="K204" s="179">
        <f t="shared" si="156"/>
        <v>-1.7499999999999998E-5</v>
      </c>
      <c r="L204" s="21">
        <f t="shared" si="156"/>
        <v>-1.7499999999999998E-5</v>
      </c>
      <c r="M204" s="21">
        <f t="shared" ref="M204:N204" si="159">M159*(1-$K$197)</f>
        <v>-1.7499999999999998E-5</v>
      </c>
      <c r="N204" s="180">
        <f t="shared" si="159"/>
        <v>-1.7499999999999998E-5</v>
      </c>
    </row>
    <row r="205" spans="2:14" s="18" customFormat="1" x14ac:dyDescent="0.25">
      <c r="B205" s="165" t="s">
        <v>139</v>
      </c>
      <c r="C205" s="20"/>
      <c r="D205" s="179">
        <f t="shared" si="151"/>
        <v>-1.7499999999999998E-5</v>
      </c>
      <c r="E205" s="179">
        <f t="shared" si="151"/>
        <v>-1.7499999999999998E-5</v>
      </c>
      <c r="F205" s="179">
        <f t="shared" si="151"/>
        <v>-1.7499999999999998E-5</v>
      </c>
      <c r="G205" s="179">
        <f t="shared" si="152"/>
        <v>-1.7499999999999998E-5</v>
      </c>
      <c r="H205" s="179">
        <f t="shared" si="153"/>
        <v>-1.7499999999999998E-5</v>
      </c>
      <c r="I205" s="179">
        <f t="shared" si="154"/>
        <v>-1.7499999999999998E-5</v>
      </c>
      <c r="J205" s="179">
        <f t="shared" si="155"/>
        <v>-1.7499999999999998E-5</v>
      </c>
      <c r="K205" s="179">
        <f t="shared" si="156"/>
        <v>-1.7499999999999998E-5</v>
      </c>
      <c r="L205" s="21">
        <f t="shared" si="156"/>
        <v>-1.7499999999999998E-5</v>
      </c>
      <c r="M205" s="21">
        <f t="shared" ref="M205:N205" si="160">M160*(1-$K$197)</f>
        <v>-1.7499999999999998E-5</v>
      </c>
      <c r="N205" s="180">
        <f t="shared" si="160"/>
        <v>-1.7499999999999998E-5</v>
      </c>
    </row>
    <row r="206" spans="2:14" s="18" customFormat="1" x14ac:dyDescent="0.25">
      <c r="B206" s="165" t="s">
        <v>140</v>
      </c>
      <c r="C206" s="20"/>
      <c r="D206" s="21">
        <f t="shared" si="151"/>
        <v>787.98899932317408</v>
      </c>
      <c r="E206" s="21">
        <f t="shared" si="151"/>
        <v>831.30991713184778</v>
      </c>
      <c r="F206" s="21">
        <f t="shared" si="151"/>
        <v>875.24677216055022</v>
      </c>
      <c r="G206" s="21">
        <f t="shared" si="152"/>
        <v>912.61363017561462</v>
      </c>
      <c r="H206" s="21">
        <f t="shared" si="153"/>
        <v>947.31142690388856</v>
      </c>
      <c r="I206" s="21">
        <f t="shared" si="154"/>
        <v>989.1951578658294</v>
      </c>
      <c r="J206" s="21">
        <f t="shared" si="155"/>
        <v>1037.8541982480835</v>
      </c>
      <c r="K206" s="21">
        <f t="shared" si="156"/>
        <v>1078.0954299566147</v>
      </c>
      <c r="L206" s="21">
        <f t="shared" si="156"/>
        <v>1119.979160918555</v>
      </c>
      <c r="M206" s="21">
        <f t="shared" ref="M206:N206" si="161">M161*(1-$K$197)</f>
        <v>1183.831319394847</v>
      </c>
      <c r="N206" s="131">
        <f t="shared" si="161"/>
        <v>1258.1544106116235</v>
      </c>
    </row>
    <row r="207" spans="2:14" s="18" customFormat="1" x14ac:dyDescent="0.25">
      <c r="B207" s="165" t="s">
        <v>141</v>
      </c>
      <c r="C207" s="20"/>
      <c r="D207" s="211">
        <f t="shared" si="151"/>
        <v>-1.7499999999999998E-5</v>
      </c>
      <c r="E207" s="211">
        <f t="shared" si="151"/>
        <v>-1.7499999999999998E-5</v>
      </c>
      <c r="F207" s="211">
        <f t="shared" si="151"/>
        <v>-1.7499999999999998E-5</v>
      </c>
      <c r="G207" s="211">
        <f t="shared" si="152"/>
        <v>-1.7499999999999998E-5</v>
      </c>
      <c r="H207" s="211">
        <f t="shared" si="153"/>
        <v>-1.7499999999999998E-5</v>
      </c>
      <c r="I207" s="211">
        <f t="shared" si="154"/>
        <v>-1.7499999999999998E-5</v>
      </c>
      <c r="J207" s="211">
        <f t="shared" si="155"/>
        <v>-1.7499999999999998E-5</v>
      </c>
      <c r="K207" s="211">
        <f t="shared" si="156"/>
        <v>-1.7499999999999998E-5</v>
      </c>
      <c r="L207" s="21">
        <f t="shared" si="156"/>
        <v>-1.7499999999999998E-5</v>
      </c>
      <c r="M207" s="21">
        <f t="shared" ref="M207:N207" si="162">M162*(1-$K$197)</f>
        <v>-1.7499999999999998E-5</v>
      </c>
      <c r="N207" s="212">
        <f t="shared" si="162"/>
        <v>-1.7499999999999998E-5</v>
      </c>
    </row>
    <row r="208" spans="2:14" s="18" customFormat="1" x14ac:dyDescent="0.25">
      <c r="B208" s="165" t="s">
        <v>142</v>
      </c>
      <c r="C208" s="20"/>
      <c r="D208" s="21">
        <f t="shared" si="151"/>
        <v>71.635347665743097</v>
      </c>
      <c r="E208" s="21">
        <f t="shared" si="151"/>
        <v>75.573612921077057</v>
      </c>
      <c r="F208" s="21">
        <f t="shared" si="151"/>
        <v>79.567872469140951</v>
      </c>
      <c r="G208" s="21">
        <f t="shared" si="152"/>
        <v>82.964859561419516</v>
      </c>
      <c r="H208" s="21">
        <f t="shared" si="153"/>
        <v>86.119204718535357</v>
      </c>
      <c r="I208" s="21">
        <f t="shared" si="154"/>
        <v>89.926816624166307</v>
      </c>
      <c r="J208" s="21">
        <f t="shared" si="155"/>
        <v>94.350365749825784</v>
      </c>
      <c r="K208" s="21">
        <f t="shared" si="156"/>
        <v>98.008659541510426</v>
      </c>
      <c r="L208" s="21">
        <f t="shared" si="156"/>
        <v>101.8162714471414</v>
      </c>
      <c r="M208" s="21">
        <f t="shared" ref="M208:N208" si="163">M163*(1-$K$197)</f>
        <v>107.62101312680424</v>
      </c>
      <c r="N208" s="131">
        <f t="shared" si="163"/>
        <v>114.37765778287488</v>
      </c>
    </row>
    <row r="209" spans="2:14" s="18" customFormat="1" x14ac:dyDescent="0.25">
      <c r="B209" s="165" t="s">
        <v>143</v>
      </c>
      <c r="C209" s="20"/>
      <c r="D209" s="211">
        <f t="shared" si="151"/>
        <v>-1.7499999999999998E-5</v>
      </c>
      <c r="E209" s="211">
        <f t="shared" si="151"/>
        <v>-1.7499999999999998E-5</v>
      </c>
      <c r="F209" s="211">
        <f t="shared" si="151"/>
        <v>-1.7499999999999998E-5</v>
      </c>
      <c r="G209" s="211">
        <f t="shared" si="152"/>
        <v>-1.7499999999999998E-5</v>
      </c>
      <c r="H209" s="211">
        <f t="shared" si="153"/>
        <v>-1.7499999999999998E-5</v>
      </c>
      <c r="I209" s="211">
        <f t="shared" si="154"/>
        <v>-1.7499999999999998E-5</v>
      </c>
      <c r="J209" s="211">
        <f t="shared" si="155"/>
        <v>-1.7499999999999998E-5</v>
      </c>
      <c r="K209" s="211">
        <f t="shared" si="156"/>
        <v>-1.7499999999999998E-5</v>
      </c>
      <c r="L209" s="21">
        <f t="shared" si="156"/>
        <v>-1.7499999999999998E-5</v>
      </c>
      <c r="M209" s="21">
        <f t="shared" ref="M209:N209" si="164">M164*(1-$K$197)</f>
        <v>-1.7499999999999998E-5</v>
      </c>
      <c r="N209" s="212">
        <f t="shared" si="164"/>
        <v>-1.7499999999999998E-5</v>
      </c>
    </row>
    <row r="210" spans="2:14" s="18" customFormat="1" x14ac:dyDescent="0.25">
      <c r="B210" s="165" t="s">
        <v>144</v>
      </c>
      <c r="C210" s="20"/>
      <c r="D210" s="211">
        <f t="shared" si="151"/>
        <v>-1.7499999999999998E-5</v>
      </c>
      <c r="E210" s="211">
        <f t="shared" si="151"/>
        <v>-1.7499999999999998E-5</v>
      </c>
      <c r="F210" s="211">
        <f t="shared" si="151"/>
        <v>-1.7499999999999998E-5</v>
      </c>
      <c r="G210" s="211">
        <f t="shared" si="152"/>
        <v>-1.7499999999999998E-5</v>
      </c>
      <c r="H210" s="211">
        <f t="shared" si="153"/>
        <v>-1.7499999999999998E-5</v>
      </c>
      <c r="I210" s="211">
        <f t="shared" si="154"/>
        <v>-1.7499999999999998E-5</v>
      </c>
      <c r="J210" s="211">
        <f t="shared" si="155"/>
        <v>-1.7499999999999998E-5</v>
      </c>
      <c r="K210" s="211">
        <f t="shared" si="156"/>
        <v>-1.7499999999999998E-5</v>
      </c>
      <c r="L210" s="21">
        <f t="shared" si="156"/>
        <v>-1.7499999999999998E-5</v>
      </c>
      <c r="M210" s="21">
        <f t="shared" ref="M210:N210" si="165">M165*(1-$K$197)</f>
        <v>-1.7499999999999998E-5</v>
      </c>
      <c r="N210" s="212">
        <f t="shared" si="165"/>
        <v>-1.7499999999999998E-5</v>
      </c>
    </row>
    <row r="211" spans="2:14" s="18" customFormat="1" x14ac:dyDescent="0.25">
      <c r="B211" s="165" t="s">
        <v>145</v>
      </c>
      <c r="C211" s="20"/>
      <c r="D211" s="21">
        <f t="shared" si="151"/>
        <v>2865.4145891297244</v>
      </c>
      <c r="E211" s="21">
        <f t="shared" si="151"/>
        <v>3022.9451993430835</v>
      </c>
      <c r="F211" s="21">
        <f t="shared" si="151"/>
        <v>3182.7155812656379</v>
      </c>
      <c r="G211" s="21">
        <f t="shared" si="152"/>
        <v>3318.5950649567808</v>
      </c>
      <c r="H211" s="21">
        <f t="shared" si="153"/>
        <v>3444.7688712414151</v>
      </c>
      <c r="I211" s="21">
        <f t="shared" si="154"/>
        <v>3597.0733474666522</v>
      </c>
      <c r="J211" s="21">
        <f t="shared" si="155"/>
        <v>3774.0153124930325</v>
      </c>
      <c r="K211" s="21">
        <f t="shared" si="156"/>
        <v>3920.3470641604176</v>
      </c>
      <c r="L211" s="21">
        <f t="shared" si="156"/>
        <v>4072.6515403856556</v>
      </c>
      <c r="M211" s="21">
        <f t="shared" ref="M211:N211" si="166">M166*(1-$K$197)</f>
        <v>4304.8412075721717</v>
      </c>
      <c r="N211" s="131">
        <f t="shared" si="166"/>
        <v>4575.1069938149949</v>
      </c>
    </row>
    <row r="212" spans="2:14" s="18" customFormat="1" x14ac:dyDescent="0.25">
      <c r="B212" s="165" t="s">
        <v>146</v>
      </c>
      <c r="C212" s="20"/>
      <c r="D212" s="21">
        <f t="shared" si="151"/>
        <v>214.90607799722935</v>
      </c>
      <c r="E212" s="21">
        <f t="shared" si="151"/>
        <v>226.72087376323125</v>
      </c>
      <c r="F212" s="21">
        <f t="shared" si="151"/>
        <v>238.70365240742277</v>
      </c>
      <c r="G212" s="21">
        <f t="shared" si="152"/>
        <v>248.89461368425856</v>
      </c>
      <c r="H212" s="21">
        <f t="shared" si="153"/>
        <v>258.35764915560605</v>
      </c>
      <c r="I212" s="21">
        <f t="shared" si="154"/>
        <v>269.78048487249896</v>
      </c>
      <c r="J212" s="21">
        <f t="shared" si="155"/>
        <v>283.0511322494774</v>
      </c>
      <c r="K212" s="21">
        <f t="shared" si="156"/>
        <v>294.02601362453134</v>
      </c>
      <c r="L212" s="21">
        <f t="shared" si="156"/>
        <v>305.44884934142419</v>
      </c>
      <c r="M212" s="21">
        <f t="shared" ref="M212:N212" si="167">M167*(1-$K$197)</f>
        <v>322.86307438041274</v>
      </c>
      <c r="N212" s="131">
        <f t="shared" si="167"/>
        <v>343.13300834862463</v>
      </c>
    </row>
    <row r="213" spans="2:14" s="18" customFormat="1" x14ac:dyDescent="0.25">
      <c r="B213" s="165" t="s">
        <v>147</v>
      </c>
      <c r="C213" s="20"/>
      <c r="D213" s="21">
        <f t="shared" si="151"/>
        <v>10370.65179754463</v>
      </c>
      <c r="E213" s="21">
        <f t="shared" si="151"/>
        <v>10940.79445855933</v>
      </c>
      <c r="F213" s="21">
        <f t="shared" si="151"/>
        <v>11519.043413332533</v>
      </c>
      <c r="G213" s="21">
        <f t="shared" si="152"/>
        <v>12010.825234681706</v>
      </c>
      <c r="H213" s="21">
        <f t="shared" si="153"/>
        <v>12467.479783077364</v>
      </c>
      <c r="I213" s="21">
        <f t="shared" si="154"/>
        <v>13018.707758655557</v>
      </c>
      <c r="J213" s="21">
        <f t="shared" si="155"/>
        <v>13659.104965577275</v>
      </c>
      <c r="K213" s="21">
        <f t="shared" si="156"/>
        <v>14188.716157799465</v>
      </c>
      <c r="L213" s="21">
        <f t="shared" si="156"/>
        <v>14739.944133377656</v>
      </c>
      <c r="M213" s="21">
        <f t="shared" ref="M213:N213" si="168">M168*(1-$K$197)</f>
        <v>15580.296586342452</v>
      </c>
      <c r="N213" s="131">
        <f t="shared" si="168"/>
        <v>16558.456033201794</v>
      </c>
    </row>
    <row r="214" spans="2:14" s="18" customFormat="1" x14ac:dyDescent="0.25">
      <c r="B214" s="165" t="s">
        <v>148</v>
      </c>
      <c r="C214" s="20"/>
      <c r="D214" s="21">
        <f t="shared" si="151"/>
        <v>2111.0941939344493</v>
      </c>
      <c r="E214" s="21">
        <f t="shared" si="151"/>
        <v>2227.1548710091411</v>
      </c>
      <c r="F214" s="21">
        <f t="shared" si="151"/>
        <v>2344.8656998905831</v>
      </c>
      <c r="G214" s="21">
        <f t="shared" si="152"/>
        <v>2444.9749095000329</v>
      </c>
      <c r="H214" s="21">
        <f t="shared" si="153"/>
        <v>2537.9334612802372</v>
      </c>
      <c r="I214" s="21">
        <f t="shared" si="154"/>
        <v>2650.1437841391812</v>
      </c>
      <c r="J214" s="21">
        <f t="shared" si="155"/>
        <v>2780.5057768723664</v>
      </c>
      <c r="K214" s="21">
        <f t="shared" si="156"/>
        <v>2888.3156949133127</v>
      </c>
      <c r="L214" s="21">
        <f t="shared" si="156"/>
        <v>3000.5260177722562</v>
      </c>
      <c r="M214" s="21">
        <f t="shared" ref="M214:N214" si="169">M169*(1-$K$197)</f>
        <v>3171.5917550719214</v>
      </c>
      <c r="N214" s="131">
        <f t="shared" si="169"/>
        <v>3370.7100730863231</v>
      </c>
    </row>
    <row r="215" spans="2:14" s="18" customFormat="1" x14ac:dyDescent="0.25">
      <c r="B215" s="165" t="s">
        <v>149</v>
      </c>
      <c r="C215" s="20"/>
      <c r="D215" s="21">
        <f t="shared" si="151"/>
        <v>433.39394175274577</v>
      </c>
      <c r="E215" s="21">
        <f t="shared" si="151"/>
        <v>457.22044654751625</v>
      </c>
      <c r="F215" s="21">
        <f t="shared" si="151"/>
        <v>481.38571681330274</v>
      </c>
      <c r="G215" s="21">
        <f t="shared" si="152"/>
        <v>501.93748872158812</v>
      </c>
      <c r="H215" s="21">
        <f t="shared" si="153"/>
        <v>521.0212769221389</v>
      </c>
      <c r="I215" s="21">
        <f t="shared" si="154"/>
        <v>544.05732895120616</v>
      </c>
      <c r="J215" s="21">
        <f t="shared" si="155"/>
        <v>570.81980116144609</v>
      </c>
      <c r="K215" s="21">
        <f t="shared" si="156"/>
        <v>592.95247860113818</v>
      </c>
      <c r="L215" s="21">
        <f t="shared" si="156"/>
        <v>615.98853063020533</v>
      </c>
      <c r="M215" s="21">
        <f t="shared" ref="M215:N215" si="170">M170*(1-$K$197)</f>
        <v>651.1072177921659</v>
      </c>
      <c r="N215" s="131">
        <f t="shared" si="170"/>
        <v>691.98491796139297</v>
      </c>
    </row>
    <row r="216" spans="2:14" s="18" customFormat="1" x14ac:dyDescent="0.25">
      <c r="B216" s="165" t="s">
        <v>150</v>
      </c>
      <c r="C216" s="20"/>
      <c r="D216" s="21">
        <f t="shared" si="151"/>
        <v>21.490592049722935</v>
      </c>
      <c r="E216" s="21">
        <f t="shared" si="151"/>
        <v>22.672071626323127</v>
      </c>
      <c r="F216" s="21">
        <f t="shared" si="151"/>
        <v>23.870349490742282</v>
      </c>
      <c r="G216" s="21">
        <f t="shared" si="152"/>
        <v>24.88944561842586</v>
      </c>
      <c r="H216" s="21">
        <f t="shared" si="153"/>
        <v>25.83574916556061</v>
      </c>
      <c r="I216" s="21">
        <f t="shared" si="154"/>
        <v>26.978032737249901</v>
      </c>
      <c r="J216" s="21">
        <f t="shared" si="155"/>
        <v>28.305097474947743</v>
      </c>
      <c r="K216" s="21">
        <f t="shared" si="156"/>
        <v>29.402585612453137</v>
      </c>
      <c r="L216" s="21">
        <f t="shared" si="156"/>
        <v>30.544869184142414</v>
      </c>
      <c r="M216" s="21">
        <f t="shared" ref="M216:N216" si="171">M171*(1-$K$197)</f>
        <v>32.286291688041281</v>
      </c>
      <c r="N216" s="131">
        <f t="shared" si="171"/>
        <v>34.313285084862464</v>
      </c>
    </row>
    <row r="217" spans="2:14" s="18" customFormat="1" x14ac:dyDescent="0.25">
      <c r="B217" s="165" t="s">
        <v>151</v>
      </c>
      <c r="C217" s="20"/>
      <c r="D217" s="211">
        <f t="shared" si="151"/>
        <v>-1.7499999999999998E-5</v>
      </c>
      <c r="E217" s="211">
        <f t="shared" si="151"/>
        <v>-1.7499999999999998E-5</v>
      </c>
      <c r="F217" s="211">
        <f t="shared" si="151"/>
        <v>-1.7499999999999998E-5</v>
      </c>
      <c r="G217" s="211">
        <f t="shared" si="152"/>
        <v>-1.7499999999999998E-5</v>
      </c>
      <c r="H217" s="211">
        <f t="shared" si="153"/>
        <v>-1.7499999999999998E-5</v>
      </c>
      <c r="I217" s="211">
        <f t="shared" si="154"/>
        <v>-1.7499999999999998E-5</v>
      </c>
      <c r="J217" s="211">
        <f t="shared" si="155"/>
        <v>-1.7499999999999998E-5</v>
      </c>
      <c r="K217" s="211">
        <f t="shared" si="156"/>
        <v>-1.7499999999999998E-5</v>
      </c>
      <c r="L217" s="21">
        <f t="shared" si="156"/>
        <v>-1.7499999999999998E-5</v>
      </c>
      <c r="M217" s="21">
        <f t="shared" ref="M217:N217" si="172">M172*(1-$K$197)</f>
        <v>-1.7499999999999998E-5</v>
      </c>
      <c r="N217" s="212">
        <f t="shared" si="172"/>
        <v>-1.7499999999999998E-5</v>
      </c>
    </row>
    <row r="218" spans="2:14" s="18" customFormat="1" x14ac:dyDescent="0.25">
      <c r="B218" s="165" t="s">
        <v>152</v>
      </c>
      <c r="C218" s="20"/>
      <c r="D218" s="21">
        <f t="shared" si="151"/>
        <v>3444.228339668929</v>
      </c>
      <c r="E218" s="21">
        <f t="shared" si="151"/>
        <v>3633.5801331453863</v>
      </c>
      <c r="F218" s="21">
        <f t="shared" si="151"/>
        <v>3825.6241322162955</v>
      </c>
      <c r="G218" s="21">
        <f t="shared" si="152"/>
        <v>3988.9512716130503</v>
      </c>
      <c r="H218" s="21">
        <f t="shared" si="153"/>
        <v>4140.6121867671809</v>
      </c>
      <c r="I218" s="21">
        <f t="shared" si="154"/>
        <v>4323.6821671899179</v>
      </c>
      <c r="J218" s="21">
        <f t="shared" si="155"/>
        <v>4536.3664091516248</v>
      </c>
      <c r="K218" s="21">
        <f t="shared" si="156"/>
        <v>4712.2571746558224</v>
      </c>
      <c r="L218" s="21">
        <f t="shared" si="156"/>
        <v>4895.3271550785594</v>
      </c>
      <c r="M218" s="21">
        <f t="shared" ref="M218:N218" si="173">M173*(1-$K$197)</f>
        <v>5174.41913503675</v>
      </c>
      <c r="N218" s="131">
        <f t="shared" si="173"/>
        <v>5499.2786101006232</v>
      </c>
    </row>
    <row r="219" spans="2:14" s="18" customFormat="1" x14ac:dyDescent="0.25">
      <c r="B219" s="165" t="s">
        <v>153</v>
      </c>
      <c r="C219" s="20"/>
      <c r="D219" s="21">
        <f t="shared" si="151"/>
        <v>1142.9422337194314</v>
      </c>
      <c r="E219" s="21">
        <f t="shared" si="151"/>
        <v>1205.7772558682848</v>
      </c>
      <c r="F219" s="21">
        <f t="shared" si="151"/>
        <v>1269.5056669576436</v>
      </c>
      <c r="G219" s="21">
        <f t="shared" si="152"/>
        <v>1323.7045960149485</v>
      </c>
      <c r="H219" s="21">
        <f t="shared" si="153"/>
        <v>1374.0321729967316</v>
      </c>
      <c r="I219" s="21">
        <f t="shared" si="154"/>
        <v>1434.7826209510738</v>
      </c>
      <c r="J219" s="21">
        <f t="shared" si="155"/>
        <v>1505.3603472509706</v>
      </c>
      <c r="K219" s="21">
        <f t="shared" si="156"/>
        <v>1563.728424697299</v>
      </c>
      <c r="L219" s="21">
        <f t="shared" si="156"/>
        <v>1624.4788726516408</v>
      </c>
      <c r="M219" s="21">
        <f t="shared" ref="M219:N219" si="174">M174*(1-$K$197)</f>
        <v>1717.0935261506618</v>
      </c>
      <c r="N219" s="131">
        <f t="shared" si="174"/>
        <v>1824.8957916382685</v>
      </c>
    </row>
    <row r="220" spans="2:14" s="18" customFormat="1" x14ac:dyDescent="0.25">
      <c r="B220" s="165" t="s">
        <v>154</v>
      </c>
      <c r="C220" s="20"/>
      <c r="D220" s="211">
        <f t="shared" si="151"/>
        <v>-1.7499999999999998E-5</v>
      </c>
      <c r="E220" s="211">
        <f t="shared" si="151"/>
        <v>-1.7499999999999998E-5</v>
      </c>
      <c r="F220" s="211">
        <f t="shared" si="151"/>
        <v>-1.7499999999999998E-5</v>
      </c>
      <c r="G220" s="211">
        <f t="shared" si="152"/>
        <v>-1.7499999999999998E-5</v>
      </c>
      <c r="H220" s="211">
        <f t="shared" si="153"/>
        <v>-1.7499999999999998E-5</v>
      </c>
      <c r="I220" s="211">
        <f t="shared" si="154"/>
        <v>-1.7499999999999998E-5</v>
      </c>
      <c r="J220" s="211">
        <f t="shared" si="155"/>
        <v>-1.7499999999999998E-5</v>
      </c>
      <c r="K220" s="211">
        <f t="shared" si="156"/>
        <v>-1.7499999999999998E-5</v>
      </c>
      <c r="L220" s="21">
        <f t="shared" si="156"/>
        <v>-1.7499999999999998E-5</v>
      </c>
      <c r="M220" s="21">
        <f t="shared" ref="M220:N220" si="175">M175*(1-$K$197)</f>
        <v>-1.7499999999999998E-5</v>
      </c>
      <c r="N220" s="212">
        <f t="shared" si="175"/>
        <v>-1.7499999999999998E-5</v>
      </c>
    </row>
    <row r="221" spans="2:14" s="18" customFormat="1" x14ac:dyDescent="0.25">
      <c r="B221" s="165" t="s">
        <v>155</v>
      </c>
      <c r="C221" s="20"/>
      <c r="D221" s="21">
        <f t="shared" si="151"/>
        <v>3590.7226614328729</v>
      </c>
      <c r="E221" s="21">
        <f t="shared" si="151"/>
        <v>3788.1282073564889</v>
      </c>
      <c r="F221" s="21">
        <f t="shared" si="151"/>
        <v>3988.3404672031897</v>
      </c>
      <c r="G221" s="21">
        <f t="shared" si="152"/>
        <v>4158.6144452036533</v>
      </c>
      <c r="H221" s="21">
        <f t="shared" si="153"/>
        <v>4316.7259962040844</v>
      </c>
      <c r="I221" s="21">
        <f t="shared" si="154"/>
        <v>4507.5825429738361</v>
      </c>
      <c r="J221" s="21">
        <f t="shared" si="155"/>
        <v>4729.312942897518</v>
      </c>
      <c r="K221" s="21">
        <f t="shared" si="156"/>
        <v>4912.6849192057107</v>
      </c>
      <c r="L221" s="21">
        <f t="shared" si="156"/>
        <v>5103.5414659754624</v>
      </c>
      <c r="M221" s="21">
        <f t="shared" ref="M221:N221" si="176">M176*(1-$K$197)</f>
        <v>5394.5041426685648</v>
      </c>
      <c r="N221" s="131">
        <f t="shared" si="176"/>
        <v>5733.1809560541024</v>
      </c>
    </row>
    <row r="222" spans="2:14" s="18" customFormat="1" x14ac:dyDescent="0.25">
      <c r="B222" s="165" t="s">
        <v>156</v>
      </c>
      <c r="C222" s="20"/>
      <c r="D222" s="21">
        <f t="shared" ref="D222:F237" si="177">D177*(1-$F$197)</f>
        <v>19049.276287374407</v>
      </c>
      <c r="E222" s="21">
        <f t="shared" si="177"/>
        <v>20096.539784072815</v>
      </c>
      <c r="F222" s="21">
        <f t="shared" si="177"/>
        <v>21158.693283093955</v>
      </c>
      <c r="G222" s="21">
        <f t="shared" si="152"/>
        <v>22062.020090672682</v>
      </c>
      <c r="H222" s="21">
        <f t="shared" si="153"/>
        <v>22900.823554852923</v>
      </c>
      <c r="I222" s="21">
        <f t="shared" si="154"/>
        <v>23913.343712798305</v>
      </c>
      <c r="J222" s="21">
        <f t="shared" si="155"/>
        <v>25089.653896293668</v>
      </c>
      <c r="K222" s="21">
        <f t="shared" ref="K222:L237" si="178">K177*(1-$K$197)</f>
        <v>26062.467381378458</v>
      </c>
      <c r="L222" s="21">
        <f t="shared" si="178"/>
        <v>27074.987539323836</v>
      </c>
      <c r="M222" s="21">
        <f t="shared" ref="M222:N222" si="179">M177*(1-$K$197)</f>
        <v>28618.584446779783</v>
      </c>
      <c r="N222" s="131">
        <f t="shared" si="179"/>
        <v>30415.311393722084</v>
      </c>
    </row>
    <row r="223" spans="2:14" s="18" customFormat="1" x14ac:dyDescent="0.25">
      <c r="B223" s="165" t="s">
        <v>157</v>
      </c>
      <c r="C223" s="20"/>
      <c r="D223" s="211">
        <f t="shared" si="177"/>
        <v>-1.7499999999999998E-5</v>
      </c>
      <c r="E223" s="211">
        <f t="shared" si="177"/>
        <v>-1.7499999999999998E-5</v>
      </c>
      <c r="F223" s="211">
        <f t="shared" si="177"/>
        <v>-1.7499999999999998E-5</v>
      </c>
      <c r="G223" s="211">
        <f t="shared" si="152"/>
        <v>-1.7499999999999998E-5</v>
      </c>
      <c r="H223" s="211">
        <f t="shared" si="153"/>
        <v>-1.7499999999999998E-5</v>
      </c>
      <c r="I223" s="211">
        <f t="shared" si="154"/>
        <v>-1.7499999999999998E-5</v>
      </c>
      <c r="J223" s="211">
        <f t="shared" si="155"/>
        <v>-1.7499999999999998E-5</v>
      </c>
      <c r="K223" s="211">
        <f t="shared" si="178"/>
        <v>-1.7499999999999998E-5</v>
      </c>
      <c r="L223" s="21">
        <f t="shared" si="178"/>
        <v>-1.7499999999999998E-5</v>
      </c>
      <c r="M223" s="21">
        <f t="shared" ref="M223:N223" si="180">M178*(1-$K$197)</f>
        <v>-1.7499999999999998E-5</v>
      </c>
      <c r="N223" s="212">
        <f t="shared" si="180"/>
        <v>-1.7499999999999998E-5</v>
      </c>
    </row>
    <row r="224" spans="2:14" s="18" customFormat="1" x14ac:dyDescent="0.25">
      <c r="B224" s="165" t="s">
        <v>158</v>
      </c>
      <c r="C224" s="20"/>
      <c r="D224" s="211">
        <f t="shared" si="177"/>
        <v>-1.7499999999999998E-5</v>
      </c>
      <c r="E224" s="211">
        <f t="shared" si="177"/>
        <v>-1.7499999999999998E-5</v>
      </c>
      <c r="F224" s="211">
        <f t="shared" si="177"/>
        <v>-1.7499999999999998E-5</v>
      </c>
      <c r="G224" s="211">
        <f t="shared" si="152"/>
        <v>-1.7499999999999998E-5</v>
      </c>
      <c r="H224" s="211">
        <f t="shared" si="153"/>
        <v>-1.7499999999999998E-5</v>
      </c>
      <c r="I224" s="211">
        <f t="shared" si="154"/>
        <v>-1.7499999999999998E-5</v>
      </c>
      <c r="J224" s="211">
        <f t="shared" si="155"/>
        <v>-1.7499999999999998E-5</v>
      </c>
      <c r="K224" s="211">
        <f t="shared" si="178"/>
        <v>-1.7499999999999998E-5</v>
      </c>
      <c r="L224" s="21">
        <f t="shared" si="178"/>
        <v>-1.7499999999999998E-5</v>
      </c>
      <c r="M224" s="21">
        <f t="shared" ref="M224:N224" si="181">M179*(1-$K$197)</f>
        <v>-1.7499999999999998E-5</v>
      </c>
      <c r="N224" s="212">
        <f t="shared" si="181"/>
        <v>-1.7499999999999998E-5</v>
      </c>
    </row>
    <row r="225" spans="2:14" s="18" customFormat="1" x14ac:dyDescent="0.25">
      <c r="B225" s="165" t="s">
        <v>159</v>
      </c>
      <c r="C225" s="20"/>
      <c r="D225" s="211">
        <f t="shared" si="177"/>
        <v>-1.7499999999999998E-5</v>
      </c>
      <c r="E225" s="211">
        <f t="shared" si="177"/>
        <v>-1.7499999999999998E-5</v>
      </c>
      <c r="F225" s="211">
        <f t="shared" si="177"/>
        <v>-1.7499999999999998E-5</v>
      </c>
      <c r="G225" s="211">
        <f t="shared" si="152"/>
        <v>-1.7499999999999998E-5</v>
      </c>
      <c r="H225" s="211">
        <f t="shared" si="153"/>
        <v>-1.7499999999999998E-5</v>
      </c>
      <c r="I225" s="211">
        <f t="shared" si="154"/>
        <v>-1.7499999999999998E-5</v>
      </c>
      <c r="J225" s="211">
        <f t="shared" si="155"/>
        <v>-1.7499999999999998E-5</v>
      </c>
      <c r="K225" s="211">
        <f t="shared" si="178"/>
        <v>-1.7499999999999998E-5</v>
      </c>
      <c r="L225" s="21">
        <f t="shared" si="178"/>
        <v>-1.7499999999999998E-5</v>
      </c>
      <c r="M225" s="21">
        <f t="shared" ref="M225:N225" si="182">M180*(1-$K$197)</f>
        <v>-1.7499999999999998E-5</v>
      </c>
      <c r="N225" s="212">
        <f t="shared" si="182"/>
        <v>-1.7499999999999998E-5</v>
      </c>
    </row>
    <row r="226" spans="2:14" s="18" customFormat="1" x14ac:dyDescent="0.25">
      <c r="B226" s="165" t="s">
        <v>160</v>
      </c>
      <c r="C226" s="20"/>
      <c r="D226" s="211">
        <f t="shared" si="177"/>
        <v>-1.7499999999999998E-5</v>
      </c>
      <c r="E226" s="211">
        <f t="shared" si="177"/>
        <v>-1.7499999999999998E-5</v>
      </c>
      <c r="F226" s="211">
        <f t="shared" si="177"/>
        <v>-1.7499999999999998E-5</v>
      </c>
      <c r="G226" s="211">
        <f t="shared" si="152"/>
        <v>-1.7499999999999998E-5</v>
      </c>
      <c r="H226" s="211">
        <f t="shared" si="153"/>
        <v>-1.7499999999999998E-5</v>
      </c>
      <c r="I226" s="211">
        <f t="shared" si="154"/>
        <v>-1.7499999999999998E-5</v>
      </c>
      <c r="J226" s="211">
        <f t="shared" si="155"/>
        <v>-1.7499999999999998E-5</v>
      </c>
      <c r="K226" s="211">
        <f t="shared" si="178"/>
        <v>-1.7499999999999998E-5</v>
      </c>
      <c r="L226" s="21">
        <f t="shared" si="178"/>
        <v>-1.7499999999999998E-5</v>
      </c>
      <c r="M226" s="21">
        <f t="shared" ref="M226:N226" si="183">M181*(1-$K$197)</f>
        <v>-1.7499999999999998E-5</v>
      </c>
      <c r="N226" s="212">
        <f t="shared" si="183"/>
        <v>-1.7499999999999998E-5</v>
      </c>
    </row>
    <row r="227" spans="2:14" s="18" customFormat="1" x14ac:dyDescent="0.25">
      <c r="B227" s="165" t="s">
        <v>161</v>
      </c>
      <c r="C227" s="20"/>
      <c r="D227" s="21">
        <f t="shared" si="177"/>
        <v>428.37946619114382</v>
      </c>
      <c r="E227" s="21">
        <f t="shared" si="177"/>
        <v>451.93029241804101</v>
      </c>
      <c r="F227" s="21">
        <f t="shared" si="177"/>
        <v>475.81596451546278</v>
      </c>
      <c r="G227" s="21">
        <f t="shared" si="152"/>
        <v>496.12994732728873</v>
      </c>
      <c r="H227" s="21">
        <f t="shared" si="153"/>
        <v>514.99293136684139</v>
      </c>
      <c r="I227" s="21">
        <f t="shared" si="154"/>
        <v>537.76245056251469</v>
      </c>
      <c r="J227" s="21">
        <f t="shared" si="155"/>
        <v>564.2152743339584</v>
      </c>
      <c r="K227" s="21">
        <f t="shared" si="178"/>
        <v>586.09187120823253</v>
      </c>
      <c r="L227" s="21">
        <f t="shared" si="178"/>
        <v>608.86139040390549</v>
      </c>
      <c r="M227" s="21">
        <f t="shared" ref="M227:N227" si="184">M182*(1-$K$197)</f>
        <v>643.57374564828945</v>
      </c>
      <c r="N227" s="131">
        <f t="shared" si="184"/>
        <v>683.97848069159193</v>
      </c>
    </row>
    <row r="228" spans="2:14" s="18" customFormat="1" x14ac:dyDescent="0.25">
      <c r="B228" s="165" t="s">
        <v>162</v>
      </c>
      <c r="C228" s="20"/>
      <c r="D228" s="21">
        <f t="shared" si="177"/>
        <v>35.817665082871557</v>
      </c>
      <c r="E228" s="21">
        <f t="shared" si="177"/>
        <v>37.786797710538536</v>
      </c>
      <c r="F228" s="21">
        <f t="shared" si="177"/>
        <v>39.783927484570476</v>
      </c>
      <c r="G228" s="21">
        <f t="shared" si="152"/>
        <v>41.482421030709759</v>
      </c>
      <c r="H228" s="21">
        <f t="shared" si="153"/>
        <v>43.059593609267679</v>
      </c>
      <c r="I228" s="21">
        <f t="shared" si="154"/>
        <v>44.963399562083154</v>
      </c>
      <c r="J228" s="21">
        <f t="shared" si="155"/>
        <v>47.1751741249129</v>
      </c>
      <c r="K228" s="21">
        <f t="shared" si="178"/>
        <v>49.004321020755221</v>
      </c>
      <c r="L228" s="21">
        <f t="shared" si="178"/>
        <v>50.908126973570702</v>
      </c>
      <c r="M228" s="21">
        <f t="shared" ref="M228:N228" si="185">M183*(1-$K$197)</f>
        <v>53.810497813402122</v>
      </c>
      <c r="N228" s="131">
        <f t="shared" si="185"/>
        <v>57.188820141437432</v>
      </c>
    </row>
    <row r="229" spans="2:14" s="18" customFormat="1" x14ac:dyDescent="0.25">
      <c r="B229" s="165" t="s">
        <v>163</v>
      </c>
      <c r="C229" s="20"/>
      <c r="D229" s="21">
        <f t="shared" si="177"/>
        <v>5980.8366201878916</v>
      </c>
      <c r="E229" s="21">
        <f t="shared" si="177"/>
        <v>6309.6423863557256</v>
      </c>
      <c r="F229" s="21">
        <f t="shared" si="177"/>
        <v>6643.1231160235757</v>
      </c>
      <c r="G229" s="21">
        <f t="shared" si="152"/>
        <v>6926.7375683579166</v>
      </c>
      <c r="H229" s="21">
        <f t="shared" si="153"/>
        <v>7190.0938455255182</v>
      </c>
      <c r="I229" s="21">
        <f t="shared" si="154"/>
        <v>7507.9913635266457</v>
      </c>
      <c r="J229" s="21">
        <f t="shared" si="155"/>
        <v>7877.3134800279558</v>
      </c>
      <c r="K229" s="21">
        <f t="shared" si="178"/>
        <v>8182.7444286957061</v>
      </c>
      <c r="L229" s="21">
        <f t="shared" si="178"/>
        <v>8500.6419466968346</v>
      </c>
      <c r="M229" s="21">
        <f t="shared" ref="M229:N229" si="186">M184*(1-$K$197)</f>
        <v>8985.2798295318898</v>
      </c>
      <c r="N229" s="131">
        <f t="shared" si="186"/>
        <v>9549.3920918672211</v>
      </c>
    </row>
    <row r="230" spans="2:14" s="18" customFormat="1" x14ac:dyDescent="0.25">
      <c r="B230" s="165" t="s">
        <v>164</v>
      </c>
      <c r="C230" s="20"/>
      <c r="D230" s="21">
        <f t="shared" si="177"/>
        <v>4141.2404427316087</v>
      </c>
      <c r="E230" s="21">
        <f t="shared" si="177"/>
        <v>4368.9115571424663</v>
      </c>
      <c r="F230" s="21">
        <f t="shared" si="177"/>
        <v>4599.8197016160366</v>
      </c>
      <c r="G230" s="21">
        <f t="shared" si="152"/>
        <v>4796.1995254206631</v>
      </c>
      <c r="H230" s="21">
        <f t="shared" si="153"/>
        <v>4978.5522189535295</v>
      </c>
      <c r="I230" s="21">
        <f t="shared" si="154"/>
        <v>5198.6702632180541</v>
      </c>
      <c r="J230" s="21">
        <f t="shared" si="155"/>
        <v>5454.3956381724292</v>
      </c>
      <c r="K230" s="21">
        <f t="shared" si="178"/>
        <v>5665.8816022697183</v>
      </c>
      <c r="L230" s="21">
        <f t="shared" si="178"/>
        <v>5885.9996465342447</v>
      </c>
      <c r="M230" s="21">
        <f t="shared" ref="M230:N230" si="187">M185*(1-$K$197)</f>
        <v>6221.5717630355548</v>
      </c>
      <c r="N230" s="131">
        <f t="shared" si="187"/>
        <v>6612.1733906029967</v>
      </c>
    </row>
    <row r="231" spans="2:14" s="18" customFormat="1" x14ac:dyDescent="0.25">
      <c r="B231" s="165" t="s">
        <v>165</v>
      </c>
      <c r="C231" s="20"/>
      <c r="D231" s="21">
        <f t="shared" si="177"/>
        <v>17.908823791435779</v>
      </c>
      <c r="E231" s="21">
        <f t="shared" si="177"/>
        <v>18.893390105269269</v>
      </c>
      <c r="F231" s="21">
        <f t="shared" si="177"/>
        <v>19.891954992285239</v>
      </c>
      <c r="G231" s="21">
        <f t="shared" si="152"/>
        <v>20.741201765354884</v>
      </c>
      <c r="H231" s="21">
        <f t="shared" si="153"/>
        <v>21.52978805463384</v>
      </c>
      <c r="I231" s="21">
        <f t="shared" si="154"/>
        <v>22.481691031041581</v>
      </c>
      <c r="J231" s="21">
        <f t="shared" si="155"/>
        <v>23.587578312456447</v>
      </c>
      <c r="K231" s="21">
        <f t="shared" si="178"/>
        <v>24.502151760377608</v>
      </c>
      <c r="L231" s="21">
        <f t="shared" si="178"/>
        <v>25.454054736785356</v>
      </c>
      <c r="M231" s="21">
        <f t="shared" ref="M231:N231" si="188">M186*(1-$K$197)</f>
        <v>26.905240156701066</v>
      </c>
      <c r="N231" s="131">
        <f t="shared" si="188"/>
        <v>28.59440132071872</v>
      </c>
    </row>
    <row r="232" spans="2:14" s="18" customFormat="1" x14ac:dyDescent="0.25">
      <c r="B232" s="165" t="s">
        <v>166</v>
      </c>
      <c r="C232" s="20"/>
      <c r="D232" s="21">
        <f t="shared" si="177"/>
        <v>6675.6996622956003</v>
      </c>
      <c r="E232" s="21">
        <f t="shared" si="177"/>
        <v>7042.7066014401726</v>
      </c>
      <c r="F232" s="21">
        <f t="shared" si="177"/>
        <v>7414.9316487242422</v>
      </c>
      <c r="G232" s="21">
        <f t="shared" si="152"/>
        <v>7731.4968758536843</v>
      </c>
      <c r="H232" s="21">
        <f t="shared" si="153"/>
        <v>8025.4503010453082</v>
      </c>
      <c r="I232" s="21">
        <f t="shared" si="154"/>
        <v>8380.2816545310579</v>
      </c>
      <c r="J232" s="21">
        <f t="shared" si="155"/>
        <v>8792.5121975512648</v>
      </c>
      <c r="K232" s="21">
        <f t="shared" si="178"/>
        <v>9133.4285959983554</v>
      </c>
      <c r="L232" s="21">
        <f t="shared" si="178"/>
        <v>9488.2599494841052</v>
      </c>
      <c r="M232" s="21">
        <f t="shared" ref="M232:N232" si="189">M187*(1-$K$197)</f>
        <v>10029.203826611887</v>
      </c>
      <c r="N232" s="131">
        <f t="shared" si="189"/>
        <v>10658.85554211111</v>
      </c>
    </row>
    <row r="233" spans="2:14" s="18" customFormat="1" x14ac:dyDescent="0.25">
      <c r="B233" s="165" t="s">
        <v>186</v>
      </c>
      <c r="C233" s="20"/>
      <c r="D233" s="211">
        <f t="shared" si="177"/>
        <v>-1.7499999999999998E-5</v>
      </c>
      <c r="E233" s="211">
        <f t="shared" si="177"/>
        <v>-1.7499999999999998E-5</v>
      </c>
      <c r="F233" s="211">
        <f t="shared" si="177"/>
        <v>-1.7499999999999998E-5</v>
      </c>
      <c r="G233" s="211">
        <f t="shared" si="152"/>
        <v>-1.7499999999999998E-5</v>
      </c>
      <c r="H233" s="211">
        <f t="shared" si="153"/>
        <v>-1.7499999999999998E-5</v>
      </c>
      <c r="I233" s="211">
        <f t="shared" si="154"/>
        <v>-1.7499999999999998E-5</v>
      </c>
      <c r="J233" s="211">
        <f t="shared" si="155"/>
        <v>-1.7499999999999998E-5</v>
      </c>
      <c r="K233" s="211">
        <f t="shared" si="178"/>
        <v>-1.7499999999999998E-5</v>
      </c>
      <c r="L233" s="21">
        <f t="shared" si="178"/>
        <v>-1.7499999999999998E-5</v>
      </c>
      <c r="M233" s="21">
        <f t="shared" ref="M233:N233" si="190">M188*(1-$K$197)</f>
        <v>1873.2166697214525</v>
      </c>
      <c r="N233" s="212">
        <f t="shared" si="190"/>
        <v>2615.4184968069176</v>
      </c>
    </row>
    <row r="234" spans="2:14" s="18" customFormat="1" x14ac:dyDescent="0.25">
      <c r="B234" s="165" t="s">
        <v>167</v>
      </c>
      <c r="C234" s="20"/>
      <c r="D234" s="21">
        <f t="shared" si="177"/>
        <v>7.1635190165743108</v>
      </c>
      <c r="E234" s="21">
        <f t="shared" si="177"/>
        <v>7.5573455421077078</v>
      </c>
      <c r="F234" s="21">
        <f t="shared" si="177"/>
        <v>7.9567714969140937</v>
      </c>
      <c r="G234" s="21">
        <f t="shared" si="152"/>
        <v>8.2964702061419509</v>
      </c>
      <c r="H234" s="21">
        <f t="shared" si="153"/>
        <v>8.6119047218535378</v>
      </c>
      <c r="I234" s="21">
        <f t="shared" si="154"/>
        <v>8.9926659124166299</v>
      </c>
      <c r="J234" s="21">
        <f t="shared" si="155"/>
        <v>9.4350208249825798</v>
      </c>
      <c r="K234" s="21">
        <f t="shared" si="178"/>
        <v>9.8008502041510432</v>
      </c>
      <c r="L234" s="21">
        <f t="shared" si="178"/>
        <v>10.181611394714139</v>
      </c>
      <c r="M234" s="21">
        <f t="shared" ref="M234:N234" si="191">M189*(1-$K$197)</f>
        <v>10.762085562680426</v>
      </c>
      <c r="N234" s="131">
        <f t="shared" si="191"/>
        <v>11.437750028287489</v>
      </c>
    </row>
    <row r="235" spans="2:14" s="18" customFormat="1" x14ac:dyDescent="0.25">
      <c r="B235" s="165" t="s">
        <v>168</v>
      </c>
      <c r="C235" s="20"/>
      <c r="D235" s="21">
        <f t="shared" si="177"/>
        <v>17941.077188260362</v>
      </c>
      <c r="E235" s="21">
        <f t="shared" si="177"/>
        <v>18927.415721458758</v>
      </c>
      <c r="F235" s="21">
        <f t="shared" si="177"/>
        <v>19927.778025271342</v>
      </c>
      <c r="G235" s="21">
        <f t="shared" si="152"/>
        <v>20778.55344253252</v>
      </c>
      <c r="H235" s="21">
        <f t="shared" si="153"/>
        <v>21568.559187132181</v>
      </c>
      <c r="I235" s="21">
        <f t="shared" si="154"/>
        <v>22522.175588897455</v>
      </c>
      <c r="J235" s="21">
        <f t="shared" si="155"/>
        <v>23630.053467418868</v>
      </c>
      <c r="K235" s="21">
        <f t="shared" si="178"/>
        <v>24546.27314754629</v>
      </c>
      <c r="L235" s="21">
        <f t="shared" si="178"/>
        <v>25499.889549311563</v>
      </c>
      <c r="M235" s="21">
        <f t="shared" ref="M235:N235" si="192">M190*(1-$K$197)</f>
        <v>26953.687102983124</v>
      </c>
      <c r="N235" s="131">
        <f t="shared" si="192"/>
        <v>28645.888757096011</v>
      </c>
    </row>
    <row r="236" spans="2:14" s="18" customFormat="1" x14ac:dyDescent="0.25">
      <c r="B236" s="165" t="s">
        <v>169</v>
      </c>
      <c r="C236" s="20"/>
      <c r="D236" s="211">
        <f t="shared" si="177"/>
        <v>-1.7499999999999998E-5</v>
      </c>
      <c r="E236" s="211">
        <f t="shared" si="177"/>
        <v>-1.7499999999999998E-5</v>
      </c>
      <c r="F236" s="211">
        <f t="shared" si="177"/>
        <v>-1.7499999999999998E-5</v>
      </c>
      <c r="G236" s="211">
        <f t="shared" si="152"/>
        <v>-1.7499999999999998E-5</v>
      </c>
      <c r="H236" s="211">
        <f t="shared" si="153"/>
        <v>-1.7499999999999998E-5</v>
      </c>
      <c r="I236" s="211">
        <f t="shared" si="154"/>
        <v>-1.7499999999999998E-5</v>
      </c>
      <c r="J236" s="211">
        <f t="shared" si="155"/>
        <v>-1.7499999999999998E-5</v>
      </c>
      <c r="K236" s="211">
        <f t="shared" si="178"/>
        <v>-1.7499999999999998E-5</v>
      </c>
      <c r="L236" s="21">
        <f t="shared" si="178"/>
        <v>-1.7499999999999998E-5</v>
      </c>
      <c r="M236" s="21">
        <f t="shared" ref="M236:N236" si="193">M191*(1-$K$197)</f>
        <v>-1.7499999999999998E-5</v>
      </c>
      <c r="N236" s="212">
        <f t="shared" si="193"/>
        <v>-1.7499999999999998E-5</v>
      </c>
    </row>
    <row r="237" spans="2:14" s="18" customFormat="1" x14ac:dyDescent="0.25">
      <c r="B237" s="165" t="s">
        <v>170</v>
      </c>
      <c r="C237" s="20"/>
      <c r="D237" s="21">
        <f t="shared" si="177"/>
        <v>1404.769493400222</v>
      </c>
      <c r="E237" s="21">
        <f t="shared" si="177"/>
        <v>1481.9988750573218</v>
      </c>
      <c r="F237" s="21">
        <f t="shared" si="177"/>
        <v>1560.3263047948535</v>
      </c>
      <c r="G237" s="21">
        <f t="shared" si="152"/>
        <v>1626.9412216744367</v>
      </c>
      <c r="H237" s="21">
        <f t="shared" si="153"/>
        <v>1688.7979302054782</v>
      </c>
      <c r="I237" s="21">
        <f t="shared" si="154"/>
        <v>1763.465199674901</v>
      </c>
      <c r="J237" s="21">
        <f t="shared" si="155"/>
        <v>1850.2109980290838</v>
      </c>
      <c r="K237" s="21">
        <f t="shared" si="178"/>
        <v>1921.9501392840193</v>
      </c>
      <c r="L237" s="21">
        <f t="shared" si="178"/>
        <v>1996.6174087534428</v>
      </c>
      <c r="M237" s="21">
        <f t="shared" ref="M237:N237" si="194">M192*(1-$K$197)</f>
        <v>2110.4483930916317</v>
      </c>
      <c r="N237" s="131">
        <f t="shared" si="194"/>
        <v>2242.9461947971763</v>
      </c>
    </row>
    <row r="238" spans="2:14" s="18" customFormat="1" x14ac:dyDescent="0.25">
      <c r="B238" s="175" t="s">
        <v>176</v>
      </c>
      <c r="C238" s="169" t="s">
        <v>171</v>
      </c>
      <c r="D238" s="214">
        <f t="shared" ref="D238:L238" si="195">SUM(D202:D237)</f>
        <v>86354.999369999976</v>
      </c>
      <c r="E238" s="214">
        <f t="shared" si="195"/>
        <v>91102.499370000005</v>
      </c>
      <c r="F238" s="214">
        <f t="shared" si="195"/>
        <v>95917.499370000005</v>
      </c>
      <c r="G238" s="214">
        <f t="shared" si="195"/>
        <v>100012.49937000001</v>
      </c>
      <c r="H238" s="214">
        <f t="shared" si="195"/>
        <v>103814.99936999996</v>
      </c>
      <c r="I238" s="214">
        <f t="shared" si="195"/>
        <v>108404.99937000001</v>
      </c>
      <c r="J238" s="214">
        <f t="shared" si="195"/>
        <v>113737.49936999996</v>
      </c>
      <c r="K238" s="214">
        <f t="shared" si="195"/>
        <v>118147.49936999998</v>
      </c>
      <c r="L238" s="202">
        <f t="shared" si="195"/>
        <v>122737.49936999998</v>
      </c>
      <c r="M238" s="202">
        <f t="shared" ref="M238:N238" si="196">SUM(M202:M237)</f>
        <v>129734.99936999999</v>
      </c>
      <c r="N238" s="215">
        <f t="shared" si="196"/>
        <v>137879.99937000001</v>
      </c>
    </row>
    <row r="239" spans="2:14" s="61" customFormat="1" x14ac:dyDescent="0.25">
      <c r="F239" s="76"/>
      <c r="G239" s="76"/>
      <c r="H239" s="76"/>
      <c r="I239" s="76"/>
      <c r="J239" s="76"/>
      <c r="K239" s="76"/>
      <c r="L239" s="76"/>
      <c r="M239" s="76"/>
      <c r="N239" s="76"/>
    </row>
    <row r="240" spans="2:14" x14ac:dyDescent="0.25">
      <c r="B240" s="34"/>
      <c r="C240" s="34"/>
      <c r="D240" s="34"/>
      <c r="E240" s="34"/>
      <c r="F240" s="34"/>
      <c r="G240" s="34"/>
      <c r="H240" s="34"/>
      <c r="I240" s="34"/>
      <c r="J240" s="34"/>
      <c r="K240" s="34"/>
      <c r="L240" s="34"/>
      <c r="M240" s="34"/>
      <c r="N240" s="34"/>
    </row>
    <row r="241" spans="2:14" s="18" customFormat="1" x14ac:dyDescent="0.25">
      <c r="B241" s="15" t="s">
        <v>107</v>
      </c>
      <c r="C241" s="16" t="s">
        <v>90</v>
      </c>
      <c r="D241" s="16">
        <v>2005</v>
      </c>
      <c r="E241" s="16">
        <v>2006</v>
      </c>
      <c r="F241" s="16">
        <v>2007</v>
      </c>
      <c r="G241" s="16">
        <v>2008</v>
      </c>
      <c r="H241" s="16">
        <v>2009</v>
      </c>
      <c r="I241" s="16">
        <v>2010</v>
      </c>
      <c r="J241" s="16">
        <v>2011</v>
      </c>
      <c r="K241" s="16">
        <v>2012</v>
      </c>
      <c r="L241" s="16">
        <v>2013</v>
      </c>
      <c r="M241" s="16">
        <v>2014</v>
      </c>
      <c r="N241" s="17">
        <v>2015</v>
      </c>
    </row>
    <row r="242" spans="2:14" s="68" customFormat="1" x14ac:dyDescent="0.25">
      <c r="B242" s="167" t="s">
        <v>96</v>
      </c>
      <c r="C242" s="27"/>
      <c r="D242" s="184"/>
      <c r="E242" s="184"/>
      <c r="F242" s="184"/>
      <c r="G242" s="184"/>
      <c r="H242" s="184"/>
      <c r="I242" s="184"/>
      <c r="J242" s="184"/>
      <c r="K242" s="184"/>
      <c r="L242" s="182"/>
      <c r="M242" s="182"/>
      <c r="N242" s="185"/>
    </row>
    <row r="243" spans="2:14" s="18" customFormat="1" x14ac:dyDescent="0.25">
      <c r="B243" s="165" t="s">
        <v>136</v>
      </c>
      <c r="C243" s="20"/>
      <c r="D243" s="211">
        <f t="shared" ref="D243:L243" si="197">D202*21</f>
        <v>-3.6749999999999999E-4</v>
      </c>
      <c r="E243" s="211">
        <f t="shared" si="197"/>
        <v>-3.6749999999999999E-4</v>
      </c>
      <c r="F243" s="211">
        <f t="shared" si="197"/>
        <v>-3.6749999999999999E-4</v>
      </c>
      <c r="G243" s="211">
        <f t="shared" si="197"/>
        <v>-3.6749999999999999E-4</v>
      </c>
      <c r="H243" s="211">
        <f t="shared" si="197"/>
        <v>-3.6749999999999999E-4</v>
      </c>
      <c r="I243" s="211">
        <f t="shared" si="197"/>
        <v>-3.6749999999999999E-4</v>
      </c>
      <c r="J243" s="211">
        <f t="shared" si="197"/>
        <v>-3.6749999999999999E-4</v>
      </c>
      <c r="K243" s="211">
        <f t="shared" si="197"/>
        <v>-3.6749999999999999E-4</v>
      </c>
      <c r="L243" s="21">
        <f t="shared" si="197"/>
        <v>-3.6749999999999999E-4</v>
      </c>
      <c r="M243" s="21">
        <f t="shared" ref="M243:N243" si="198">M202*21</f>
        <v>-3.6749999999999999E-4</v>
      </c>
      <c r="N243" s="212">
        <f t="shared" si="198"/>
        <v>-3.6749999999999999E-4</v>
      </c>
    </row>
    <row r="244" spans="2:14" s="18" customFormat="1" x14ac:dyDescent="0.25">
      <c r="B244" s="165" t="s">
        <v>137</v>
      </c>
      <c r="C244" s="20"/>
      <c r="D244" s="21">
        <f t="shared" ref="D244:L244" si="199">D203*21</f>
        <v>117985.59512143387</v>
      </c>
      <c r="E244" s="21">
        <f t="shared" si="199"/>
        <v>124472.03614492656</v>
      </c>
      <c r="F244" s="21">
        <f t="shared" si="199"/>
        <v>131050.70144837417</v>
      </c>
      <c r="G244" s="21">
        <f t="shared" si="199"/>
        <v>136645.64109896979</v>
      </c>
      <c r="H244" s="21">
        <f t="shared" si="199"/>
        <v>141840.94220309425</v>
      </c>
      <c r="I244" s="21">
        <f t="shared" si="199"/>
        <v>148112.19324002566</v>
      </c>
      <c r="J244" s="21">
        <f t="shared" si="199"/>
        <v>155397.91135646057</v>
      </c>
      <c r="K244" s="21">
        <f t="shared" si="199"/>
        <v>161423.23098017898</v>
      </c>
      <c r="L244" s="21">
        <f t="shared" si="199"/>
        <v>167694.48201711028</v>
      </c>
      <c r="M244" s="21">
        <f t="shared" ref="M244:N244" si="200">M203*21</f>
        <v>137917.51527411491</v>
      </c>
      <c r="N244" s="131">
        <f t="shared" si="200"/>
        <v>133459.67335320814</v>
      </c>
    </row>
    <row r="245" spans="2:14" s="18" customFormat="1" x14ac:dyDescent="0.25">
      <c r="B245" s="165" t="s">
        <v>138</v>
      </c>
      <c r="C245" s="20"/>
      <c r="D245" s="211">
        <f t="shared" ref="D245:L245" si="201">D204*21</f>
        <v>-3.6749999999999999E-4</v>
      </c>
      <c r="E245" s="211">
        <f t="shared" si="201"/>
        <v>-3.6749999999999999E-4</v>
      </c>
      <c r="F245" s="211">
        <f t="shared" si="201"/>
        <v>-3.6749999999999999E-4</v>
      </c>
      <c r="G245" s="211">
        <f t="shared" si="201"/>
        <v>-3.6749999999999999E-4</v>
      </c>
      <c r="H245" s="211">
        <f t="shared" si="201"/>
        <v>-3.6749999999999999E-4</v>
      </c>
      <c r="I245" s="211">
        <f t="shared" si="201"/>
        <v>-3.6749999999999999E-4</v>
      </c>
      <c r="J245" s="211">
        <f t="shared" si="201"/>
        <v>-3.6749999999999999E-4</v>
      </c>
      <c r="K245" s="211">
        <f t="shared" si="201"/>
        <v>-3.6749999999999999E-4</v>
      </c>
      <c r="L245" s="21">
        <f t="shared" si="201"/>
        <v>-3.6749999999999999E-4</v>
      </c>
      <c r="M245" s="21">
        <f t="shared" ref="M245:N245" si="202">M204*21</f>
        <v>-3.6749999999999999E-4</v>
      </c>
      <c r="N245" s="212">
        <f t="shared" si="202"/>
        <v>-3.6749999999999999E-4</v>
      </c>
    </row>
    <row r="246" spans="2:14" s="18" customFormat="1" x14ac:dyDescent="0.25">
      <c r="B246" s="165" t="s">
        <v>139</v>
      </c>
      <c r="C246" s="20"/>
      <c r="D246" s="211">
        <f t="shared" ref="D246:L246" si="203">D205*21</f>
        <v>-3.6749999999999999E-4</v>
      </c>
      <c r="E246" s="211">
        <f t="shared" si="203"/>
        <v>-3.6749999999999999E-4</v>
      </c>
      <c r="F246" s="211">
        <f t="shared" si="203"/>
        <v>-3.6749999999999999E-4</v>
      </c>
      <c r="G246" s="211">
        <f t="shared" si="203"/>
        <v>-3.6749999999999999E-4</v>
      </c>
      <c r="H246" s="211">
        <f t="shared" si="203"/>
        <v>-3.6749999999999999E-4</v>
      </c>
      <c r="I246" s="211">
        <f t="shared" si="203"/>
        <v>-3.6749999999999999E-4</v>
      </c>
      <c r="J246" s="211">
        <f t="shared" si="203"/>
        <v>-3.6749999999999999E-4</v>
      </c>
      <c r="K246" s="211">
        <f t="shared" si="203"/>
        <v>-3.6749999999999999E-4</v>
      </c>
      <c r="L246" s="21">
        <f t="shared" si="203"/>
        <v>-3.6749999999999999E-4</v>
      </c>
      <c r="M246" s="21">
        <f t="shared" ref="M246:N246" si="204">M205*21</f>
        <v>-3.6749999999999999E-4</v>
      </c>
      <c r="N246" s="212">
        <f t="shared" si="204"/>
        <v>-3.6749999999999999E-4</v>
      </c>
    </row>
    <row r="247" spans="2:14" s="18" customFormat="1" x14ac:dyDescent="0.25">
      <c r="B247" s="165" t="s">
        <v>140</v>
      </c>
      <c r="C247" s="20"/>
      <c r="D247" s="21">
        <f t="shared" ref="D247:L247" si="205">D206*21</f>
        <v>16547.768985786657</v>
      </c>
      <c r="E247" s="21">
        <f t="shared" si="205"/>
        <v>17457.508259768805</v>
      </c>
      <c r="F247" s="21">
        <f t="shared" si="205"/>
        <v>18380.182215371555</v>
      </c>
      <c r="G247" s="21">
        <f t="shared" si="205"/>
        <v>19164.886233687906</v>
      </c>
      <c r="H247" s="21">
        <f t="shared" si="205"/>
        <v>19893.539964981661</v>
      </c>
      <c r="I247" s="21">
        <f t="shared" si="205"/>
        <v>20773.098315182418</v>
      </c>
      <c r="J247" s="21">
        <f t="shared" si="205"/>
        <v>21794.938163209754</v>
      </c>
      <c r="K247" s="21">
        <f t="shared" si="205"/>
        <v>22640.004029088908</v>
      </c>
      <c r="L247" s="21">
        <f t="shared" si="205"/>
        <v>23519.562379289655</v>
      </c>
      <c r="M247" s="21">
        <f t="shared" ref="M247:N247" si="206">M206*21</f>
        <v>24860.457707291789</v>
      </c>
      <c r="N247" s="131">
        <f t="shared" si="206"/>
        <v>26421.242622844093</v>
      </c>
    </row>
    <row r="248" spans="2:14" s="18" customFormat="1" x14ac:dyDescent="0.25">
      <c r="B248" s="165" t="s">
        <v>141</v>
      </c>
      <c r="C248" s="20"/>
      <c r="D248" s="211">
        <f t="shared" ref="D248:L248" si="207">D207*21</f>
        <v>-3.6749999999999999E-4</v>
      </c>
      <c r="E248" s="211">
        <f t="shared" si="207"/>
        <v>-3.6749999999999999E-4</v>
      </c>
      <c r="F248" s="211">
        <f t="shared" si="207"/>
        <v>-3.6749999999999999E-4</v>
      </c>
      <c r="G248" s="211">
        <f t="shared" si="207"/>
        <v>-3.6749999999999999E-4</v>
      </c>
      <c r="H248" s="211">
        <f t="shared" si="207"/>
        <v>-3.6749999999999999E-4</v>
      </c>
      <c r="I248" s="211">
        <f t="shared" si="207"/>
        <v>-3.6749999999999999E-4</v>
      </c>
      <c r="J248" s="211">
        <f t="shared" si="207"/>
        <v>-3.6749999999999999E-4</v>
      </c>
      <c r="K248" s="211">
        <f t="shared" si="207"/>
        <v>-3.6749999999999999E-4</v>
      </c>
      <c r="L248" s="21">
        <f t="shared" si="207"/>
        <v>-3.6749999999999999E-4</v>
      </c>
      <c r="M248" s="21">
        <f t="shared" ref="M248:N248" si="208">M207*21</f>
        <v>-3.6749999999999999E-4</v>
      </c>
      <c r="N248" s="212">
        <f t="shared" si="208"/>
        <v>-3.6749999999999999E-4</v>
      </c>
    </row>
    <row r="249" spans="2:14" s="18" customFormat="1" x14ac:dyDescent="0.25">
      <c r="B249" s="165" t="s">
        <v>142</v>
      </c>
      <c r="C249" s="20"/>
      <c r="D249" s="21">
        <f t="shared" ref="D249:L249" si="209">D208*21</f>
        <v>1504.3423009806052</v>
      </c>
      <c r="E249" s="21">
        <f t="shared" si="209"/>
        <v>1587.0458713426183</v>
      </c>
      <c r="F249" s="21">
        <f t="shared" si="209"/>
        <v>1670.92532185196</v>
      </c>
      <c r="G249" s="21">
        <f t="shared" si="209"/>
        <v>1742.2620507898098</v>
      </c>
      <c r="H249" s="21">
        <f t="shared" si="209"/>
        <v>1808.5032990892425</v>
      </c>
      <c r="I249" s="21">
        <f t="shared" si="209"/>
        <v>1888.4631491074924</v>
      </c>
      <c r="J249" s="21">
        <f t="shared" si="209"/>
        <v>1981.3576807463414</v>
      </c>
      <c r="K249" s="21">
        <f t="shared" si="209"/>
        <v>2058.1818503717191</v>
      </c>
      <c r="L249" s="21">
        <f t="shared" si="209"/>
        <v>2138.1417003899696</v>
      </c>
      <c r="M249" s="21">
        <f t="shared" ref="M249:N249" si="210">M208*21</f>
        <v>2260.0412756628889</v>
      </c>
      <c r="N249" s="131">
        <f t="shared" si="210"/>
        <v>2401.9308134403723</v>
      </c>
    </row>
    <row r="250" spans="2:14" s="18" customFormat="1" x14ac:dyDescent="0.25">
      <c r="B250" s="165" t="s">
        <v>143</v>
      </c>
      <c r="C250" s="20"/>
      <c r="D250" s="211">
        <f t="shared" ref="D250:L250" si="211">D209*21</f>
        <v>-3.6749999999999999E-4</v>
      </c>
      <c r="E250" s="211">
        <f t="shared" si="211"/>
        <v>-3.6749999999999999E-4</v>
      </c>
      <c r="F250" s="211">
        <f t="shared" si="211"/>
        <v>-3.6749999999999999E-4</v>
      </c>
      <c r="G250" s="211">
        <f t="shared" si="211"/>
        <v>-3.6749999999999999E-4</v>
      </c>
      <c r="H250" s="211">
        <f t="shared" si="211"/>
        <v>-3.6749999999999999E-4</v>
      </c>
      <c r="I250" s="211">
        <f t="shared" si="211"/>
        <v>-3.6749999999999999E-4</v>
      </c>
      <c r="J250" s="211">
        <f t="shared" si="211"/>
        <v>-3.6749999999999999E-4</v>
      </c>
      <c r="K250" s="211">
        <f t="shared" si="211"/>
        <v>-3.6749999999999999E-4</v>
      </c>
      <c r="L250" s="21">
        <f t="shared" si="211"/>
        <v>-3.6749999999999999E-4</v>
      </c>
      <c r="M250" s="21">
        <f t="shared" ref="M250:N250" si="212">M209*21</f>
        <v>-3.6749999999999999E-4</v>
      </c>
      <c r="N250" s="212">
        <f t="shared" si="212"/>
        <v>-3.6749999999999999E-4</v>
      </c>
    </row>
    <row r="251" spans="2:14" s="18" customFormat="1" x14ac:dyDescent="0.25">
      <c r="B251" s="165" t="s">
        <v>144</v>
      </c>
      <c r="C251" s="20"/>
      <c r="D251" s="211">
        <f t="shared" ref="D251:L251" si="213">D210*21</f>
        <v>-3.6749999999999999E-4</v>
      </c>
      <c r="E251" s="211">
        <f t="shared" si="213"/>
        <v>-3.6749999999999999E-4</v>
      </c>
      <c r="F251" s="211">
        <f t="shared" si="213"/>
        <v>-3.6749999999999999E-4</v>
      </c>
      <c r="G251" s="211">
        <f t="shared" si="213"/>
        <v>-3.6749999999999999E-4</v>
      </c>
      <c r="H251" s="211">
        <f t="shared" si="213"/>
        <v>-3.6749999999999999E-4</v>
      </c>
      <c r="I251" s="211">
        <f t="shared" si="213"/>
        <v>-3.6749999999999999E-4</v>
      </c>
      <c r="J251" s="211">
        <f t="shared" si="213"/>
        <v>-3.6749999999999999E-4</v>
      </c>
      <c r="K251" s="211">
        <f t="shared" si="213"/>
        <v>-3.6749999999999999E-4</v>
      </c>
      <c r="L251" s="21">
        <f t="shared" si="213"/>
        <v>-3.6749999999999999E-4</v>
      </c>
      <c r="M251" s="21">
        <f t="shared" ref="M251:N251" si="214">M210*21</f>
        <v>-3.6749999999999999E-4</v>
      </c>
      <c r="N251" s="212">
        <f t="shared" si="214"/>
        <v>-3.6749999999999999E-4</v>
      </c>
    </row>
    <row r="252" spans="2:14" s="18" customFormat="1" x14ac:dyDescent="0.25">
      <c r="B252" s="165" t="s">
        <v>145</v>
      </c>
      <c r="C252" s="20"/>
      <c r="D252" s="21">
        <f t="shared" ref="D252:L252" si="215">D211*21</f>
        <v>60173.706371724213</v>
      </c>
      <c r="E252" s="21">
        <f t="shared" si="215"/>
        <v>63481.849186204752</v>
      </c>
      <c r="F252" s="21">
        <f t="shared" si="215"/>
        <v>66837.027206578394</v>
      </c>
      <c r="G252" s="21">
        <f t="shared" si="215"/>
        <v>69690.496364092396</v>
      </c>
      <c r="H252" s="21">
        <f t="shared" si="215"/>
        <v>72340.146296069724</v>
      </c>
      <c r="I252" s="21">
        <f t="shared" si="215"/>
        <v>75538.540296799692</v>
      </c>
      <c r="J252" s="21">
        <f t="shared" si="215"/>
        <v>79254.321562353682</v>
      </c>
      <c r="K252" s="21">
        <f t="shared" si="215"/>
        <v>82327.288347368769</v>
      </c>
      <c r="L252" s="21">
        <f t="shared" si="215"/>
        <v>85525.682348098766</v>
      </c>
      <c r="M252" s="21">
        <f t="shared" ref="M252:N252" si="216">M211*21</f>
        <v>90401.665359015606</v>
      </c>
      <c r="N252" s="131">
        <f t="shared" si="216"/>
        <v>96077.24687011489</v>
      </c>
    </row>
    <row r="253" spans="2:14" s="18" customFormat="1" x14ac:dyDescent="0.25">
      <c r="B253" s="165" t="s">
        <v>146</v>
      </c>
      <c r="C253" s="20"/>
      <c r="D253" s="21">
        <f t="shared" ref="D253:L253" si="217">D212*21</f>
        <v>4513.0276379418165</v>
      </c>
      <c r="E253" s="21">
        <f t="shared" si="217"/>
        <v>4761.1383490278567</v>
      </c>
      <c r="F253" s="21">
        <f t="shared" si="217"/>
        <v>5012.7767005558781</v>
      </c>
      <c r="G253" s="21">
        <f t="shared" si="217"/>
        <v>5226.7868873694297</v>
      </c>
      <c r="H253" s="21">
        <f t="shared" si="217"/>
        <v>5425.5106322677275</v>
      </c>
      <c r="I253" s="21">
        <f t="shared" si="217"/>
        <v>5665.3901823224778</v>
      </c>
      <c r="J253" s="21">
        <f t="shared" si="217"/>
        <v>5944.0737772390257</v>
      </c>
      <c r="K253" s="21">
        <f t="shared" si="217"/>
        <v>6174.5462861151582</v>
      </c>
      <c r="L253" s="21">
        <f t="shared" si="217"/>
        <v>6414.4258361699085</v>
      </c>
      <c r="M253" s="21">
        <f t="shared" ref="M253:N253" si="218">M212*21</f>
        <v>6780.1245619886677</v>
      </c>
      <c r="N253" s="131">
        <f t="shared" si="218"/>
        <v>7205.7931753211169</v>
      </c>
    </row>
    <row r="254" spans="2:14" s="18" customFormat="1" x14ac:dyDescent="0.25">
      <c r="B254" s="165" t="s">
        <v>147</v>
      </c>
      <c r="C254" s="20"/>
      <c r="D254" s="21">
        <f t="shared" ref="D254:L254" si="219">D213*21</f>
        <v>217783.68774843722</v>
      </c>
      <c r="E254" s="21">
        <f t="shared" si="219"/>
        <v>229756.68362974594</v>
      </c>
      <c r="F254" s="21">
        <f t="shared" si="219"/>
        <v>241899.9116799832</v>
      </c>
      <c r="G254" s="21">
        <f t="shared" si="219"/>
        <v>252227.32992831583</v>
      </c>
      <c r="H254" s="21">
        <f t="shared" si="219"/>
        <v>261817.07544462464</v>
      </c>
      <c r="I254" s="21">
        <f t="shared" si="219"/>
        <v>273392.86293176672</v>
      </c>
      <c r="J254" s="21">
        <f t="shared" si="219"/>
        <v>286841.2042771228</v>
      </c>
      <c r="K254" s="21">
        <f t="shared" si="219"/>
        <v>297963.03931378876</v>
      </c>
      <c r="L254" s="21">
        <f t="shared" si="219"/>
        <v>309538.82680093078</v>
      </c>
      <c r="M254" s="21">
        <f t="shared" ref="M254:N254" si="220">M213*21</f>
        <v>327186.2283131915</v>
      </c>
      <c r="N254" s="131">
        <f t="shared" si="220"/>
        <v>347727.57669723767</v>
      </c>
    </row>
    <row r="255" spans="2:14" s="18" customFormat="1" x14ac:dyDescent="0.25">
      <c r="B255" s="165" t="s">
        <v>148</v>
      </c>
      <c r="C255" s="20"/>
      <c r="D255" s="21">
        <f t="shared" ref="D255:L255" si="221">D214*21</f>
        <v>44332.978072623438</v>
      </c>
      <c r="E255" s="21">
        <f t="shared" si="221"/>
        <v>46770.252291191966</v>
      </c>
      <c r="F255" s="21">
        <f t="shared" si="221"/>
        <v>49242.179697702246</v>
      </c>
      <c r="G255" s="21">
        <f t="shared" si="221"/>
        <v>51344.47309950069</v>
      </c>
      <c r="H255" s="21">
        <f t="shared" si="221"/>
        <v>53296.60268688498</v>
      </c>
      <c r="I255" s="21">
        <f t="shared" si="221"/>
        <v>55653.019466922808</v>
      </c>
      <c r="J255" s="21">
        <f t="shared" si="221"/>
        <v>58390.621314319695</v>
      </c>
      <c r="K255" s="21">
        <f t="shared" si="221"/>
        <v>60654.629593179568</v>
      </c>
      <c r="L255" s="21">
        <f t="shared" si="221"/>
        <v>63011.046373217381</v>
      </c>
      <c r="M255" s="21">
        <f t="shared" ref="M255:N255" si="222">M214*21</f>
        <v>66603.426856510356</v>
      </c>
      <c r="N255" s="131">
        <f t="shared" si="222"/>
        <v>70784.911534812782</v>
      </c>
    </row>
    <row r="256" spans="2:14" s="18" customFormat="1" x14ac:dyDescent="0.25">
      <c r="B256" s="165" t="s">
        <v>149</v>
      </c>
      <c r="C256" s="20"/>
      <c r="D256" s="21">
        <f t="shared" ref="D256:L256" si="223">D215*21</f>
        <v>9101.272776807662</v>
      </c>
      <c r="E256" s="21">
        <f t="shared" si="223"/>
        <v>9601.6293774978403</v>
      </c>
      <c r="F256" s="21">
        <f t="shared" si="223"/>
        <v>10109.100053079357</v>
      </c>
      <c r="G256" s="21">
        <f t="shared" si="223"/>
        <v>10540.687263153352</v>
      </c>
      <c r="H256" s="21">
        <f t="shared" si="223"/>
        <v>10941.446815364918</v>
      </c>
      <c r="I256" s="21">
        <f t="shared" si="223"/>
        <v>11425.203907975329</v>
      </c>
      <c r="J256" s="21">
        <f t="shared" si="223"/>
        <v>11987.215824390369</v>
      </c>
      <c r="K256" s="21">
        <f t="shared" si="223"/>
        <v>12452.002050623902</v>
      </c>
      <c r="L256" s="21">
        <f t="shared" si="223"/>
        <v>12935.759143234312</v>
      </c>
      <c r="M256" s="21">
        <f t="shared" ref="M256:N256" si="224">M215*21</f>
        <v>13673.251573635484</v>
      </c>
      <c r="N256" s="131">
        <f t="shared" si="224"/>
        <v>14531.683277189251</v>
      </c>
    </row>
    <row r="257" spans="2:14" s="18" customFormat="1" x14ac:dyDescent="0.25">
      <c r="B257" s="165" t="s">
        <v>150</v>
      </c>
      <c r="C257" s="20"/>
      <c r="D257" s="21">
        <f t="shared" ref="D257:L257" si="225">D216*21</f>
        <v>451.30243304418161</v>
      </c>
      <c r="E257" s="21">
        <f t="shared" si="225"/>
        <v>476.11350415278565</v>
      </c>
      <c r="F257" s="21">
        <f t="shared" si="225"/>
        <v>501.27733930558793</v>
      </c>
      <c r="G257" s="21">
        <f t="shared" si="225"/>
        <v>522.67835798694307</v>
      </c>
      <c r="H257" s="21">
        <f t="shared" si="225"/>
        <v>542.55073247677285</v>
      </c>
      <c r="I257" s="21">
        <f t="shared" si="225"/>
        <v>566.53868748224795</v>
      </c>
      <c r="J257" s="21">
        <f t="shared" si="225"/>
        <v>594.40704697390265</v>
      </c>
      <c r="K257" s="21">
        <f t="shared" si="225"/>
        <v>617.4542978615159</v>
      </c>
      <c r="L257" s="21">
        <f t="shared" si="225"/>
        <v>641.44225286699066</v>
      </c>
      <c r="M257" s="21">
        <f t="shared" ref="M257:N257" si="226">M216*21</f>
        <v>678.01212544886687</v>
      </c>
      <c r="N257" s="131">
        <f t="shared" si="226"/>
        <v>720.57898678211177</v>
      </c>
    </row>
    <row r="258" spans="2:14" s="18" customFormat="1" x14ac:dyDescent="0.25">
      <c r="B258" s="165" t="s">
        <v>151</v>
      </c>
      <c r="C258" s="20"/>
      <c r="D258" s="211">
        <f t="shared" ref="D258:L258" si="227">D217*21</f>
        <v>-3.6749999999999999E-4</v>
      </c>
      <c r="E258" s="211">
        <f t="shared" si="227"/>
        <v>-3.6749999999999999E-4</v>
      </c>
      <c r="F258" s="211">
        <f t="shared" si="227"/>
        <v>-3.6749999999999999E-4</v>
      </c>
      <c r="G258" s="211">
        <f t="shared" si="227"/>
        <v>-3.6749999999999999E-4</v>
      </c>
      <c r="H258" s="211">
        <f t="shared" si="227"/>
        <v>-3.6749999999999999E-4</v>
      </c>
      <c r="I258" s="211">
        <f t="shared" si="227"/>
        <v>-3.6749999999999999E-4</v>
      </c>
      <c r="J258" s="211">
        <f t="shared" si="227"/>
        <v>-3.6749999999999999E-4</v>
      </c>
      <c r="K258" s="211">
        <f t="shared" si="227"/>
        <v>-3.6749999999999999E-4</v>
      </c>
      <c r="L258" s="21">
        <f t="shared" si="227"/>
        <v>-3.6749999999999999E-4</v>
      </c>
      <c r="M258" s="21">
        <f t="shared" ref="M258:N258" si="228">M217*21</f>
        <v>-3.6749999999999999E-4</v>
      </c>
      <c r="N258" s="212">
        <f t="shared" si="228"/>
        <v>-3.6749999999999999E-4</v>
      </c>
    </row>
    <row r="259" spans="2:14" s="18" customFormat="1" x14ac:dyDescent="0.25">
      <c r="B259" s="165" t="s">
        <v>152</v>
      </c>
      <c r="C259" s="20"/>
      <c r="D259" s="21">
        <f t="shared" ref="D259:L259" si="229">D218*21</f>
        <v>72328.795133047504</v>
      </c>
      <c r="E259" s="21">
        <f t="shared" si="229"/>
        <v>76305.182796053108</v>
      </c>
      <c r="F259" s="21">
        <f t="shared" si="229"/>
        <v>80338.106776542205</v>
      </c>
      <c r="G259" s="21">
        <f t="shared" si="229"/>
        <v>83767.976703874054</v>
      </c>
      <c r="H259" s="21">
        <f t="shared" si="229"/>
        <v>86952.855922110801</v>
      </c>
      <c r="I259" s="21">
        <f t="shared" si="229"/>
        <v>90797.325510988274</v>
      </c>
      <c r="J259" s="21">
        <f t="shared" si="229"/>
        <v>95263.694592184125</v>
      </c>
      <c r="K259" s="21">
        <f t="shared" si="229"/>
        <v>98957.400667772265</v>
      </c>
      <c r="L259" s="21">
        <f t="shared" si="229"/>
        <v>102801.87025664975</v>
      </c>
      <c r="M259" s="21">
        <f t="shared" ref="M259:N259" si="230">M218*21</f>
        <v>108662.80183577175</v>
      </c>
      <c r="N259" s="131">
        <f t="shared" si="230"/>
        <v>115484.85081211309</v>
      </c>
    </row>
    <row r="260" spans="2:14" s="18" customFormat="1" x14ac:dyDescent="0.25">
      <c r="B260" s="165" t="s">
        <v>153</v>
      </c>
      <c r="C260" s="20"/>
      <c r="D260" s="21">
        <f t="shared" ref="D260:L260" si="231">D219*21</f>
        <v>24001.786908108061</v>
      </c>
      <c r="E260" s="21">
        <f t="shared" si="231"/>
        <v>25321.322373233979</v>
      </c>
      <c r="F260" s="21">
        <f t="shared" si="231"/>
        <v>26659.619006110515</v>
      </c>
      <c r="G260" s="21">
        <f t="shared" si="231"/>
        <v>27797.79651631392</v>
      </c>
      <c r="H260" s="21">
        <f t="shared" si="231"/>
        <v>28854.675632931361</v>
      </c>
      <c r="I260" s="21">
        <f t="shared" si="231"/>
        <v>30130.435039972548</v>
      </c>
      <c r="J260" s="21">
        <f t="shared" si="231"/>
        <v>31612.567292270382</v>
      </c>
      <c r="K260" s="21">
        <f t="shared" si="231"/>
        <v>32838.296918643282</v>
      </c>
      <c r="L260" s="21">
        <f t="shared" si="231"/>
        <v>34114.056325684454</v>
      </c>
      <c r="M260" s="21">
        <f t="shared" ref="M260:N260" si="232">M219*21</f>
        <v>36058.9640491639</v>
      </c>
      <c r="N260" s="131">
        <f t="shared" si="232"/>
        <v>38322.811624403636</v>
      </c>
    </row>
    <row r="261" spans="2:14" s="18" customFormat="1" x14ac:dyDescent="0.25">
      <c r="B261" s="165" t="s">
        <v>154</v>
      </c>
      <c r="C261" s="20"/>
      <c r="D261" s="211">
        <f t="shared" ref="D261:L261" si="233">D220*21</f>
        <v>-3.6749999999999999E-4</v>
      </c>
      <c r="E261" s="211">
        <f t="shared" si="233"/>
        <v>-3.6749999999999999E-4</v>
      </c>
      <c r="F261" s="211">
        <f t="shared" si="233"/>
        <v>-3.6749999999999999E-4</v>
      </c>
      <c r="G261" s="211">
        <f t="shared" si="233"/>
        <v>-3.6749999999999999E-4</v>
      </c>
      <c r="H261" s="211">
        <f t="shared" si="233"/>
        <v>-3.6749999999999999E-4</v>
      </c>
      <c r="I261" s="211">
        <f t="shared" si="233"/>
        <v>-3.6749999999999999E-4</v>
      </c>
      <c r="J261" s="211">
        <f t="shared" si="233"/>
        <v>-3.6749999999999999E-4</v>
      </c>
      <c r="K261" s="211">
        <f t="shared" si="233"/>
        <v>-3.6749999999999999E-4</v>
      </c>
      <c r="L261" s="21">
        <f t="shared" si="233"/>
        <v>-3.6749999999999999E-4</v>
      </c>
      <c r="M261" s="21">
        <f t="shared" ref="M261:N261" si="234">M220*21</f>
        <v>-3.6749999999999999E-4</v>
      </c>
      <c r="N261" s="212">
        <f t="shared" si="234"/>
        <v>-3.6749999999999999E-4</v>
      </c>
    </row>
    <row r="262" spans="2:14" s="18" customFormat="1" x14ac:dyDescent="0.25">
      <c r="B262" s="165" t="s">
        <v>155</v>
      </c>
      <c r="C262" s="20"/>
      <c r="D262" s="21">
        <f t="shared" ref="D262:L262" si="235">D221*21</f>
        <v>75405.175890090337</v>
      </c>
      <c r="E262" s="21">
        <f t="shared" si="235"/>
        <v>79550.692354486266</v>
      </c>
      <c r="F262" s="21">
        <f t="shared" si="235"/>
        <v>83755.14981126698</v>
      </c>
      <c r="G262" s="21">
        <f t="shared" si="235"/>
        <v>87330.903349276719</v>
      </c>
      <c r="H262" s="21">
        <f t="shared" si="235"/>
        <v>90651.245920285772</v>
      </c>
      <c r="I262" s="21">
        <f t="shared" si="235"/>
        <v>94659.233402450554</v>
      </c>
      <c r="J262" s="21">
        <f t="shared" si="235"/>
        <v>99315.571800847873</v>
      </c>
      <c r="K262" s="21">
        <f t="shared" si="235"/>
        <v>103166.38330331992</v>
      </c>
      <c r="L262" s="21">
        <f t="shared" si="235"/>
        <v>107174.37078548472</v>
      </c>
      <c r="M262" s="21">
        <f t="shared" ref="M262:N262" si="236">M221*21</f>
        <v>113284.58699603986</v>
      </c>
      <c r="N262" s="131">
        <f t="shared" si="236"/>
        <v>120396.80007713615</v>
      </c>
    </row>
    <row r="263" spans="2:14" s="18" customFormat="1" x14ac:dyDescent="0.25">
      <c r="B263" s="165" t="s">
        <v>156</v>
      </c>
      <c r="C263" s="20"/>
      <c r="D263" s="21">
        <f t="shared" ref="D263:L263" si="237">D222*21</f>
        <v>400034.80203486257</v>
      </c>
      <c r="E263" s="21">
        <f t="shared" si="237"/>
        <v>422027.33546552912</v>
      </c>
      <c r="F263" s="21">
        <f t="shared" si="237"/>
        <v>444332.55894497305</v>
      </c>
      <c r="G263" s="21">
        <f t="shared" si="237"/>
        <v>463302.4219041263</v>
      </c>
      <c r="H263" s="21">
        <f t="shared" si="237"/>
        <v>480917.29465191136</v>
      </c>
      <c r="I263" s="21">
        <f t="shared" si="237"/>
        <v>502180.21796876442</v>
      </c>
      <c r="J263" s="21">
        <f t="shared" si="237"/>
        <v>526882.73182216706</v>
      </c>
      <c r="K263" s="21">
        <f t="shared" si="237"/>
        <v>547311.81500894763</v>
      </c>
      <c r="L263" s="21">
        <f t="shared" si="237"/>
        <v>568574.73832580051</v>
      </c>
      <c r="M263" s="21">
        <f t="shared" ref="M263:N263" si="238">M222*21</f>
        <v>600990.27338237548</v>
      </c>
      <c r="N263" s="131">
        <f t="shared" si="238"/>
        <v>638721.53926816373</v>
      </c>
    </row>
    <row r="264" spans="2:14" s="18" customFormat="1" x14ac:dyDescent="0.25">
      <c r="B264" s="165" t="s">
        <v>157</v>
      </c>
      <c r="C264" s="20"/>
      <c r="D264" s="211">
        <f t="shared" ref="D264:L264" si="239">D223*21</f>
        <v>-3.6749999999999999E-4</v>
      </c>
      <c r="E264" s="211">
        <f t="shared" si="239"/>
        <v>-3.6749999999999999E-4</v>
      </c>
      <c r="F264" s="211">
        <f t="shared" si="239"/>
        <v>-3.6749999999999999E-4</v>
      </c>
      <c r="G264" s="211">
        <f t="shared" si="239"/>
        <v>-3.6749999999999999E-4</v>
      </c>
      <c r="H264" s="211">
        <f t="shared" si="239"/>
        <v>-3.6749999999999999E-4</v>
      </c>
      <c r="I264" s="211">
        <f t="shared" si="239"/>
        <v>-3.6749999999999999E-4</v>
      </c>
      <c r="J264" s="211">
        <f t="shared" si="239"/>
        <v>-3.6749999999999999E-4</v>
      </c>
      <c r="K264" s="211">
        <f t="shared" si="239"/>
        <v>-3.6749999999999999E-4</v>
      </c>
      <c r="L264" s="21">
        <f t="shared" si="239"/>
        <v>-3.6749999999999999E-4</v>
      </c>
      <c r="M264" s="21">
        <f t="shared" ref="M264:N264" si="240">M223*21</f>
        <v>-3.6749999999999999E-4</v>
      </c>
      <c r="N264" s="212">
        <f t="shared" si="240"/>
        <v>-3.6749999999999999E-4</v>
      </c>
    </row>
    <row r="265" spans="2:14" s="18" customFormat="1" x14ac:dyDescent="0.25">
      <c r="B265" s="165" t="s">
        <v>158</v>
      </c>
      <c r="C265" s="20"/>
      <c r="D265" s="211">
        <f t="shared" ref="D265:L265" si="241">D224*21</f>
        <v>-3.6749999999999999E-4</v>
      </c>
      <c r="E265" s="211">
        <f t="shared" si="241"/>
        <v>-3.6749999999999999E-4</v>
      </c>
      <c r="F265" s="211">
        <f t="shared" si="241"/>
        <v>-3.6749999999999999E-4</v>
      </c>
      <c r="G265" s="211">
        <f t="shared" si="241"/>
        <v>-3.6749999999999999E-4</v>
      </c>
      <c r="H265" s="211">
        <f t="shared" si="241"/>
        <v>-3.6749999999999999E-4</v>
      </c>
      <c r="I265" s="211">
        <f t="shared" si="241"/>
        <v>-3.6749999999999999E-4</v>
      </c>
      <c r="J265" s="211">
        <f t="shared" si="241"/>
        <v>-3.6749999999999999E-4</v>
      </c>
      <c r="K265" s="211">
        <f t="shared" si="241"/>
        <v>-3.6749999999999999E-4</v>
      </c>
      <c r="L265" s="21">
        <f t="shared" si="241"/>
        <v>-3.6749999999999999E-4</v>
      </c>
      <c r="M265" s="21">
        <f t="shared" ref="M265:N265" si="242">M224*21</f>
        <v>-3.6749999999999999E-4</v>
      </c>
      <c r="N265" s="212">
        <f t="shared" si="242"/>
        <v>-3.6749999999999999E-4</v>
      </c>
    </row>
    <row r="266" spans="2:14" s="18" customFormat="1" x14ac:dyDescent="0.25">
      <c r="B266" s="165" t="s">
        <v>159</v>
      </c>
      <c r="C266" s="20"/>
      <c r="D266" s="211">
        <f t="shared" ref="D266:L266" si="243">D225*21</f>
        <v>-3.6749999999999999E-4</v>
      </c>
      <c r="E266" s="211">
        <f t="shared" si="243"/>
        <v>-3.6749999999999999E-4</v>
      </c>
      <c r="F266" s="211">
        <f t="shared" si="243"/>
        <v>-3.6749999999999999E-4</v>
      </c>
      <c r="G266" s="211">
        <f t="shared" si="243"/>
        <v>-3.6749999999999999E-4</v>
      </c>
      <c r="H266" s="211">
        <f t="shared" si="243"/>
        <v>-3.6749999999999999E-4</v>
      </c>
      <c r="I266" s="211">
        <f t="shared" si="243"/>
        <v>-3.6749999999999999E-4</v>
      </c>
      <c r="J266" s="211">
        <f t="shared" si="243"/>
        <v>-3.6749999999999999E-4</v>
      </c>
      <c r="K266" s="211">
        <f t="shared" si="243"/>
        <v>-3.6749999999999999E-4</v>
      </c>
      <c r="L266" s="21">
        <f t="shared" si="243"/>
        <v>-3.6749999999999999E-4</v>
      </c>
      <c r="M266" s="21">
        <f t="shared" ref="M266:N266" si="244">M225*21</f>
        <v>-3.6749999999999999E-4</v>
      </c>
      <c r="N266" s="212">
        <f t="shared" si="244"/>
        <v>-3.6749999999999999E-4</v>
      </c>
    </row>
    <row r="267" spans="2:14" s="18" customFormat="1" x14ac:dyDescent="0.25">
      <c r="B267" s="165" t="s">
        <v>160</v>
      </c>
      <c r="C267" s="20"/>
      <c r="D267" s="211">
        <f t="shared" ref="D267:L267" si="245">D226*21</f>
        <v>-3.6749999999999999E-4</v>
      </c>
      <c r="E267" s="211">
        <f t="shared" si="245"/>
        <v>-3.6749999999999999E-4</v>
      </c>
      <c r="F267" s="211">
        <f t="shared" si="245"/>
        <v>-3.6749999999999999E-4</v>
      </c>
      <c r="G267" s="211">
        <f t="shared" si="245"/>
        <v>-3.6749999999999999E-4</v>
      </c>
      <c r="H267" s="211">
        <f t="shared" si="245"/>
        <v>-3.6749999999999999E-4</v>
      </c>
      <c r="I267" s="211">
        <f t="shared" si="245"/>
        <v>-3.6749999999999999E-4</v>
      </c>
      <c r="J267" s="211">
        <f t="shared" si="245"/>
        <v>-3.6749999999999999E-4</v>
      </c>
      <c r="K267" s="211">
        <f t="shared" si="245"/>
        <v>-3.6749999999999999E-4</v>
      </c>
      <c r="L267" s="21">
        <f t="shared" si="245"/>
        <v>-3.6749999999999999E-4</v>
      </c>
      <c r="M267" s="21">
        <f t="shared" ref="M267:N267" si="246">M226*21</f>
        <v>-3.6749999999999999E-4</v>
      </c>
      <c r="N267" s="212">
        <f t="shared" si="246"/>
        <v>-3.6749999999999999E-4</v>
      </c>
    </row>
    <row r="268" spans="2:14" s="18" customFormat="1" x14ac:dyDescent="0.25">
      <c r="B268" s="165" t="s">
        <v>161</v>
      </c>
      <c r="C268" s="20"/>
      <c r="D268" s="21">
        <f t="shared" ref="D268:L268" si="247">D227*21</f>
        <v>8995.9687900140198</v>
      </c>
      <c r="E268" s="21">
        <f t="shared" si="247"/>
        <v>9490.5361407788605</v>
      </c>
      <c r="F268" s="21">
        <f t="shared" si="247"/>
        <v>9992.1352548247178</v>
      </c>
      <c r="G268" s="21">
        <f t="shared" si="247"/>
        <v>10418.728893873063</v>
      </c>
      <c r="H268" s="21">
        <f t="shared" si="247"/>
        <v>10814.851558703669</v>
      </c>
      <c r="I268" s="21">
        <f t="shared" si="247"/>
        <v>11293.011461812808</v>
      </c>
      <c r="J268" s="21">
        <f t="shared" si="247"/>
        <v>11848.520761013126</v>
      </c>
      <c r="K268" s="21">
        <f t="shared" si="247"/>
        <v>12307.929295372884</v>
      </c>
      <c r="L268" s="21">
        <f t="shared" si="247"/>
        <v>12786.089198482015</v>
      </c>
      <c r="M268" s="21">
        <f t="shared" ref="M268:N268" si="248">M227*21</f>
        <v>13515.048658614078</v>
      </c>
      <c r="N268" s="131">
        <f t="shared" si="248"/>
        <v>14363.54809452343</v>
      </c>
    </row>
    <row r="269" spans="2:14" s="18" customFormat="1" x14ac:dyDescent="0.25">
      <c r="B269" s="165" t="s">
        <v>162</v>
      </c>
      <c r="C269" s="20"/>
      <c r="D269" s="21">
        <f t="shared" ref="D269:L269" si="249">D228*21</f>
        <v>752.17096674030267</v>
      </c>
      <c r="E269" s="21">
        <f t="shared" si="249"/>
        <v>793.52275192130924</v>
      </c>
      <c r="F269" s="21">
        <f t="shared" si="249"/>
        <v>835.46247717597998</v>
      </c>
      <c r="G269" s="21">
        <f t="shared" si="249"/>
        <v>871.13084164490488</v>
      </c>
      <c r="H269" s="21">
        <f t="shared" si="249"/>
        <v>904.25146579462125</v>
      </c>
      <c r="I269" s="21">
        <f t="shared" si="249"/>
        <v>944.23139080374619</v>
      </c>
      <c r="J269" s="21">
        <f t="shared" si="249"/>
        <v>990.67865662317092</v>
      </c>
      <c r="K269" s="21">
        <f t="shared" si="249"/>
        <v>1029.0907414358596</v>
      </c>
      <c r="L269" s="21">
        <f t="shared" si="249"/>
        <v>1069.0706664449847</v>
      </c>
      <c r="M269" s="21">
        <f t="shared" ref="M269:N269" si="250">M228*21</f>
        <v>1130.0204540814445</v>
      </c>
      <c r="N269" s="131">
        <f t="shared" si="250"/>
        <v>1200.965222970186</v>
      </c>
    </row>
    <row r="270" spans="2:14" s="18" customFormat="1" x14ac:dyDescent="0.25">
      <c r="B270" s="165" t="s">
        <v>163</v>
      </c>
      <c r="C270" s="20"/>
      <c r="D270" s="21">
        <f t="shared" ref="D270:L270" si="251">D229*21</f>
        <v>125597.56902394572</v>
      </c>
      <c r="E270" s="21">
        <f t="shared" si="251"/>
        <v>132502.49011347024</v>
      </c>
      <c r="F270" s="21">
        <f t="shared" si="251"/>
        <v>139505.58543649508</v>
      </c>
      <c r="G270" s="21">
        <f t="shared" si="251"/>
        <v>145461.48893551624</v>
      </c>
      <c r="H270" s="21">
        <f t="shared" si="251"/>
        <v>150991.97075603588</v>
      </c>
      <c r="I270" s="21">
        <f t="shared" si="251"/>
        <v>157667.81863405957</v>
      </c>
      <c r="J270" s="21">
        <f t="shared" si="251"/>
        <v>165423.58308058706</v>
      </c>
      <c r="K270" s="21">
        <f t="shared" si="251"/>
        <v>171837.63300260983</v>
      </c>
      <c r="L270" s="21">
        <f t="shared" si="251"/>
        <v>178513.48088063352</v>
      </c>
      <c r="M270" s="21">
        <f t="shared" ref="M270:N270" si="252">M229*21</f>
        <v>188690.87642016969</v>
      </c>
      <c r="N270" s="131">
        <f t="shared" si="252"/>
        <v>200537.23392921165</v>
      </c>
    </row>
    <row r="271" spans="2:14" s="18" customFormat="1" x14ac:dyDescent="0.25">
      <c r="B271" s="165" t="s">
        <v>164</v>
      </c>
      <c r="C271" s="20"/>
      <c r="D271" s="21">
        <f t="shared" ref="D271:L271" si="253">D230*21</f>
        <v>86966.049297363788</v>
      </c>
      <c r="E271" s="21">
        <f t="shared" si="253"/>
        <v>91747.142699991789</v>
      </c>
      <c r="F271" s="21">
        <f t="shared" si="253"/>
        <v>96596.213733936762</v>
      </c>
      <c r="G271" s="21">
        <f t="shared" si="253"/>
        <v>100720.19003383393</v>
      </c>
      <c r="H271" s="21">
        <f t="shared" si="253"/>
        <v>104549.59659802412</v>
      </c>
      <c r="I271" s="21">
        <f t="shared" si="253"/>
        <v>109172.07552757913</v>
      </c>
      <c r="J271" s="21">
        <f t="shared" si="253"/>
        <v>114542.30840162102</v>
      </c>
      <c r="K271" s="21">
        <f t="shared" si="253"/>
        <v>118983.51364766409</v>
      </c>
      <c r="L271" s="21">
        <f t="shared" si="253"/>
        <v>123605.99257721913</v>
      </c>
      <c r="M271" s="21">
        <f t="shared" ref="M271:N271" si="254">M230*21</f>
        <v>130653.00702374666</v>
      </c>
      <c r="N271" s="131">
        <f t="shared" si="254"/>
        <v>138855.64120266293</v>
      </c>
    </row>
    <row r="272" spans="2:14" s="18" customFormat="1" x14ac:dyDescent="0.25">
      <c r="B272" s="165" t="s">
        <v>165</v>
      </c>
      <c r="C272" s="20"/>
      <c r="D272" s="21">
        <f t="shared" ref="D272:L272" si="255">D231*21</f>
        <v>376.08529962015137</v>
      </c>
      <c r="E272" s="21">
        <f t="shared" si="255"/>
        <v>396.76119221065466</v>
      </c>
      <c r="F272" s="21">
        <f t="shared" si="255"/>
        <v>417.73105483799003</v>
      </c>
      <c r="G272" s="21">
        <f t="shared" si="255"/>
        <v>435.56523707245253</v>
      </c>
      <c r="H272" s="21">
        <f t="shared" si="255"/>
        <v>452.12554914731066</v>
      </c>
      <c r="I272" s="21">
        <f t="shared" si="255"/>
        <v>472.11551165187319</v>
      </c>
      <c r="J272" s="21">
        <f t="shared" si="255"/>
        <v>495.33914456158539</v>
      </c>
      <c r="K272" s="21">
        <f t="shared" si="255"/>
        <v>514.54518696792979</v>
      </c>
      <c r="L272" s="21">
        <f t="shared" si="255"/>
        <v>534.53514947249244</v>
      </c>
      <c r="M272" s="21">
        <f t="shared" ref="M272:N272" si="256">M231*21</f>
        <v>565.01004329072236</v>
      </c>
      <c r="N272" s="131">
        <f t="shared" si="256"/>
        <v>600.4824277350931</v>
      </c>
    </row>
    <row r="273" spans="2:14" s="18" customFormat="1" x14ac:dyDescent="0.25">
      <c r="B273" s="165" t="s">
        <v>166</v>
      </c>
      <c r="C273" s="20"/>
      <c r="D273" s="21">
        <f t="shared" ref="D273:L273" si="257">D232*21</f>
        <v>140189.69290820759</v>
      </c>
      <c r="E273" s="21">
        <f t="shared" si="257"/>
        <v>147896.83863024361</v>
      </c>
      <c r="F273" s="21">
        <f t="shared" si="257"/>
        <v>155713.56462320909</v>
      </c>
      <c r="G273" s="21">
        <f t="shared" si="257"/>
        <v>162361.43439292736</v>
      </c>
      <c r="H273" s="21">
        <f t="shared" si="257"/>
        <v>168534.45632195147</v>
      </c>
      <c r="I273" s="21">
        <f t="shared" si="257"/>
        <v>175985.91474515223</v>
      </c>
      <c r="J273" s="21">
        <f t="shared" si="257"/>
        <v>184642.75614857656</v>
      </c>
      <c r="K273" s="21">
        <f t="shared" si="257"/>
        <v>191802.00051596545</v>
      </c>
      <c r="L273" s="21">
        <f t="shared" si="257"/>
        <v>199253.45893916622</v>
      </c>
      <c r="M273" s="21">
        <f t="shared" ref="M273:N273" si="258">M232*21</f>
        <v>210613.28035884962</v>
      </c>
      <c r="N273" s="131">
        <f t="shared" si="258"/>
        <v>223835.96638433333</v>
      </c>
    </row>
    <row r="274" spans="2:14" s="18" customFormat="1" x14ac:dyDescent="0.25">
      <c r="B274" s="165" t="s">
        <v>186</v>
      </c>
      <c r="C274" s="20"/>
      <c r="D274" s="211">
        <f t="shared" ref="D274:L274" si="259">D233*21</f>
        <v>-3.6749999999999999E-4</v>
      </c>
      <c r="E274" s="211">
        <f t="shared" si="259"/>
        <v>-3.6749999999999999E-4</v>
      </c>
      <c r="F274" s="211">
        <f t="shared" si="259"/>
        <v>-3.6749999999999999E-4</v>
      </c>
      <c r="G274" s="211">
        <f t="shared" si="259"/>
        <v>-3.6749999999999999E-4</v>
      </c>
      <c r="H274" s="211">
        <f t="shared" si="259"/>
        <v>-3.6749999999999999E-4</v>
      </c>
      <c r="I274" s="211">
        <f t="shared" si="259"/>
        <v>-3.6749999999999999E-4</v>
      </c>
      <c r="J274" s="211">
        <f t="shared" si="259"/>
        <v>-3.6749999999999999E-4</v>
      </c>
      <c r="K274" s="211">
        <f t="shared" si="259"/>
        <v>-3.6749999999999999E-4</v>
      </c>
      <c r="L274" s="21">
        <f t="shared" si="259"/>
        <v>-3.6749999999999999E-4</v>
      </c>
      <c r="M274" s="21">
        <f t="shared" ref="M274:N274" si="260">M233*21</f>
        <v>39337.550064150506</v>
      </c>
      <c r="N274" s="212">
        <f t="shared" si="260"/>
        <v>54923.788432945272</v>
      </c>
    </row>
    <row r="275" spans="2:14" s="18" customFormat="1" x14ac:dyDescent="0.25">
      <c r="B275" s="165" t="s">
        <v>167</v>
      </c>
      <c r="C275" s="20"/>
      <c r="D275" s="21">
        <f t="shared" ref="D275:L275" si="261">D234*21</f>
        <v>150.43389934806052</v>
      </c>
      <c r="E275" s="21">
        <f t="shared" si="261"/>
        <v>158.70425638426187</v>
      </c>
      <c r="F275" s="21">
        <f t="shared" si="261"/>
        <v>167.09220143519596</v>
      </c>
      <c r="G275" s="21">
        <f t="shared" si="261"/>
        <v>174.22587432898098</v>
      </c>
      <c r="H275" s="21">
        <f t="shared" si="261"/>
        <v>180.84999915892431</v>
      </c>
      <c r="I275" s="21">
        <f t="shared" si="261"/>
        <v>188.84598416074923</v>
      </c>
      <c r="J275" s="21">
        <f t="shared" si="261"/>
        <v>198.13543732463418</v>
      </c>
      <c r="K275" s="21">
        <f t="shared" si="261"/>
        <v>205.81785428717191</v>
      </c>
      <c r="L275" s="21">
        <f t="shared" si="261"/>
        <v>213.81383928899692</v>
      </c>
      <c r="M275" s="21">
        <f t="shared" ref="M275:N275" si="262">M234*21</f>
        <v>226.00379681628894</v>
      </c>
      <c r="N275" s="131">
        <f t="shared" si="262"/>
        <v>240.19275059403728</v>
      </c>
    </row>
    <row r="276" spans="2:14" s="18" customFormat="1" x14ac:dyDescent="0.25">
      <c r="B276" s="165" t="s">
        <v>168</v>
      </c>
      <c r="C276" s="20"/>
      <c r="D276" s="21">
        <f t="shared" ref="D276:L276" si="263">D235*21</f>
        <v>376762.62095346762</v>
      </c>
      <c r="E276" s="21">
        <f t="shared" si="263"/>
        <v>397475.7301506339</v>
      </c>
      <c r="F276" s="21">
        <f t="shared" si="263"/>
        <v>418483.33853069821</v>
      </c>
      <c r="G276" s="21">
        <f t="shared" si="263"/>
        <v>436349.62229318294</v>
      </c>
      <c r="H276" s="21">
        <f t="shared" si="263"/>
        <v>452939.74292977579</v>
      </c>
      <c r="I276" s="21">
        <f t="shared" si="263"/>
        <v>472965.68736684654</v>
      </c>
      <c r="J276" s="21">
        <f t="shared" si="263"/>
        <v>496231.12281579623</v>
      </c>
      <c r="K276" s="21">
        <f t="shared" si="263"/>
        <v>515471.73609847209</v>
      </c>
      <c r="L276" s="21">
        <f t="shared" si="263"/>
        <v>535497.68053554278</v>
      </c>
      <c r="M276" s="21">
        <f t="shared" ref="M276:N276" si="264">M235*21</f>
        <v>566027.4291626456</v>
      </c>
      <c r="N276" s="131">
        <f t="shared" si="264"/>
        <v>601563.66389901622</v>
      </c>
    </row>
    <row r="277" spans="2:14" s="18" customFormat="1" x14ac:dyDescent="0.25">
      <c r="B277" s="165" t="s">
        <v>169</v>
      </c>
      <c r="C277" s="20"/>
      <c r="D277" s="211">
        <f t="shared" ref="D277:L277" si="265">D236*21</f>
        <v>-3.6749999999999999E-4</v>
      </c>
      <c r="E277" s="211">
        <f t="shared" si="265"/>
        <v>-3.6749999999999999E-4</v>
      </c>
      <c r="F277" s="211">
        <f t="shared" si="265"/>
        <v>-3.6749999999999999E-4</v>
      </c>
      <c r="G277" s="211">
        <f t="shared" si="265"/>
        <v>-3.6749999999999999E-4</v>
      </c>
      <c r="H277" s="211">
        <f t="shared" si="265"/>
        <v>-3.6749999999999999E-4</v>
      </c>
      <c r="I277" s="211">
        <f t="shared" si="265"/>
        <v>-3.6749999999999999E-4</v>
      </c>
      <c r="J277" s="211">
        <f t="shared" si="265"/>
        <v>-3.6749999999999999E-4</v>
      </c>
      <c r="K277" s="211">
        <f t="shared" si="265"/>
        <v>-3.6749999999999999E-4</v>
      </c>
      <c r="L277" s="21">
        <f t="shared" si="265"/>
        <v>-3.6749999999999999E-4</v>
      </c>
      <c r="M277" s="21">
        <f t="shared" ref="M277:N277" si="266">M236*21</f>
        <v>-3.6749999999999999E-4</v>
      </c>
      <c r="N277" s="212">
        <f t="shared" si="266"/>
        <v>-3.6749999999999999E-4</v>
      </c>
    </row>
    <row r="278" spans="2:14" s="18" customFormat="1" x14ac:dyDescent="0.25">
      <c r="B278" s="165" t="s">
        <v>170</v>
      </c>
      <c r="C278" s="20"/>
      <c r="D278" s="296">
        <f t="shared" ref="D278:L278" si="267">D237*21</f>
        <v>29500.159361404661</v>
      </c>
      <c r="E278" s="296">
        <f t="shared" si="267"/>
        <v>31121.976376203758</v>
      </c>
      <c r="F278" s="296">
        <f t="shared" si="267"/>
        <v>32766.852400691925</v>
      </c>
      <c r="G278" s="296">
        <f t="shared" si="267"/>
        <v>34165.765655163174</v>
      </c>
      <c r="H278" s="296">
        <f t="shared" si="267"/>
        <v>35464.756534315042</v>
      </c>
      <c r="I278" s="296">
        <f t="shared" si="267"/>
        <v>37032.76919317292</v>
      </c>
      <c r="J278" s="296">
        <f t="shared" si="267"/>
        <v>38854.430958610763</v>
      </c>
      <c r="K278" s="296">
        <f t="shared" si="267"/>
        <v>40360.952924964404</v>
      </c>
      <c r="L278" s="21">
        <f t="shared" si="267"/>
        <v>41928.965583822297</v>
      </c>
      <c r="M278" s="21">
        <f t="shared" ref="M278:N278" si="268">M237*21</f>
        <v>44319.416254924268</v>
      </c>
      <c r="N278" s="454">
        <f t="shared" si="268"/>
        <v>47101.870090740704</v>
      </c>
    </row>
    <row r="279" spans="2:14" s="18" customFormat="1" x14ac:dyDescent="0.25">
      <c r="B279" s="175" t="s">
        <v>176</v>
      </c>
      <c r="C279" s="169" t="s">
        <v>171</v>
      </c>
      <c r="D279" s="214">
        <f t="shared" ref="D279:L279" si="269">SUM(D243:D278)</f>
        <v>1813454.9867700003</v>
      </c>
      <c r="E279" s="214">
        <f t="shared" si="269"/>
        <v>1913152.4867700008</v>
      </c>
      <c r="F279" s="214">
        <f t="shared" si="269"/>
        <v>2014267.4867700005</v>
      </c>
      <c r="G279" s="214">
        <f t="shared" si="269"/>
        <v>2100262.4867700008</v>
      </c>
      <c r="H279" s="214">
        <f t="shared" si="269"/>
        <v>2180114.9867700012</v>
      </c>
      <c r="I279" s="214">
        <f t="shared" si="269"/>
        <v>2276504.9867700008</v>
      </c>
      <c r="J279" s="214">
        <f t="shared" si="269"/>
        <v>2388487.4867700003</v>
      </c>
      <c r="K279" s="214">
        <f t="shared" si="269"/>
        <v>2481097.4867700008</v>
      </c>
      <c r="L279" s="202">
        <f t="shared" si="269"/>
        <v>2577487.4867700008</v>
      </c>
      <c r="M279" s="202">
        <f t="shared" ref="M279:N279" si="270">SUM(M243:M278)</f>
        <v>2724434.9867700003</v>
      </c>
      <c r="N279" s="203">
        <f t="shared" si="270"/>
        <v>2895479.9867700003</v>
      </c>
    </row>
    <row r="280" spans="2:14" s="61" customFormat="1" x14ac:dyDescent="0.25">
      <c r="F280" s="76"/>
      <c r="G280" s="76"/>
      <c r="H280" s="76"/>
      <c r="I280" s="76"/>
      <c r="J280" s="76"/>
      <c r="K280" s="76"/>
    </row>
  </sheetData>
  <mergeCells count="1">
    <mergeCell ref="B116:C116"/>
  </mergeCells>
  <pageMargins left="0.511811024" right="0.511811024" top="0.78740157499999996" bottom="0.78740157499999996" header="0.31496062000000002" footer="0.31496062000000002"/>
  <pageSetup paperSize="9" scale="59" fitToHeight="0" orientation="landscape" horizontalDpi="4294967293" verticalDpi="4294967293"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04"/>
  <sheetViews>
    <sheetView zoomScale="60" zoomScaleNormal="60" workbookViewId="0">
      <selection activeCell="H68" sqref="H68"/>
    </sheetView>
  </sheetViews>
  <sheetFormatPr defaultColWidth="9.140625" defaultRowHeight="15.75" x14ac:dyDescent="0.25"/>
  <cols>
    <col min="1" max="1" width="9.140625" style="2"/>
    <col min="2" max="2" width="32.7109375" style="2" customWidth="1"/>
    <col min="3" max="3" width="21" style="2" customWidth="1"/>
    <col min="4" max="5" width="23" style="2" customWidth="1"/>
    <col min="6" max="12" width="17.28515625" style="2" bestFit="1" customWidth="1"/>
    <col min="13" max="15" width="19.140625" style="2" customWidth="1"/>
    <col min="16" max="16384" width="9.140625" style="2"/>
  </cols>
  <sheetData>
    <row r="2" spans="2:15" ht="15.6" x14ac:dyDescent="0.3">
      <c r="B2" s="216" t="s">
        <v>201</v>
      </c>
    </row>
    <row r="4" spans="2:15" x14ac:dyDescent="0.25">
      <c r="B4" s="579" t="s">
        <v>187</v>
      </c>
      <c r="C4" s="585" t="s">
        <v>95</v>
      </c>
      <c r="D4" s="586"/>
      <c r="E4" s="586"/>
      <c r="F4" s="586"/>
      <c r="G4" s="586"/>
      <c r="H4" s="586"/>
      <c r="I4" s="586"/>
      <c r="J4" s="586"/>
      <c r="K4" s="586"/>
      <c r="L4" s="586"/>
      <c r="M4" s="586"/>
      <c r="N4" s="586"/>
      <c r="O4" s="587"/>
    </row>
    <row r="5" spans="2:15" x14ac:dyDescent="0.25">
      <c r="B5" s="580"/>
      <c r="C5" s="126" t="s">
        <v>81</v>
      </c>
      <c r="D5" s="126" t="s">
        <v>91</v>
      </c>
      <c r="E5" s="126" t="s">
        <v>92</v>
      </c>
      <c r="F5" s="126" t="s">
        <v>82</v>
      </c>
      <c r="G5" s="126" t="s">
        <v>83</v>
      </c>
      <c r="H5" s="126" t="s">
        <v>84</v>
      </c>
      <c r="I5" s="126" t="s">
        <v>85</v>
      </c>
      <c r="J5" s="126" t="s">
        <v>86</v>
      </c>
      <c r="K5" s="126" t="s">
        <v>87</v>
      </c>
      <c r="L5" s="126" t="s">
        <v>88</v>
      </c>
      <c r="M5" s="126" t="s">
        <v>93</v>
      </c>
      <c r="N5" s="486" t="s">
        <v>600</v>
      </c>
      <c r="O5" s="486" t="s">
        <v>601</v>
      </c>
    </row>
    <row r="6" spans="2:15" ht="15.6" x14ac:dyDescent="0.3">
      <c r="B6" s="224" t="s">
        <v>188</v>
      </c>
      <c r="C6" s="225" t="s">
        <v>90</v>
      </c>
      <c r="D6" s="228">
        <v>92500000</v>
      </c>
      <c r="E6" s="228">
        <v>97100000</v>
      </c>
      <c r="F6" s="228">
        <v>102600000</v>
      </c>
      <c r="G6" s="228">
        <v>107900000</v>
      </c>
      <c r="H6" s="228">
        <v>112200000</v>
      </c>
      <c r="I6" s="228">
        <v>116400000</v>
      </c>
      <c r="J6" s="228">
        <v>121800000</v>
      </c>
      <c r="K6" s="228">
        <v>127900000</v>
      </c>
      <c r="L6" s="228">
        <v>132400000</v>
      </c>
      <c r="M6" s="228">
        <v>137700000</v>
      </c>
      <c r="N6" s="228">
        <v>146300000</v>
      </c>
      <c r="O6" s="228">
        <v>155500000</v>
      </c>
    </row>
    <row r="7" spans="2:15" ht="15.6" x14ac:dyDescent="0.3">
      <c r="B7" s="218" t="s">
        <v>136</v>
      </c>
      <c r="C7" s="217" t="s">
        <v>90</v>
      </c>
      <c r="D7" s="125">
        <f t="shared" ref="D7:O7" si="0">$E55*D$6</f>
        <v>0</v>
      </c>
      <c r="E7" s="125">
        <f t="shared" si="0"/>
        <v>0</v>
      </c>
      <c r="F7" s="125">
        <f t="shared" si="0"/>
        <v>0</v>
      </c>
      <c r="G7" s="125">
        <f t="shared" si="0"/>
        <v>0</v>
      </c>
      <c r="H7" s="125">
        <f t="shared" si="0"/>
        <v>0</v>
      </c>
      <c r="I7" s="125">
        <f t="shared" si="0"/>
        <v>0</v>
      </c>
      <c r="J7" s="125">
        <f t="shared" si="0"/>
        <v>0</v>
      </c>
      <c r="K7" s="125">
        <f t="shared" si="0"/>
        <v>0</v>
      </c>
      <c r="L7" s="125">
        <f t="shared" si="0"/>
        <v>0</v>
      </c>
      <c r="M7" s="125">
        <f t="shared" si="0"/>
        <v>0</v>
      </c>
      <c r="N7" s="125">
        <f t="shared" si="0"/>
        <v>0</v>
      </c>
      <c r="O7" s="125">
        <f t="shared" si="0"/>
        <v>0</v>
      </c>
    </row>
    <row r="8" spans="2:15" ht="15.6" x14ac:dyDescent="0.3">
      <c r="B8" s="218" t="s">
        <v>137</v>
      </c>
      <c r="C8" s="217" t="s">
        <v>90</v>
      </c>
      <c r="D8" s="125">
        <f t="shared" ref="D8:M8" si="1">$E56*D$6</f>
        <v>6018162.8894714136</v>
      </c>
      <c r="E8" s="125">
        <f t="shared" si="1"/>
        <v>6317444.5034343163</v>
      </c>
      <c r="F8" s="125">
        <f t="shared" si="1"/>
        <v>6675281.2157812649</v>
      </c>
      <c r="G8" s="125">
        <f t="shared" si="1"/>
        <v>7020105.6840428701</v>
      </c>
      <c r="H8" s="125">
        <f t="shared" si="1"/>
        <v>7299868.9318777574</v>
      </c>
      <c r="I8" s="125">
        <f t="shared" si="1"/>
        <v>7573126.057669973</v>
      </c>
      <c r="J8" s="125">
        <f t="shared" si="1"/>
        <v>7924456.6479742499</v>
      </c>
      <c r="K8" s="125">
        <f t="shared" si="1"/>
        <v>8321330.0925772302</v>
      </c>
      <c r="L8" s="125">
        <f t="shared" si="1"/>
        <v>8614105.5844974611</v>
      </c>
      <c r="M8" s="125">
        <f t="shared" si="1"/>
        <v>8958930.0527590662</v>
      </c>
      <c r="N8" s="201">
        <f>$E$56*N$6*($D$100/SUM($D$100:$D$101))</f>
        <v>6743320.7155081714</v>
      </c>
      <c r="O8" s="201">
        <f>$E$56*O$6*($D$100/SUM($D$100:$D$101))</f>
        <v>7167370.958725363</v>
      </c>
    </row>
    <row r="9" spans="2:15" ht="15.6" x14ac:dyDescent="0.3">
      <c r="B9" s="218" t="s">
        <v>138</v>
      </c>
      <c r="C9" s="217" t="s">
        <v>90</v>
      </c>
      <c r="D9" s="125">
        <f t="shared" ref="D9:M9" si="2">$E57*D$6</f>
        <v>0</v>
      </c>
      <c r="E9" s="125">
        <f t="shared" si="2"/>
        <v>0</v>
      </c>
      <c r="F9" s="125">
        <f t="shared" si="2"/>
        <v>0</v>
      </c>
      <c r="G9" s="125">
        <f t="shared" si="2"/>
        <v>0</v>
      </c>
      <c r="H9" s="125">
        <f t="shared" si="2"/>
        <v>0</v>
      </c>
      <c r="I9" s="125">
        <f t="shared" si="2"/>
        <v>0</v>
      </c>
      <c r="J9" s="125">
        <f t="shared" si="2"/>
        <v>0</v>
      </c>
      <c r="K9" s="125">
        <f t="shared" si="2"/>
        <v>0</v>
      </c>
      <c r="L9" s="125">
        <f t="shared" si="2"/>
        <v>0</v>
      </c>
      <c r="M9" s="125">
        <f t="shared" si="2"/>
        <v>0</v>
      </c>
      <c r="N9" s="201">
        <f t="shared" ref="N9:O12" si="3">$E57*N$6</f>
        <v>0</v>
      </c>
      <c r="O9" s="201">
        <f t="shared" si="3"/>
        <v>0</v>
      </c>
    </row>
    <row r="10" spans="2:15" ht="15.6" x14ac:dyDescent="0.3">
      <c r="B10" s="218" t="s">
        <v>139</v>
      </c>
      <c r="C10" s="217" t="s">
        <v>90</v>
      </c>
      <c r="D10" s="125">
        <f t="shared" ref="D10:M10" si="4">$E58*D$6</f>
        <v>0</v>
      </c>
      <c r="E10" s="125">
        <f t="shared" si="4"/>
        <v>0</v>
      </c>
      <c r="F10" s="125">
        <f t="shared" si="4"/>
        <v>0</v>
      </c>
      <c r="G10" s="125">
        <f t="shared" si="4"/>
        <v>0</v>
      </c>
      <c r="H10" s="125">
        <f t="shared" si="4"/>
        <v>0</v>
      </c>
      <c r="I10" s="125">
        <f t="shared" si="4"/>
        <v>0</v>
      </c>
      <c r="J10" s="125">
        <f t="shared" si="4"/>
        <v>0</v>
      </c>
      <c r="K10" s="125">
        <f t="shared" si="4"/>
        <v>0</v>
      </c>
      <c r="L10" s="125">
        <f t="shared" si="4"/>
        <v>0</v>
      </c>
      <c r="M10" s="125">
        <f t="shared" si="4"/>
        <v>0</v>
      </c>
      <c r="N10" s="201">
        <f t="shared" si="3"/>
        <v>0</v>
      </c>
      <c r="O10" s="201">
        <f t="shared" si="3"/>
        <v>0</v>
      </c>
    </row>
    <row r="11" spans="2:15" ht="15.6" x14ac:dyDescent="0.3">
      <c r="B11" s="218" t="s">
        <v>140</v>
      </c>
      <c r="C11" s="217" t="s">
        <v>90</v>
      </c>
      <c r="D11" s="125">
        <f t="shared" ref="D11:M11" si="5">$E59*D$6</f>
        <v>844062.11633540166</v>
      </c>
      <c r="E11" s="125">
        <f t="shared" si="5"/>
        <v>886037.09725586488</v>
      </c>
      <c r="F11" s="125">
        <f t="shared" si="5"/>
        <v>936224.57444337523</v>
      </c>
      <c r="G11" s="125">
        <f t="shared" si="5"/>
        <v>984587.05246043066</v>
      </c>
      <c r="H11" s="125">
        <f t="shared" si="5"/>
        <v>1023824.5346252115</v>
      </c>
      <c r="I11" s="125">
        <f t="shared" si="5"/>
        <v>1062149.5172047648</v>
      </c>
      <c r="J11" s="125">
        <f t="shared" si="5"/>
        <v>1111424.4948070478</v>
      </c>
      <c r="K11" s="125">
        <f t="shared" si="5"/>
        <v>1167086.9695059229</v>
      </c>
      <c r="L11" s="125">
        <f t="shared" si="5"/>
        <v>1208149.4508411586</v>
      </c>
      <c r="M11" s="125">
        <f t="shared" si="5"/>
        <v>1256511.9288582141</v>
      </c>
      <c r="N11" s="201">
        <f t="shared" si="3"/>
        <v>1334986.8931877757</v>
      </c>
      <c r="O11" s="201">
        <f t="shared" si="3"/>
        <v>1418936.8550287022</v>
      </c>
    </row>
    <row r="12" spans="2:15" ht="15.6" x14ac:dyDescent="0.3">
      <c r="B12" s="218" t="s">
        <v>141</v>
      </c>
      <c r="C12" s="217" t="s">
        <v>90</v>
      </c>
      <c r="D12" s="125">
        <f t="shared" ref="D12:M12" si="6">$E60*D$6</f>
        <v>0</v>
      </c>
      <c r="E12" s="125">
        <f t="shared" si="6"/>
        <v>0</v>
      </c>
      <c r="F12" s="125">
        <f t="shared" si="6"/>
        <v>0</v>
      </c>
      <c r="G12" s="125">
        <f t="shared" si="6"/>
        <v>0</v>
      </c>
      <c r="H12" s="125">
        <f t="shared" si="6"/>
        <v>0</v>
      </c>
      <c r="I12" s="125">
        <f t="shared" si="6"/>
        <v>0</v>
      </c>
      <c r="J12" s="125">
        <f t="shared" si="6"/>
        <v>0</v>
      </c>
      <c r="K12" s="125">
        <f t="shared" si="6"/>
        <v>0</v>
      </c>
      <c r="L12" s="125">
        <f t="shared" si="6"/>
        <v>0</v>
      </c>
      <c r="M12" s="125">
        <f t="shared" si="6"/>
        <v>0</v>
      </c>
      <c r="N12" s="201">
        <f t="shared" si="3"/>
        <v>0</v>
      </c>
      <c r="O12" s="201">
        <f t="shared" si="3"/>
        <v>0</v>
      </c>
    </row>
    <row r="13" spans="2:15" ht="15.6" x14ac:dyDescent="0.3">
      <c r="B13" s="218" t="s">
        <v>142</v>
      </c>
      <c r="C13" s="217" t="s">
        <v>90</v>
      </c>
      <c r="D13" s="125">
        <f t="shared" ref="D13:M13" si="7">$E61*D$6</f>
        <v>76732.919666854694</v>
      </c>
      <c r="E13" s="125">
        <f t="shared" si="7"/>
        <v>80548.827023260441</v>
      </c>
      <c r="F13" s="125">
        <f t="shared" si="7"/>
        <v>85111.324949397749</v>
      </c>
      <c r="G13" s="125">
        <f t="shared" si="7"/>
        <v>89507.91386003916</v>
      </c>
      <c r="H13" s="125">
        <f t="shared" si="7"/>
        <v>93074.957693201053</v>
      </c>
      <c r="I13" s="125">
        <f t="shared" si="7"/>
        <v>96559.047018614991</v>
      </c>
      <c r="J13" s="125">
        <f t="shared" si="7"/>
        <v>101038.59043700434</v>
      </c>
      <c r="K13" s="125">
        <f t="shared" si="7"/>
        <v>106098.81540962936</v>
      </c>
      <c r="L13" s="125">
        <f t="shared" si="7"/>
        <v>109831.76825828715</v>
      </c>
      <c r="M13" s="125">
        <f t="shared" si="7"/>
        <v>114228.35716892856</v>
      </c>
      <c r="N13" s="201">
        <f t="shared" ref="N13:O13" si="8">$E61*N$6</f>
        <v>121362.44483525235</v>
      </c>
      <c r="O13" s="201">
        <f t="shared" si="8"/>
        <v>128994.25954806384</v>
      </c>
    </row>
    <row r="14" spans="2:15" ht="15.6" x14ac:dyDescent="0.3">
      <c r="B14" s="218" t="s">
        <v>144</v>
      </c>
      <c r="C14" s="217" t="s">
        <v>90</v>
      </c>
      <c r="D14" s="125">
        <f t="shared" ref="D14:M14" si="9">$E62*D$6</f>
        <v>0</v>
      </c>
      <c r="E14" s="125">
        <f t="shared" si="9"/>
        <v>0</v>
      </c>
      <c r="F14" s="125">
        <f t="shared" si="9"/>
        <v>0</v>
      </c>
      <c r="G14" s="125">
        <f t="shared" si="9"/>
        <v>0</v>
      </c>
      <c r="H14" s="125">
        <f t="shared" si="9"/>
        <v>0</v>
      </c>
      <c r="I14" s="125">
        <f t="shared" si="9"/>
        <v>0</v>
      </c>
      <c r="J14" s="125">
        <f t="shared" si="9"/>
        <v>0</v>
      </c>
      <c r="K14" s="125">
        <f t="shared" si="9"/>
        <v>0</v>
      </c>
      <c r="L14" s="125">
        <f t="shared" si="9"/>
        <v>0</v>
      </c>
      <c r="M14" s="125">
        <f t="shared" si="9"/>
        <v>0</v>
      </c>
      <c r="N14" s="201">
        <f t="shared" ref="N14:O22" si="10">$E62*N$6</f>
        <v>0</v>
      </c>
      <c r="O14" s="201">
        <f t="shared" si="10"/>
        <v>0</v>
      </c>
    </row>
    <row r="15" spans="2:15" ht="15.6" x14ac:dyDescent="0.3">
      <c r="B15" s="218" t="s">
        <v>143</v>
      </c>
      <c r="C15" s="217" t="s">
        <v>90</v>
      </c>
      <c r="D15" s="125">
        <f t="shared" ref="D15:M15" si="11">$E63*D$6</f>
        <v>0</v>
      </c>
      <c r="E15" s="125">
        <f t="shared" si="11"/>
        <v>0</v>
      </c>
      <c r="F15" s="125">
        <f t="shared" si="11"/>
        <v>0</v>
      </c>
      <c r="G15" s="125">
        <f t="shared" si="11"/>
        <v>0</v>
      </c>
      <c r="H15" s="125">
        <f t="shared" si="11"/>
        <v>0</v>
      </c>
      <c r="I15" s="125">
        <f t="shared" si="11"/>
        <v>0</v>
      </c>
      <c r="J15" s="125">
        <f t="shared" si="11"/>
        <v>0</v>
      </c>
      <c r="K15" s="125">
        <f t="shared" si="11"/>
        <v>0</v>
      </c>
      <c r="L15" s="125">
        <f t="shared" si="11"/>
        <v>0</v>
      </c>
      <c r="M15" s="125">
        <f t="shared" si="11"/>
        <v>0</v>
      </c>
      <c r="N15" s="201">
        <f t="shared" si="10"/>
        <v>0</v>
      </c>
      <c r="O15" s="201">
        <f t="shared" si="10"/>
        <v>0</v>
      </c>
    </row>
    <row r="16" spans="2:15" ht="15.6" x14ac:dyDescent="0.3">
      <c r="B16" s="218" t="s">
        <v>145</v>
      </c>
      <c r="C16" s="217" t="s">
        <v>90</v>
      </c>
      <c r="D16" s="125">
        <f t="shared" ref="D16:M16" si="12">$E64*D$6</f>
        <v>3069316.786674188</v>
      </c>
      <c r="E16" s="125">
        <f t="shared" si="12"/>
        <v>3221953.0809304179</v>
      </c>
      <c r="F16" s="125">
        <f t="shared" si="12"/>
        <v>3404452.9979759101</v>
      </c>
      <c r="G16" s="125">
        <f t="shared" si="12"/>
        <v>3580316.5544015663</v>
      </c>
      <c r="H16" s="125">
        <f t="shared" si="12"/>
        <v>3722998.3077280419</v>
      </c>
      <c r="I16" s="125">
        <f t="shared" si="12"/>
        <v>3862361.8807445997</v>
      </c>
      <c r="J16" s="125">
        <f t="shared" si="12"/>
        <v>4041543.6174801737</v>
      </c>
      <c r="K16" s="125">
        <f t="shared" si="12"/>
        <v>4243952.616385174</v>
      </c>
      <c r="L16" s="125">
        <f t="shared" si="12"/>
        <v>4393270.7303314861</v>
      </c>
      <c r="M16" s="125">
        <f t="shared" si="12"/>
        <v>4569134.2867571423</v>
      </c>
      <c r="N16" s="201">
        <f t="shared" si="10"/>
        <v>4854497.7934100935</v>
      </c>
      <c r="O16" s="201">
        <f t="shared" si="10"/>
        <v>5159770.3819225533</v>
      </c>
    </row>
    <row r="17" spans="2:15" ht="15.6" x14ac:dyDescent="0.3">
      <c r="B17" s="218" t="s">
        <v>146</v>
      </c>
      <c r="C17" s="217" t="s">
        <v>90</v>
      </c>
      <c r="D17" s="125">
        <f t="shared" ref="D17:M17" si="13">$E65*D$6</f>
        <v>230198.75900056408</v>
      </c>
      <c r="E17" s="125">
        <f t="shared" si="13"/>
        <v>241646.48106978132</v>
      </c>
      <c r="F17" s="125">
        <f t="shared" si="13"/>
        <v>255333.97484819323</v>
      </c>
      <c r="G17" s="125">
        <f t="shared" si="13"/>
        <v>268523.74158011744</v>
      </c>
      <c r="H17" s="125">
        <f t="shared" si="13"/>
        <v>279224.87307960313</v>
      </c>
      <c r="I17" s="125">
        <f t="shared" si="13"/>
        <v>289677.14105584496</v>
      </c>
      <c r="J17" s="125">
        <f t="shared" si="13"/>
        <v>303115.77131101303</v>
      </c>
      <c r="K17" s="125">
        <f t="shared" si="13"/>
        <v>318296.44622888806</v>
      </c>
      <c r="L17" s="125">
        <f t="shared" si="13"/>
        <v>329495.30477486143</v>
      </c>
      <c r="M17" s="125">
        <f t="shared" si="13"/>
        <v>342685.07150678564</v>
      </c>
      <c r="N17" s="201">
        <f t="shared" si="10"/>
        <v>364087.33450575703</v>
      </c>
      <c r="O17" s="201">
        <f t="shared" si="10"/>
        <v>386982.77864419151</v>
      </c>
    </row>
    <row r="18" spans="2:15" ht="15.6" x14ac:dyDescent="0.3">
      <c r="B18" s="218" t="s">
        <v>147</v>
      </c>
      <c r="C18" s="217" t="s">
        <v>90</v>
      </c>
      <c r="D18" s="125">
        <f t="shared" ref="D18:M18" si="14">$E66*D$6</f>
        <v>11108624.780170554</v>
      </c>
      <c r="E18" s="125">
        <f t="shared" si="14"/>
        <v>11661053.688157415</v>
      </c>
      <c r="F18" s="125">
        <f t="shared" si="14"/>
        <v>12321566.512924312</v>
      </c>
      <c r="G18" s="125">
        <f t="shared" si="14"/>
        <v>12958060.689517869</v>
      </c>
      <c r="H18" s="125">
        <f t="shared" si="14"/>
        <v>13474461.625244716</v>
      </c>
      <c r="I18" s="125">
        <f t="shared" si="14"/>
        <v>13978853.236884892</v>
      </c>
      <c r="J18" s="125">
        <f t="shared" si="14"/>
        <v>14627356.737565119</v>
      </c>
      <c r="K18" s="125">
        <f t="shared" si="14"/>
        <v>15359925.506852042</v>
      </c>
      <c r="L18" s="125">
        <f t="shared" si="14"/>
        <v>15900345.090752231</v>
      </c>
      <c r="M18" s="125">
        <f t="shared" si="14"/>
        <v>16536839.267345788</v>
      </c>
      <c r="N18" s="201">
        <f t="shared" si="10"/>
        <v>17569641.138799481</v>
      </c>
      <c r="O18" s="201">
        <f t="shared" si="10"/>
        <v>18674498.954773203</v>
      </c>
    </row>
    <row r="19" spans="2:15" ht="15.6" x14ac:dyDescent="0.3">
      <c r="B19" s="218" t="s">
        <v>148</v>
      </c>
      <c r="C19" s="217" t="s">
        <v>90</v>
      </c>
      <c r="D19" s="125">
        <f t="shared" ref="D19:M19" si="15">$E67*D$6</f>
        <v>2261319.1425822079</v>
      </c>
      <c r="E19" s="125">
        <f t="shared" si="15"/>
        <v>2373773.9323754851</v>
      </c>
      <c r="F19" s="125">
        <f t="shared" si="15"/>
        <v>2508230.7462587515</v>
      </c>
      <c r="G19" s="125">
        <f t="shared" si="15"/>
        <v>2637798.2214553538</v>
      </c>
      <c r="H19" s="125">
        <f t="shared" si="15"/>
        <v>2742919.003218635</v>
      </c>
      <c r="I19" s="125">
        <f t="shared" si="15"/>
        <v>2845595.1156385839</v>
      </c>
      <c r="J19" s="125">
        <f t="shared" si="15"/>
        <v>2977607.260178518</v>
      </c>
      <c r="K19" s="125">
        <f t="shared" si="15"/>
        <v>3126732.0901217773</v>
      </c>
      <c r="L19" s="125">
        <f t="shared" si="15"/>
        <v>3236742.2105717221</v>
      </c>
      <c r="M19" s="125">
        <f t="shared" si="15"/>
        <v>3366309.6857683244</v>
      </c>
      <c r="N19" s="201">
        <f t="shared" si="10"/>
        <v>3576551.2492948864</v>
      </c>
      <c r="O19" s="201">
        <f t="shared" si="10"/>
        <v>3801460.8288814411</v>
      </c>
    </row>
    <row r="20" spans="2:15" ht="15.6" x14ac:dyDescent="0.3">
      <c r="B20" s="218" t="s">
        <v>149</v>
      </c>
      <c r="C20" s="217" t="s">
        <v>90</v>
      </c>
      <c r="D20" s="125">
        <f t="shared" ref="D20:M20" si="16">$E68*D$6</f>
        <v>464234.16398447088</v>
      </c>
      <c r="E20" s="125">
        <f t="shared" si="16"/>
        <v>487320.40349072567</v>
      </c>
      <c r="F20" s="125">
        <f t="shared" si="16"/>
        <v>514923.51594385633</v>
      </c>
      <c r="G20" s="125">
        <f t="shared" si="16"/>
        <v>541522.87885323691</v>
      </c>
      <c r="H20" s="125">
        <f t="shared" si="16"/>
        <v>563103.49404386629</v>
      </c>
      <c r="I20" s="125">
        <f t="shared" si="16"/>
        <v>584182.23446262069</v>
      </c>
      <c r="J20" s="125">
        <f t="shared" si="16"/>
        <v>611283.47214387625</v>
      </c>
      <c r="K20" s="125">
        <f t="shared" si="16"/>
        <v>641897.8332282576</v>
      </c>
      <c r="L20" s="125">
        <f t="shared" si="16"/>
        <v>664482.19796263729</v>
      </c>
      <c r="M20" s="125">
        <f t="shared" si="16"/>
        <v>691081.56087201776</v>
      </c>
      <c r="N20" s="201">
        <f t="shared" si="10"/>
        <v>734242.79125327663</v>
      </c>
      <c r="O20" s="201">
        <f t="shared" si="10"/>
        <v>780415.27026578621</v>
      </c>
    </row>
    <row r="21" spans="2:15" ht="15.6" x14ac:dyDescent="0.3">
      <c r="B21" s="218" t="s">
        <v>150</v>
      </c>
      <c r="C21" s="217" t="s">
        <v>90</v>
      </c>
      <c r="D21" s="125">
        <f t="shared" ref="D21:M21" si="17">$E69*D$6</f>
        <v>23019.87590005641</v>
      </c>
      <c r="E21" s="125">
        <f t="shared" si="17"/>
        <v>24164.648106978133</v>
      </c>
      <c r="F21" s="125">
        <f t="shared" si="17"/>
        <v>25533.397484819325</v>
      </c>
      <c r="G21" s="125">
        <f t="shared" si="17"/>
        <v>26852.374158011746</v>
      </c>
      <c r="H21" s="125">
        <f t="shared" si="17"/>
        <v>27922.487307960317</v>
      </c>
      <c r="I21" s="125">
        <f t="shared" si="17"/>
        <v>28967.714105584499</v>
      </c>
      <c r="J21" s="125">
        <f t="shared" si="17"/>
        <v>30311.577131101305</v>
      </c>
      <c r="K21" s="125">
        <f t="shared" si="17"/>
        <v>31829.644622888809</v>
      </c>
      <c r="L21" s="125">
        <f t="shared" si="17"/>
        <v>32949.530477486151</v>
      </c>
      <c r="M21" s="125">
        <f t="shared" si="17"/>
        <v>34268.507150678568</v>
      </c>
      <c r="N21" s="201">
        <f t="shared" si="10"/>
        <v>36408.733450575703</v>
      </c>
      <c r="O21" s="201">
        <f t="shared" si="10"/>
        <v>38698.277864419157</v>
      </c>
    </row>
    <row r="22" spans="2:15" ht="15.6" x14ac:dyDescent="0.3">
      <c r="B22" s="218" t="s">
        <v>151</v>
      </c>
      <c r="C22" s="217" t="s">
        <v>90</v>
      </c>
      <c r="D22" s="125">
        <f t="shared" ref="D22:M22" si="18">$E70*D$6</f>
        <v>0</v>
      </c>
      <c r="E22" s="125">
        <f t="shared" si="18"/>
        <v>0</v>
      </c>
      <c r="F22" s="125">
        <f t="shared" si="18"/>
        <v>0</v>
      </c>
      <c r="G22" s="125">
        <f t="shared" si="18"/>
        <v>0</v>
      </c>
      <c r="H22" s="125">
        <f t="shared" si="18"/>
        <v>0</v>
      </c>
      <c r="I22" s="125">
        <f t="shared" si="18"/>
        <v>0</v>
      </c>
      <c r="J22" s="125">
        <f t="shared" si="18"/>
        <v>0</v>
      </c>
      <c r="K22" s="125">
        <f t="shared" si="18"/>
        <v>0</v>
      </c>
      <c r="L22" s="125">
        <f t="shared" si="18"/>
        <v>0</v>
      </c>
      <c r="M22" s="125">
        <f t="shared" si="18"/>
        <v>0</v>
      </c>
      <c r="N22" s="201">
        <f t="shared" si="10"/>
        <v>0</v>
      </c>
      <c r="O22" s="201">
        <f t="shared" si="10"/>
        <v>0</v>
      </c>
    </row>
    <row r="23" spans="2:15" ht="15.6" x14ac:dyDescent="0.3">
      <c r="B23" s="218" t="s">
        <v>152</v>
      </c>
      <c r="C23" s="217" t="s">
        <v>90</v>
      </c>
      <c r="D23" s="125">
        <f t="shared" ref="D23:M23" si="19">$E71*D$6</f>
        <v>3689318.7775823739</v>
      </c>
      <c r="E23" s="125">
        <f t="shared" si="19"/>
        <v>3872787.6032783622</v>
      </c>
      <c r="F23" s="125">
        <f t="shared" si="19"/>
        <v>4092152.5035670437</v>
      </c>
      <c r="G23" s="125">
        <f t="shared" si="19"/>
        <v>4303540.498390682</v>
      </c>
      <c r="H23" s="125">
        <f t="shared" si="19"/>
        <v>4475043.9658891065</v>
      </c>
      <c r="I23" s="125">
        <f t="shared" si="19"/>
        <v>4642558.9806550089</v>
      </c>
      <c r="J23" s="125">
        <f t="shared" si="19"/>
        <v>4857935.4282111693</v>
      </c>
      <c r="K23" s="125">
        <f t="shared" si="19"/>
        <v>5101231.0448949793</v>
      </c>
      <c r="L23" s="125">
        <f t="shared" si="19"/>
        <v>5280711.417858446</v>
      </c>
      <c r="M23" s="125">
        <f t="shared" si="19"/>
        <v>5492099.4126820853</v>
      </c>
      <c r="N23" s="201">
        <f t="shared" ref="N23:O23" si="20">$E71*N$6</f>
        <v>5835106.3476789324</v>
      </c>
      <c r="O23" s="201">
        <f t="shared" si="20"/>
        <v>6202043.9990709089</v>
      </c>
    </row>
    <row r="24" spans="2:15" ht="15.6" x14ac:dyDescent="0.3">
      <c r="B24" s="218" t="s">
        <v>153</v>
      </c>
      <c r="C24" s="217" t="s">
        <v>90</v>
      </c>
      <c r="D24" s="125">
        <f t="shared" ref="D24:M24" si="21">$E72*D$6</f>
        <v>1224273.7332846667</v>
      </c>
      <c r="E24" s="125">
        <f t="shared" si="21"/>
        <v>1285156.5351561203</v>
      </c>
      <c r="F24" s="125">
        <f t="shared" si="21"/>
        <v>1357951.1895676411</v>
      </c>
      <c r="G24" s="125">
        <f t="shared" si="21"/>
        <v>1428098.7656369247</v>
      </c>
      <c r="H24" s="125">
        <f t="shared" si="21"/>
        <v>1485010.9499950227</v>
      </c>
      <c r="I24" s="125">
        <f t="shared" si="21"/>
        <v>1540599.5951820021</v>
      </c>
      <c r="J24" s="125">
        <f t="shared" si="21"/>
        <v>1612070.7104224043</v>
      </c>
      <c r="K24" s="125">
        <f t="shared" si="21"/>
        <v>1692806.5998606363</v>
      </c>
      <c r="L24" s="125">
        <f t="shared" si="21"/>
        <v>1752365.8625609714</v>
      </c>
      <c r="M24" s="125">
        <f t="shared" si="21"/>
        <v>1822513.4386302552</v>
      </c>
      <c r="N24" s="201">
        <f t="shared" ref="N24:O24" si="22">$E72*N$6</f>
        <v>1936337.8073464511</v>
      </c>
      <c r="O24" s="201">
        <f t="shared" si="22"/>
        <v>2058103.4110893586</v>
      </c>
    </row>
    <row r="25" spans="2:15" ht="15.6" x14ac:dyDescent="0.3">
      <c r="B25" s="218" t="s">
        <v>154</v>
      </c>
      <c r="C25" s="217" t="s">
        <v>90</v>
      </c>
      <c r="D25" s="125">
        <f t="shared" ref="D25:M25" si="23">$E73*D$6</f>
        <v>0</v>
      </c>
      <c r="E25" s="125">
        <f t="shared" si="23"/>
        <v>0</v>
      </c>
      <c r="F25" s="125">
        <f t="shared" si="23"/>
        <v>0</v>
      </c>
      <c r="G25" s="125">
        <f t="shared" si="23"/>
        <v>0</v>
      </c>
      <c r="H25" s="125">
        <f t="shared" si="23"/>
        <v>0</v>
      </c>
      <c r="I25" s="125">
        <f t="shared" si="23"/>
        <v>0</v>
      </c>
      <c r="J25" s="125">
        <f t="shared" si="23"/>
        <v>0</v>
      </c>
      <c r="K25" s="125">
        <f t="shared" si="23"/>
        <v>0</v>
      </c>
      <c r="L25" s="125">
        <f t="shared" si="23"/>
        <v>0</v>
      </c>
      <c r="M25" s="125">
        <f t="shared" si="23"/>
        <v>0</v>
      </c>
      <c r="N25" s="201">
        <f>$E73*N$6</f>
        <v>0</v>
      </c>
      <c r="O25" s="201">
        <f>$E73*O$6</f>
        <v>0</v>
      </c>
    </row>
    <row r="26" spans="2:15" ht="15.6" x14ac:dyDescent="0.3">
      <c r="B26" s="218" t="s">
        <v>155</v>
      </c>
      <c r="C26" s="217" t="s">
        <v>90</v>
      </c>
      <c r="D26" s="125">
        <f t="shared" ref="D26:M26" si="24">$E74*D$6</f>
        <v>3846237.5983010912</v>
      </c>
      <c r="E26" s="125">
        <f t="shared" si="24"/>
        <v>4037509.9545409293</v>
      </c>
      <c r="F26" s="125">
        <f t="shared" si="24"/>
        <v>4266205.163088562</v>
      </c>
      <c r="G26" s="125">
        <f t="shared" si="24"/>
        <v>4486584.1822344624</v>
      </c>
      <c r="H26" s="125">
        <f t="shared" si="24"/>
        <v>4665382.2543717017</v>
      </c>
      <c r="I26" s="125">
        <f t="shared" si="24"/>
        <v>4840022.2318080757</v>
      </c>
      <c r="J26" s="125">
        <f t="shared" si="24"/>
        <v>5064559.3456548424</v>
      </c>
      <c r="K26" s="125">
        <f t="shared" si="24"/>
        <v>5318203.1224076711</v>
      </c>
      <c r="L26" s="125">
        <f t="shared" si="24"/>
        <v>5505317.3839466432</v>
      </c>
      <c r="M26" s="125">
        <f t="shared" si="24"/>
        <v>5725696.4030925436</v>
      </c>
      <c r="N26" s="201">
        <f t="shared" ref="N26:O26" si="25">$E74*N$6</f>
        <v>6083292.5473670233</v>
      </c>
      <c r="O26" s="201">
        <f t="shared" si="25"/>
        <v>6465837.2598466994</v>
      </c>
    </row>
    <row r="27" spans="2:15" ht="15.6" x14ac:dyDescent="0.3">
      <c r="B27" s="218" t="s">
        <v>156</v>
      </c>
      <c r="C27" s="217" t="s">
        <v>90</v>
      </c>
      <c r="D27" s="125">
        <f t="shared" ref="D27:M27" si="26">$E75*D$6</f>
        <v>20404817.997810002</v>
      </c>
      <c r="E27" s="125">
        <f t="shared" si="26"/>
        <v>21419544.082025416</v>
      </c>
      <c r="F27" s="125">
        <f t="shared" si="26"/>
        <v>22632803.530543849</v>
      </c>
      <c r="G27" s="125">
        <f t="shared" si="26"/>
        <v>23801944.453661613</v>
      </c>
      <c r="H27" s="125">
        <f t="shared" si="26"/>
        <v>24750492.749776024</v>
      </c>
      <c r="I27" s="125">
        <f t="shared" si="26"/>
        <v>25676981.783190098</v>
      </c>
      <c r="J27" s="125">
        <f t="shared" si="26"/>
        <v>26868181.969008196</v>
      </c>
      <c r="K27" s="125">
        <f t="shared" si="26"/>
        <v>28213796.993728638</v>
      </c>
      <c r="L27" s="125">
        <f t="shared" si="26"/>
        <v>29206463.815243721</v>
      </c>
      <c r="M27" s="125">
        <f t="shared" si="26"/>
        <v>30375604.738361482</v>
      </c>
      <c r="N27" s="201">
        <f t="shared" ref="N27:O27" si="27">$E75*N$6</f>
        <v>32272701.330590304</v>
      </c>
      <c r="O27" s="201">
        <f t="shared" si="27"/>
        <v>34302153.499021135</v>
      </c>
    </row>
    <row r="28" spans="2:15" ht="15.6" x14ac:dyDescent="0.3">
      <c r="B28" s="218" t="s">
        <v>157</v>
      </c>
      <c r="C28" s="217" t="s">
        <v>90</v>
      </c>
      <c r="D28" s="125">
        <f t="shared" ref="D28:M28" si="28">$E76*D$6</f>
        <v>0</v>
      </c>
      <c r="E28" s="125">
        <f t="shared" si="28"/>
        <v>0</v>
      </c>
      <c r="F28" s="125">
        <f t="shared" si="28"/>
        <v>0</v>
      </c>
      <c r="G28" s="125">
        <f t="shared" si="28"/>
        <v>0</v>
      </c>
      <c r="H28" s="125">
        <f t="shared" si="28"/>
        <v>0</v>
      </c>
      <c r="I28" s="125">
        <f t="shared" si="28"/>
        <v>0</v>
      </c>
      <c r="J28" s="125">
        <f t="shared" si="28"/>
        <v>0</v>
      </c>
      <c r="K28" s="125">
        <f t="shared" si="28"/>
        <v>0</v>
      </c>
      <c r="L28" s="125">
        <f t="shared" si="28"/>
        <v>0</v>
      </c>
      <c r="M28" s="125">
        <f t="shared" si="28"/>
        <v>0</v>
      </c>
      <c r="N28" s="201">
        <f t="shared" ref="N28:O32" si="29">$E76*N$6</f>
        <v>0</v>
      </c>
      <c r="O28" s="201">
        <f t="shared" si="29"/>
        <v>0</v>
      </c>
    </row>
    <row r="29" spans="2:15" ht="15.6" x14ac:dyDescent="0.3">
      <c r="B29" s="218" t="s">
        <v>158</v>
      </c>
      <c r="C29" s="217" t="s">
        <v>90</v>
      </c>
      <c r="D29" s="125">
        <f t="shared" ref="D29:M29" si="30">$E77*D$6</f>
        <v>0</v>
      </c>
      <c r="E29" s="125">
        <f t="shared" si="30"/>
        <v>0</v>
      </c>
      <c r="F29" s="125">
        <f t="shared" si="30"/>
        <v>0</v>
      </c>
      <c r="G29" s="125">
        <f t="shared" si="30"/>
        <v>0</v>
      </c>
      <c r="H29" s="125">
        <f t="shared" si="30"/>
        <v>0</v>
      </c>
      <c r="I29" s="125">
        <f t="shared" si="30"/>
        <v>0</v>
      </c>
      <c r="J29" s="125">
        <f t="shared" si="30"/>
        <v>0</v>
      </c>
      <c r="K29" s="125">
        <f t="shared" si="30"/>
        <v>0</v>
      </c>
      <c r="L29" s="125">
        <f t="shared" si="30"/>
        <v>0</v>
      </c>
      <c r="M29" s="125">
        <f t="shared" si="30"/>
        <v>0</v>
      </c>
      <c r="N29" s="201">
        <f t="shared" si="29"/>
        <v>0</v>
      </c>
      <c r="O29" s="201">
        <f t="shared" si="29"/>
        <v>0</v>
      </c>
    </row>
    <row r="30" spans="2:15" ht="15.6" x14ac:dyDescent="0.3">
      <c r="B30" s="218" t="s">
        <v>159</v>
      </c>
      <c r="C30" s="217" t="s">
        <v>90</v>
      </c>
      <c r="D30" s="125">
        <f t="shared" ref="D30:M30" si="31">$E78*D$6</f>
        <v>0</v>
      </c>
      <c r="E30" s="125">
        <f t="shared" si="31"/>
        <v>0</v>
      </c>
      <c r="F30" s="125">
        <f t="shared" si="31"/>
        <v>0</v>
      </c>
      <c r="G30" s="125">
        <f t="shared" si="31"/>
        <v>0</v>
      </c>
      <c r="H30" s="125">
        <f t="shared" si="31"/>
        <v>0</v>
      </c>
      <c r="I30" s="125">
        <f t="shared" si="31"/>
        <v>0</v>
      </c>
      <c r="J30" s="125">
        <f t="shared" si="31"/>
        <v>0</v>
      </c>
      <c r="K30" s="125">
        <f t="shared" si="31"/>
        <v>0</v>
      </c>
      <c r="L30" s="125">
        <f t="shared" si="31"/>
        <v>0</v>
      </c>
      <c r="M30" s="125">
        <f t="shared" si="31"/>
        <v>0</v>
      </c>
      <c r="N30" s="201">
        <f t="shared" si="29"/>
        <v>0</v>
      </c>
      <c r="O30" s="201">
        <f t="shared" si="29"/>
        <v>0</v>
      </c>
    </row>
    <row r="31" spans="2:15" ht="15.6" x14ac:dyDescent="0.3">
      <c r="B31" s="218" t="s">
        <v>160</v>
      </c>
      <c r="C31" s="217" t="s">
        <v>90</v>
      </c>
      <c r="D31" s="125">
        <f t="shared" ref="D31:M31" si="32">$E79*D$6</f>
        <v>0</v>
      </c>
      <c r="E31" s="125">
        <f t="shared" si="32"/>
        <v>0</v>
      </c>
      <c r="F31" s="125">
        <f t="shared" si="32"/>
        <v>0</v>
      </c>
      <c r="G31" s="125">
        <f t="shared" si="32"/>
        <v>0</v>
      </c>
      <c r="H31" s="125">
        <f t="shared" si="32"/>
        <v>0</v>
      </c>
      <c r="I31" s="125">
        <f t="shared" si="32"/>
        <v>0</v>
      </c>
      <c r="J31" s="125">
        <f t="shared" si="32"/>
        <v>0</v>
      </c>
      <c r="K31" s="125">
        <f t="shared" si="32"/>
        <v>0</v>
      </c>
      <c r="L31" s="125">
        <f t="shared" si="32"/>
        <v>0</v>
      </c>
      <c r="M31" s="125">
        <f t="shared" si="32"/>
        <v>0</v>
      </c>
      <c r="N31" s="201">
        <f t="shared" si="29"/>
        <v>0</v>
      </c>
      <c r="O31" s="201">
        <f t="shared" si="29"/>
        <v>0</v>
      </c>
    </row>
    <row r="32" spans="2:15" ht="15.6" x14ac:dyDescent="0.3">
      <c r="B32" s="218" t="s">
        <v>161</v>
      </c>
      <c r="C32" s="217" t="s">
        <v>90</v>
      </c>
      <c r="D32" s="125">
        <f t="shared" ref="D32:M32" si="33">$E80*D$6</f>
        <v>458862.85960779112</v>
      </c>
      <c r="E32" s="125">
        <f t="shared" si="33"/>
        <v>481681.9855990975</v>
      </c>
      <c r="F32" s="125">
        <f t="shared" si="33"/>
        <v>508965.72319739859</v>
      </c>
      <c r="G32" s="125">
        <f t="shared" si="33"/>
        <v>535257.32488303422</v>
      </c>
      <c r="H32" s="125">
        <f t="shared" si="33"/>
        <v>556588.24700534227</v>
      </c>
      <c r="I32" s="125">
        <f t="shared" si="33"/>
        <v>577423.10117131763</v>
      </c>
      <c r="J32" s="125">
        <f t="shared" si="33"/>
        <v>604210.77081328607</v>
      </c>
      <c r="K32" s="125">
        <f t="shared" si="33"/>
        <v>634470.91614958365</v>
      </c>
      <c r="L32" s="125">
        <f t="shared" si="33"/>
        <v>656793.97418455721</v>
      </c>
      <c r="M32" s="125">
        <f t="shared" si="33"/>
        <v>683085.57587019284</v>
      </c>
      <c r="N32" s="265">
        <f t="shared" si="29"/>
        <v>725747.42011480907</v>
      </c>
      <c r="O32" s="265">
        <f t="shared" si="29"/>
        <v>771385.67209742183</v>
      </c>
    </row>
    <row r="33" spans="2:15" ht="15.6" x14ac:dyDescent="0.3">
      <c r="B33" s="218" t="s">
        <v>162</v>
      </c>
      <c r="C33" s="217" t="s">
        <v>90</v>
      </c>
      <c r="D33" s="125">
        <f t="shared" ref="D33:M33" si="34">$E81*D$6</f>
        <v>38366.459833427347</v>
      </c>
      <c r="E33" s="125">
        <f t="shared" si="34"/>
        <v>40274.41351163022</v>
      </c>
      <c r="F33" s="125">
        <f t="shared" si="34"/>
        <v>42555.662474698875</v>
      </c>
      <c r="G33" s="125">
        <f t="shared" si="34"/>
        <v>44753.95693001958</v>
      </c>
      <c r="H33" s="125">
        <f t="shared" si="34"/>
        <v>46537.478846600527</v>
      </c>
      <c r="I33" s="125">
        <f t="shared" si="34"/>
        <v>48279.523509307495</v>
      </c>
      <c r="J33" s="125">
        <f t="shared" si="34"/>
        <v>50519.295218502171</v>
      </c>
      <c r="K33" s="125">
        <f t="shared" si="34"/>
        <v>53049.407704814679</v>
      </c>
      <c r="L33" s="125">
        <f t="shared" si="34"/>
        <v>54915.884129143575</v>
      </c>
      <c r="M33" s="125">
        <f t="shared" si="34"/>
        <v>57114.17858446428</v>
      </c>
      <c r="N33" s="201">
        <f t="shared" ref="N33:O33" si="35">$E81*N$6</f>
        <v>60681.222417626173</v>
      </c>
      <c r="O33" s="201">
        <f t="shared" si="35"/>
        <v>64497.129774031921</v>
      </c>
    </row>
    <row r="34" spans="2:15" ht="15.6" x14ac:dyDescent="0.3">
      <c r="B34" s="218" t="s">
        <v>163</v>
      </c>
      <c r="C34" s="217" t="s">
        <v>90</v>
      </c>
      <c r="D34" s="125">
        <f t="shared" ref="D34:M34" si="36">$E82*D$6</f>
        <v>6406431.4629856981</v>
      </c>
      <c r="E34" s="125">
        <f t="shared" si="36"/>
        <v>6725021.5681720143</v>
      </c>
      <c r="F34" s="125">
        <f t="shared" si="36"/>
        <v>7105944.5200252179</v>
      </c>
      <c r="G34" s="125">
        <f t="shared" si="36"/>
        <v>7473015.7281746687</v>
      </c>
      <c r="H34" s="125">
        <f t="shared" si="36"/>
        <v>7770828.2178053549</v>
      </c>
      <c r="I34" s="125">
        <f t="shared" si="36"/>
        <v>8061714.8355841655</v>
      </c>
      <c r="J34" s="125">
        <f t="shared" si="36"/>
        <v>8435711.9155854918</v>
      </c>
      <c r="K34" s="125">
        <f t="shared" si="36"/>
        <v>8858190.0985499546</v>
      </c>
      <c r="L34" s="125">
        <f t="shared" si="36"/>
        <v>9169854.3318843935</v>
      </c>
      <c r="M34" s="125">
        <f t="shared" si="36"/>
        <v>9536925.5400338452</v>
      </c>
      <c r="N34" s="201">
        <f t="shared" ref="N34:O34" si="37">$E82*N$6</f>
        <v>10132550.519295217</v>
      </c>
      <c r="O34" s="201">
        <f t="shared" si="37"/>
        <v>10769730.72966785</v>
      </c>
    </row>
    <row r="35" spans="2:15" ht="15.6" x14ac:dyDescent="0.3">
      <c r="B35" s="218" t="s">
        <v>164</v>
      </c>
      <c r="C35" s="217" t="s">
        <v>90</v>
      </c>
      <c r="D35" s="125">
        <f t="shared" ref="D35:M35" si="38">$E83*D$6</f>
        <v>4435930.0859408695</v>
      </c>
      <c r="E35" s="125">
        <f t="shared" si="38"/>
        <v>4656527.6902146861</v>
      </c>
      <c r="F35" s="125">
        <f t="shared" si="38"/>
        <v>4920285.6953246836</v>
      </c>
      <c r="G35" s="125">
        <f t="shared" si="38"/>
        <v>5174452.5002488634</v>
      </c>
      <c r="H35" s="125">
        <f t="shared" si="38"/>
        <v>5380663.304243952</v>
      </c>
      <c r="I35" s="125">
        <f t="shared" si="38"/>
        <v>5582078.5081461323</v>
      </c>
      <c r="J35" s="125">
        <f t="shared" si="38"/>
        <v>5841040.9131632205</v>
      </c>
      <c r="K35" s="125">
        <f t="shared" si="38"/>
        <v>6133572.5188306728</v>
      </c>
      <c r="L35" s="125">
        <f t="shared" si="38"/>
        <v>6349374.5230115801</v>
      </c>
      <c r="M35" s="125">
        <f t="shared" si="38"/>
        <v>6603541.3279357599</v>
      </c>
      <c r="N35" s="265">
        <f t="shared" ref="N35:O35" si="39">$E83*N$6</f>
        <v>7015962.9359259382</v>
      </c>
      <c r="O35" s="265">
        <f t="shared" si="39"/>
        <v>7457158.1444735704</v>
      </c>
    </row>
    <row r="36" spans="2:15" ht="15.6" x14ac:dyDescent="0.3">
      <c r="B36" s="218" t="s">
        <v>165</v>
      </c>
      <c r="C36" s="217" t="s">
        <v>90</v>
      </c>
      <c r="D36" s="125">
        <f t="shared" ref="D36:M36" si="40">$E84*D$6</f>
        <v>19183.229916713673</v>
      </c>
      <c r="E36" s="125">
        <f t="shared" si="40"/>
        <v>20137.20675581511</v>
      </c>
      <c r="F36" s="125">
        <f t="shared" si="40"/>
        <v>21277.831237349437</v>
      </c>
      <c r="G36" s="125">
        <f t="shared" si="40"/>
        <v>22376.97846500979</v>
      </c>
      <c r="H36" s="125">
        <f t="shared" si="40"/>
        <v>23268.739423300263</v>
      </c>
      <c r="I36" s="125">
        <f t="shared" si="40"/>
        <v>24139.761754653748</v>
      </c>
      <c r="J36" s="125">
        <f t="shared" si="40"/>
        <v>25259.647609251086</v>
      </c>
      <c r="K36" s="125">
        <f t="shared" si="40"/>
        <v>26524.70385240734</v>
      </c>
      <c r="L36" s="125">
        <f t="shared" si="40"/>
        <v>27457.942064571787</v>
      </c>
      <c r="M36" s="125">
        <f t="shared" si="40"/>
        <v>28557.08929223214</v>
      </c>
      <c r="N36" s="265">
        <f t="shared" ref="N36:O36" si="41">$E84*N$6</f>
        <v>30340.611208813087</v>
      </c>
      <c r="O36" s="265">
        <f t="shared" si="41"/>
        <v>32248.56488701596</v>
      </c>
    </row>
    <row r="37" spans="2:15" ht="15.6" x14ac:dyDescent="0.3">
      <c r="B37" s="218" t="s">
        <v>166</v>
      </c>
      <c r="C37" s="217" t="s">
        <v>90</v>
      </c>
      <c r="D37" s="125">
        <f t="shared" ref="D37:M37" si="42">$E85*D$6</f>
        <v>7150740.7837541886</v>
      </c>
      <c r="E37" s="125">
        <f t="shared" si="42"/>
        <v>7506345.1902976399</v>
      </c>
      <c r="F37" s="125">
        <f t="shared" si="42"/>
        <v>7931524.3720343756</v>
      </c>
      <c r="G37" s="125">
        <f t="shared" si="42"/>
        <v>8341242.4926170483</v>
      </c>
      <c r="H37" s="125">
        <f t="shared" si="42"/>
        <v>8673655.3074294049</v>
      </c>
      <c r="I37" s="125">
        <f t="shared" si="42"/>
        <v>8998337.5916647296</v>
      </c>
      <c r="J37" s="125">
        <f t="shared" si="42"/>
        <v>9415786.2428244334</v>
      </c>
      <c r="K37" s="125">
        <f t="shared" si="42"/>
        <v>9887348.6080233585</v>
      </c>
      <c r="L37" s="125">
        <f t="shared" si="42"/>
        <v>10235222.483989779</v>
      </c>
      <c r="M37" s="125">
        <f t="shared" si="42"/>
        <v>10644940.604572451</v>
      </c>
      <c r="N37" s="265">
        <f t="shared" ref="N37:O37" si="43">$E85*N$6</f>
        <v>11309766.234197166</v>
      </c>
      <c r="O37" s="265">
        <f t="shared" si="43"/>
        <v>12020975.047284069</v>
      </c>
    </row>
    <row r="38" spans="2:15" s="115" customFormat="1" ht="15.6" x14ac:dyDescent="0.3">
      <c r="B38" s="524" t="s">
        <v>186</v>
      </c>
      <c r="C38" s="525" t="s">
        <v>90</v>
      </c>
      <c r="D38" s="125">
        <f t="shared" ref="D38:M38" si="44">$E86*D$6</f>
        <v>0</v>
      </c>
      <c r="E38" s="125">
        <f t="shared" si="44"/>
        <v>0</v>
      </c>
      <c r="F38" s="125">
        <f t="shared" si="44"/>
        <v>0</v>
      </c>
      <c r="G38" s="125">
        <f t="shared" si="44"/>
        <v>0</v>
      </c>
      <c r="H38" s="125">
        <f t="shared" si="44"/>
        <v>0</v>
      </c>
      <c r="I38" s="125">
        <f t="shared" si="44"/>
        <v>0</v>
      </c>
      <c r="J38" s="125">
        <f t="shared" si="44"/>
        <v>0</v>
      </c>
      <c r="K38" s="125">
        <f t="shared" si="44"/>
        <v>0</v>
      </c>
      <c r="L38" s="125">
        <f t="shared" si="44"/>
        <v>0</v>
      </c>
      <c r="M38" s="125">
        <f t="shared" si="44"/>
        <v>0</v>
      </c>
      <c r="N38" s="201">
        <f>$E$56*N$6*($D$101/SUM($D$100:$D$101))</f>
        <v>2775135.8329206705</v>
      </c>
      <c r="O38" s="201">
        <f>$E$56*O$6*($D$101/SUM($D$100:$D$101))</f>
        <v>2949648.8176292842</v>
      </c>
    </row>
    <row r="39" spans="2:15" ht="15.6" x14ac:dyDescent="0.3">
      <c r="B39" s="218" t="s">
        <v>167</v>
      </c>
      <c r="C39" s="217" t="s">
        <v>90</v>
      </c>
      <c r="D39" s="125">
        <f t="shared" ref="D39:M39" si="45">$E87*D$6</f>
        <v>7673.2919666854705</v>
      </c>
      <c r="E39" s="125">
        <f t="shared" si="45"/>
        <v>8054.8827023260446</v>
      </c>
      <c r="F39" s="125">
        <f t="shared" si="45"/>
        <v>8511.1324949397749</v>
      </c>
      <c r="G39" s="125">
        <f t="shared" si="45"/>
        <v>8950.7913860039171</v>
      </c>
      <c r="H39" s="125">
        <f t="shared" si="45"/>
        <v>9307.495769320105</v>
      </c>
      <c r="I39" s="125">
        <f t="shared" si="45"/>
        <v>9655.9047018615001</v>
      </c>
      <c r="J39" s="125">
        <f t="shared" si="45"/>
        <v>10103.859043700435</v>
      </c>
      <c r="K39" s="125">
        <f t="shared" si="45"/>
        <v>10609.881540962937</v>
      </c>
      <c r="L39" s="125">
        <f t="shared" si="45"/>
        <v>10983.176825828716</v>
      </c>
      <c r="M39" s="125">
        <f t="shared" si="45"/>
        <v>11422.835716892856</v>
      </c>
      <c r="N39" s="265">
        <f t="shared" ref="N39:O39" si="46">$E87*N$6</f>
        <v>12136.244483525235</v>
      </c>
      <c r="O39" s="265">
        <f t="shared" si="46"/>
        <v>12899.425954806386</v>
      </c>
    </row>
    <row r="40" spans="2:15" ht="15.6" x14ac:dyDescent="0.3">
      <c r="B40" s="218" t="s">
        <v>168</v>
      </c>
      <c r="C40" s="217" t="s">
        <v>90</v>
      </c>
      <c r="D40" s="125">
        <f t="shared" ref="D40:M40" si="47">$E88*D$6</f>
        <v>19217759.73056376</v>
      </c>
      <c r="E40" s="125">
        <f t="shared" si="47"/>
        <v>20173453.727975581</v>
      </c>
      <c r="F40" s="125">
        <f t="shared" si="47"/>
        <v>21316131.333576668</v>
      </c>
      <c r="G40" s="125">
        <f t="shared" si="47"/>
        <v>22417257.026246808</v>
      </c>
      <c r="H40" s="125">
        <f t="shared" si="47"/>
        <v>23310623.154262204</v>
      </c>
      <c r="I40" s="125">
        <f t="shared" si="47"/>
        <v>24183213.325812127</v>
      </c>
      <c r="J40" s="125">
        <f t="shared" si="47"/>
        <v>25305114.974947739</v>
      </c>
      <c r="K40" s="125">
        <f t="shared" si="47"/>
        <v>26572448.319341674</v>
      </c>
      <c r="L40" s="125">
        <f t="shared" si="47"/>
        <v>27507366.36028802</v>
      </c>
      <c r="M40" s="125">
        <f t="shared" si="47"/>
        <v>28608492.052958161</v>
      </c>
      <c r="N40" s="265">
        <f t="shared" ref="N40:O40" si="48">$E88*N$6</f>
        <v>30395224.308988951</v>
      </c>
      <c r="O40" s="265">
        <f t="shared" si="48"/>
        <v>32306612.303812589</v>
      </c>
    </row>
    <row r="41" spans="2:15" ht="15.6" x14ac:dyDescent="0.3">
      <c r="B41" s="218" t="s">
        <v>169</v>
      </c>
      <c r="C41" s="217" t="s">
        <v>90</v>
      </c>
      <c r="D41" s="125">
        <f t="shared" ref="D41:M41" si="49">$E89*D$6</f>
        <v>0</v>
      </c>
      <c r="E41" s="125">
        <f t="shared" si="49"/>
        <v>0</v>
      </c>
      <c r="F41" s="125">
        <f t="shared" si="49"/>
        <v>0</v>
      </c>
      <c r="G41" s="125">
        <f t="shared" si="49"/>
        <v>0</v>
      </c>
      <c r="H41" s="125">
        <f t="shared" si="49"/>
        <v>0</v>
      </c>
      <c r="I41" s="125">
        <f t="shared" si="49"/>
        <v>0</v>
      </c>
      <c r="J41" s="125">
        <f t="shared" si="49"/>
        <v>0</v>
      </c>
      <c r="K41" s="125">
        <f t="shared" si="49"/>
        <v>0</v>
      </c>
      <c r="L41" s="125">
        <f t="shared" si="49"/>
        <v>0</v>
      </c>
      <c r="M41" s="125">
        <f t="shared" si="49"/>
        <v>0</v>
      </c>
      <c r="N41" s="125">
        <f>$E89*N$6</f>
        <v>0</v>
      </c>
      <c r="O41" s="125">
        <f>$E89*O$6</f>
        <v>0</v>
      </c>
    </row>
    <row r="42" spans="2:15" ht="15.6" x14ac:dyDescent="0.3">
      <c r="B42" s="218" t="s">
        <v>170</v>
      </c>
      <c r="C42" s="217" t="s">
        <v>90</v>
      </c>
      <c r="D42" s="125">
        <f t="shared" ref="D42:M42" si="50">$E90*D$6</f>
        <v>1504732.5546670204</v>
      </c>
      <c r="E42" s="125">
        <f t="shared" si="50"/>
        <v>1579562.4979261372</v>
      </c>
      <c r="F42" s="125">
        <f t="shared" si="50"/>
        <v>1669033.0822576899</v>
      </c>
      <c r="G42" s="125">
        <f t="shared" si="50"/>
        <v>1755250.1907953678</v>
      </c>
      <c r="H42" s="125">
        <f t="shared" si="50"/>
        <v>1825199.9203636725</v>
      </c>
      <c r="I42" s="125">
        <f t="shared" si="50"/>
        <v>1893522.9120350399</v>
      </c>
      <c r="J42" s="125">
        <f t="shared" si="50"/>
        <v>1981366.7584696552</v>
      </c>
      <c r="K42" s="125">
        <f t="shared" si="50"/>
        <v>2080597.7701828317</v>
      </c>
      <c r="L42" s="125">
        <f t="shared" si="50"/>
        <v>2153800.975545011</v>
      </c>
      <c r="M42" s="125">
        <f t="shared" si="50"/>
        <v>2240018.0840826891</v>
      </c>
      <c r="N42" s="265">
        <f t="shared" ref="N42:O42" si="51">$E90*N$6</f>
        <v>2379917.5432192986</v>
      </c>
      <c r="O42" s="265">
        <f t="shared" si="51"/>
        <v>2529577.429737532</v>
      </c>
    </row>
    <row r="44" spans="2:15" ht="15.6" x14ac:dyDescent="0.3">
      <c r="B44" s="2" t="s">
        <v>698</v>
      </c>
    </row>
    <row r="45" spans="2:15" ht="15.6" x14ac:dyDescent="0.3">
      <c r="B45" s="1" t="s">
        <v>699</v>
      </c>
    </row>
    <row r="46" spans="2:15" ht="15.6" x14ac:dyDescent="0.3">
      <c r="B46" s="1" t="s">
        <v>189</v>
      </c>
    </row>
    <row r="47" spans="2:15" ht="15.75" customHeight="1" x14ac:dyDescent="0.25">
      <c r="B47" s="581" t="s">
        <v>860</v>
      </c>
      <c r="C47" s="581"/>
      <c r="D47" s="581"/>
      <c r="E47" s="581"/>
      <c r="F47" s="581"/>
      <c r="G47" s="581"/>
      <c r="H47" s="581"/>
      <c r="I47" s="581"/>
      <c r="J47" s="581"/>
      <c r="K47" s="581"/>
    </row>
    <row r="48" spans="2:15" x14ac:dyDescent="0.25">
      <c r="B48" s="581"/>
      <c r="C48" s="581"/>
      <c r="D48" s="581"/>
      <c r="E48" s="581"/>
      <c r="F48" s="581"/>
      <c r="G48" s="581"/>
      <c r="H48" s="581"/>
      <c r="I48" s="581"/>
      <c r="J48" s="581"/>
      <c r="K48" s="581"/>
    </row>
    <row r="49" spans="2:10" x14ac:dyDescent="0.25">
      <c r="B49" s="581" t="s">
        <v>861</v>
      </c>
      <c r="C49" s="581"/>
      <c r="D49" s="581"/>
      <c r="E49" s="581"/>
      <c r="F49" s="581"/>
      <c r="G49" s="581"/>
      <c r="H49" s="581"/>
      <c r="I49" s="581"/>
      <c r="J49" s="581"/>
    </row>
    <row r="50" spans="2:10" x14ac:dyDescent="0.25">
      <c r="B50" s="581"/>
      <c r="C50" s="581"/>
      <c r="D50" s="581"/>
      <c r="E50" s="581"/>
      <c r="F50" s="581"/>
      <c r="G50" s="581"/>
      <c r="H50" s="581"/>
      <c r="I50" s="581"/>
      <c r="J50" s="581"/>
    </row>
    <row r="52" spans="2:10" ht="15.6" x14ac:dyDescent="0.3">
      <c r="B52" s="216" t="s">
        <v>463</v>
      </c>
    </row>
    <row r="53" spans="2:10" ht="15.6" x14ac:dyDescent="0.3">
      <c r="B53" s="2" t="s">
        <v>207</v>
      </c>
    </row>
    <row r="54" spans="2:10" ht="46.9" x14ac:dyDescent="0.3">
      <c r="B54" s="473" t="s">
        <v>203</v>
      </c>
      <c r="C54" s="473" t="s">
        <v>204</v>
      </c>
      <c r="D54" s="474" t="s">
        <v>205</v>
      </c>
      <c r="E54" s="474" t="s">
        <v>231</v>
      </c>
    </row>
    <row r="55" spans="2:10" ht="15.6" x14ac:dyDescent="0.3">
      <c r="B55" s="226" t="s">
        <v>136</v>
      </c>
      <c r="C55" s="291">
        <v>0</v>
      </c>
      <c r="D55" s="289">
        <v>0</v>
      </c>
      <c r="E55" s="266">
        <f>D55/$D$91</f>
        <v>0</v>
      </c>
    </row>
    <row r="56" spans="2:10" ht="15.6" x14ac:dyDescent="0.3">
      <c r="B56" s="226" t="s">
        <v>137</v>
      </c>
      <c r="C56" s="265">
        <v>48</v>
      </c>
      <c r="D56" s="208">
        <v>7843</v>
      </c>
      <c r="E56" s="266">
        <f>D56/$D$91</f>
        <v>6.5061220426717983E-2</v>
      </c>
    </row>
    <row r="57" spans="2:10" ht="15.6" x14ac:dyDescent="0.3">
      <c r="B57" s="226" t="s">
        <v>138</v>
      </c>
      <c r="C57" s="291">
        <v>0</v>
      </c>
      <c r="D57" s="289">
        <v>0</v>
      </c>
      <c r="E57" s="266">
        <f t="shared" ref="E57:E91" si="52">D57/$D$91</f>
        <v>0</v>
      </c>
    </row>
    <row r="58" spans="2:10" ht="15.6" x14ac:dyDescent="0.3">
      <c r="B58" s="226" t="s">
        <v>139</v>
      </c>
      <c r="C58" s="291">
        <v>0</v>
      </c>
      <c r="D58" s="289">
        <v>0</v>
      </c>
      <c r="E58" s="266">
        <f t="shared" si="52"/>
        <v>0</v>
      </c>
    </row>
    <row r="59" spans="2:10" ht="15.6" x14ac:dyDescent="0.3">
      <c r="B59" s="226" t="s">
        <v>140</v>
      </c>
      <c r="C59" s="265">
        <v>12</v>
      </c>
      <c r="D59" s="208">
        <v>1100</v>
      </c>
      <c r="E59" s="266">
        <f t="shared" si="52"/>
        <v>9.1249958522746123E-3</v>
      </c>
    </row>
    <row r="60" spans="2:10" ht="15.6" x14ac:dyDescent="0.3">
      <c r="B60" s="226" t="s">
        <v>141</v>
      </c>
      <c r="C60" s="291">
        <v>0</v>
      </c>
      <c r="D60" s="289">
        <v>0</v>
      </c>
      <c r="E60" s="266">
        <f t="shared" si="52"/>
        <v>0</v>
      </c>
    </row>
    <row r="61" spans="2:10" ht="15.6" x14ac:dyDescent="0.3">
      <c r="B61" s="226" t="s">
        <v>142</v>
      </c>
      <c r="C61" s="265">
        <v>1</v>
      </c>
      <c r="D61" s="208">
        <v>100</v>
      </c>
      <c r="E61" s="266">
        <f t="shared" si="52"/>
        <v>8.2954507747951022E-4</v>
      </c>
    </row>
    <row r="62" spans="2:10" ht="15.6" x14ac:dyDescent="0.3">
      <c r="B62" s="226" t="s">
        <v>143</v>
      </c>
      <c r="C62" s="291">
        <v>0</v>
      </c>
      <c r="D62" s="289">
        <v>0</v>
      </c>
      <c r="E62" s="266">
        <f t="shared" si="52"/>
        <v>0</v>
      </c>
    </row>
    <row r="63" spans="2:10" ht="15.6" x14ac:dyDescent="0.3">
      <c r="B63" s="226" t="s">
        <v>144</v>
      </c>
      <c r="C63" s="291">
        <v>0</v>
      </c>
      <c r="D63" s="289">
        <v>0</v>
      </c>
      <c r="E63" s="266">
        <f t="shared" si="52"/>
        <v>0</v>
      </c>
    </row>
    <row r="64" spans="2:10" ht="15.6" x14ac:dyDescent="0.3">
      <c r="B64" s="226" t="s">
        <v>145</v>
      </c>
      <c r="C64" s="265">
        <v>2</v>
      </c>
      <c r="D64" s="208">
        <v>4000</v>
      </c>
      <c r="E64" s="266">
        <f t="shared" si="52"/>
        <v>3.318180309918041E-2</v>
      </c>
    </row>
    <row r="65" spans="2:5" ht="15.6" x14ac:dyDescent="0.3">
      <c r="B65" s="226" t="s">
        <v>146</v>
      </c>
      <c r="C65" s="265">
        <v>4</v>
      </c>
      <c r="D65" s="208">
        <v>300</v>
      </c>
      <c r="E65" s="266">
        <f t="shared" si="52"/>
        <v>2.4886352324385306E-3</v>
      </c>
    </row>
    <row r="66" spans="2:5" ht="15.6" x14ac:dyDescent="0.3">
      <c r="B66" s="226" t="s">
        <v>147</v>
      </c>
      <c r="C66" s="265">
        <v>33</v>
      </c>
      <c r="D66" s="208">
        <v>14477</v>
      </c>
      <c r="E66" s="266">
        <f t="shared" si="52"/>
        <v>0.12009324086670869</v>
      </c>
    </row>
    <row r="67" spans="2:5" ht="15.6" x14ac:dyDescent="0.3">
      <c r="B67" s="226" t="s">
        <v>148</v>
      </c>
      <c r="C67" s="265">
        <v>37</v>
      </c>
      <c r="D67" s="208">
        <v>2947</v>
      </c>
      <c r="E67" s="266">
        <f t="shared" si="52"/>
        <v>2.4446693433321166E-2</v>
      </c>
    </row>
    <row r="68" spans="2:5" ht="15.6" x14ac:dyDescent="0.3">
      <c r="B68" s="226" t="s">
        <v>149</v>
      </c>
      <c r="C68" s="265">
        <v>7</v>
      </c>
      <c r="D68" s="208">
        <v>605</v>
      </c>
      <c r="E68" s="266">
        <f t="shared" si="52"/>
        <v>5.0187477187510366E-3</v>
      </c>
    </row>
    <row r="69" spans="2:5" ht="15.6" x14ac:dyDescent="0.3">
      <c r="B69" s="226" t="s">
        <v>150</v>
      </c>
      <c r="C69" s="265">
        <v>1</v>
      </c>
      <c r="D69" s="208">
        <v>30</v>
      </c>
      <c r="E69" s="266">
        <f t="shared" si="52"/>
        <v>2.4886352324385308E-4</v>
      </c>
    </row>
    <row r="70" spans="2:5" ht="15.6" x14ac:dyDescent="0.3">
      <c r="B70" s="226" t="s">
        <v>151</v>
      </c>
      <c r="C70" s="291">
        <v>0</v>
      </c>
      <c r="D70" s="289">
        <v>0</v>
      </c>
      <c r="E70" s="266">
        <f t="shared" si="52"/>
        <v>0</v>
      </c>
    </row>
    <row r="71" spans="2:5" ht="15.6" x14ac:dyDescent="0.3">
      <c r="B71" s="226" t="s">
        <v>152</v>
      </c>
      <c r="C71" s="265">
        <v>24</v>
      </c>
      <c r="D71" s="208">
        <v>4808</v>
      </c>
      <c r="E71" s="266">
        <f t="shared" si="52"/>
        <v>3.9884527325214851E-2</v>
      </c>
    </row>
    <row r="72" spans="2:5" ht="15.6" x14ac:dyDescent="0.3">
      <c r="B72" s="226" t="s">
        <v>153</v>
      </c>
      <c r="C72" s="265">
        <v>25</v>
      </c>
      <c r="D72" s="208">
        <v>1595.5</v>
      </c>
      <c r="E72" s="266">
        <f t="shared" si="52"/>
        <v>1.3235391711185585E-2</v>
      </c>
    </row>
    <row r="73" spans="2:5" ht="15.6" x14ac:dyDescent="0.3">
      <c r="B73" s="226" t="s">
        <v>154</v>
      </c>
      <c r="C73" s="291">
        <v>0</v>
      </c>
      <c r="D73" s="289">
        <v>0</v>
      </c>
      <c r="E73" s="266">
        <f t="shared" si="52"/>
        <v>0</v>
      </c>
    </row>
    <row r="74" spans="2:5" ht="15.6" x14ac:dyDescent="0.3">
      <c r="B74" s="226" t="s">
        <v>155</v>
      </c>
      <c r="C74" s="265">
        <v>40</v>
      </c>
      <c r="D74" s="208">
        <v>5012.5</v>
      </c>
      <c r="E74" s="266">
        <f t="shared" si="52"/>
        <v>4.1580947008660447E-2</v>
      </c>
    </row>
    <row r="75" spans="2:5" ht="15.6" x14ac:dyDescent="0.3">
      <c r="B75" s="226" t="s">
        <v>156</v>
      </c>
      <c r="C75" s="265">
        <v>395</v>
      </c>
      <c r="D75" s="208">
        <v>26592</v>
      </c>
      <c r="E75" s="266">
        <f t="shared" si="52"/>
        <v>0.22059262700335136</v>
      </c>
    </row>
    <row r="76" spans="2:5" ht="15.6" x14ac:dyDescent="0.3">
      <c r="B76" s="226" t="s">
        <v>157</v>
      </c>
      <c r="C76" s="291">
        <v>0</v>
      </c>
      <c r="D76" s="289">
        <v>0</v>
      </c>
      <c r="E76" s="266">
        <f t="shared" si="52"/>
        <v>0</v>
      </c>
    </row>
    <row r="77" spans="2:5" ht="15.6" x14ac:dyDescent="0.3">
      <c r="B77" s="226" t="s">
        <v>158</v>
      </c>
      <c r="C77" s="291">
        <v>0</v>
      </c>
      <c r="D77" s="289">
        <v>0</v>
      </c>
      <c r="E77" s="266">
        <f t="shared" si="52"/>
        <v>0</v>
      </c>
    </row>
    <row r="78" spans="2:5" ht="15.6" x14ac:dyDescent="0.3">
      <c r="B78" s="226" t="s">
        <v>159</v>
      </c>
      <c r="C78" s="291">
        <v>0</v>
      </c>
      <c r="D78" s="289">
        <v>0</v>
      </c>
      <c r="E78" s="266">
        <f t="shared" si="52"/>
        <v>0</v>
      </c>
    </row>
    <row r="79" spans="2:5" ht="15.6" x14ac:dyDescent="0.3">
      <c r="B79" s="226" t="s">
        <v>160</v>
      </c>
      <c r="C79" s="291">
        <v>0</v>
      </c>
      <c r="D79" s="289">
        <v>0</v>
      </c>
      <c r="E79" s="266">
        <f t="shared" si="52"/>
        <v>0</v>
      </c>
    </row>
    <row r="80" spans="2:5" ht="15.6" x14ac:dyDescent="0.3">
      <c r="B80" s="226" t="s">
        <v>161</v>
      </c>
      <c r="C80" s="265">
        <v>15</v>
      </c>
      <c r="D80" s="208">
        <v>598</v>
      </c>
      <c r="E80" s="266">
        <f t="shared" si="52"/>
        <v>4.9606795633274714E-3</v>
      </c>
    </row>
    <row r="81" spans="2:6" ht="15.6" x14ac:dyDescent="0.3">
      <c r="B81" s="226" t="s">
        <v>162</v>
      </c>
      <c r="C81" s="265">
        <v>1</v>
      </c>
      <c r="D81" s="208">
        <v>50</v>
      </c>
      <c r="E81" s="266">
        <f t="shared" si="52"/>
        <v>4.1477253873975511E-4</v>
      </c>
    </row>
    <row r="82" spans="2:6" ht="15.6" x14ac:dyDescent="0.3">
      <c r="B82" s="226" t="s">
        <v>163</v>
      </c>
      <c r="C82" s="265">
        <v>77</v>
      </c>
      <c r="D82" s="208">
        <v>8349</v>
      </c>
      <c r="E82" s="266">
        <f t="shared" si="52"/>
        <v>6.9258718518764306E-2</v>
      </c>
    </row>
    <row r="83" spans="2:6" ht="15.6" x14ac:dyDescent="0.3">
      <c r="B83" s="226" t="s">
        <v>164</v>
      </c>
      <c r="C83" s="265">
        <v>38</v>
      </c>
      <c r="D83" s="208">
        <v>5781</v>
      </c>
      <c r="E83" s="266">
        <f t="shared" si="52"/>
        <v>4.7956000929090484E-2</v>
      </c>
    </row>
    <row r="84" spans="2:6" ht="15.6" x14ac:dyDescent="0.3">
      <c r="B84" s="226" t="s">
        <v>165</v>
      </c>
      <c r="C84" s="265">
        <v>1</v>
      </c>
      <c r="D84" s="208">
        <v>25</v>
      </c>
      <c r="E84" s="266">
        <f t="shared" si="52"/>
        <v>2.0738626936987756E-4</v>
      </c>
    </row>
    <row r="85" spans="2:6" ht="15.6" x14ac:dyDescent="0.3">
      <c r="B85" s="226" t="s">
        <v>166</v>
      </c>
      <c r="C85" s="265">
        <v>37</v>
      </c>
      <c r="D85" s="208">
        <v>9319</v>
      </c>
      <c r="E85" s="266">
        <f t="shared" si="52"/>
        <v>7.7305305770315552E-2</v>
      </c>
    </row>
    <row r="86" spans="2:6" s="115" customFormat="1" ht="15.6" x14ac:dyDescent="0.3">
      <c r="B86" s="520" t="s">
        <v>186</v>
      </c>
      <c r="C86" s="521">
        <v>0</v>
      </c>
      <c r="D86" s="522">
        <v>0</v>
      </c>
      <c r="E86" s="250">
        <f t="shared" si="52"/>
        <v>0</v>
      </c>
    </row>
    <row r="87" spans="2:6" x14ac:dyDescent="0.25">
      <c r="B87" s="226" t="s">
        <v>167</v>
      </c>
      <c r="C87" s="265">
        <v>1</v>
      </c>
      <c r="D87" s="208">
        <v>10</v>
      </c>
      <c r="E87" s="266">
        <f t="shared" si="52"/>
        <v>8.295450774795103E-5</v>
      </c>
    </row>
    <row r="88" spans="2:6" x14ac:dyDescent="0.25">
      <c r="B88" s="226" t="s">
        <v>168</v>
      </c>
      <c r="C88" s="265">
        <v>251</v>
      </c>
      <c r="D88" s="208">
        <v>25045</v>
      </c>
      <c r="E88" s="266">
        <f t="shared" si="52"/>
        <v>0.20775956465474335</v>
      </c>
    </row>
    <row r="89" spans="2:6" x14ac:dyDescent="0.25">
      <c r="B89" s="226" t="s">
        <v>169</v>
      </c>
      <c r="C89" s="291">
        <v>0</v>
      </c>
      <c r="D89" s="289">
        <v>0</v>
      </c>
      <c r="E89" s="266">
        <f t="shared" si="52"/>
        <v>0</v>
      </c>
    </row>
    <row r="90" spans="2:6" x14ac:dyDescent="0.25">
      <c r="B90" s="226" t="s">
        <v>170</v>
      </c>
      <c r="C90" s="265">
        <v>15</v>
      </c>
      <c r="D90" s="208">
        <v>1961</v>
      </c>
      <c r="E90" s="266">
        <f t="shared" si="52"/>
        <v>1.6267378969373195E-2</v>
      </c>
    </row>
    <row r="91" spans="2:6" x14ac:dyDescent="0.25">
      <c r="B91" s="227" t="s">
        <v>192</v>
      </c>
      <c r="C91" s="228">
        <v>1065</v>
      </c>
      <c r="D91" s="290">
        <v>120548</v>
      </c>
      <c r="E91" s="266">
        <f t="shared" si="52"/>
        <v>1</v>
      </c>
    </row>
    <row r="93" spans="2:6" ht="36.75" customHeight="1" x14ac:dyDescent="0.25">
      <c r="B93" s="588" t="s">
        <v>584</v>
      </c>
      <c r="C93" s="588"/>
      <c r="D93" s="588"/>
      <c r="E93" s="588"/>
      <c r="F93" s="588"/>
    </row>
    <row r="94" spans="2:6" x14ac:dyDescent="0.25">
      <c r="B94" s="1" t="s">
        <v>206</v>
      </c>
    </row>
    <row r="95" spans="2:6" x14ac:dyDescent="0.25">
      <c r="B95" s="1" t="s">
        <v>700</v>
      </c>
    </row>
    <row r="97" spans="2:4" x14ac:dyDescent="0.25">
      <c r="B97" s="216" t="s">
        <v>855</v>
      </c>
    </row>
    <row r="98" spans="2:4" x14ac:dyDescent="0.25">
      <c r="B98" s="2" t="s">
        <v>854</v>
      </c>
    </row>
    <row r="99" spans="2:4" ht="63" x14ac:dyDescent="0.25">
      <c r="B99" s="308" t="s">
        <v>187</v>
      </c>
      <c r="C99" s="308" t="s">
        <v>858</v>
      </c>
      <c r="D99" s="308" t="s">
        <v>859</v>
      </c>
    </row>
    <row r="100" spans="2:4" x14ac:dyDescent="0.25">
      <c r="B100" s="523" t="s">
        <v>137</v>
      </c>
      <c r="C100" s="308">
        <v>16</v>
      </c>
      <c r="D100" s="308">
        <v>2.6</v>
      </c>
    </row>
    <row r="101" spans="2:4" x14ac:dyDescent="0.25">
      <c r="B101" s="523" t="s">
        <v>186</v>
      </c>
      <c r="C101" s="308">
        <v>10</v>
      </c>
      <c r="D101" s="308">
        <v>1.07</v>
      </c>
    </row>
    <row r="102" spans="2:4" x14ac:dyDescent="0.25">
      <c r="B102" s="2" t="s">
        <v>869</v>
      </c>
    </row>
    <row r="103" spans="2:4" x14ac:dyDescent="0.25">
      <c r="B103" s="2" t="s">
        <v>856</v>
      </c>
    </row>
    <row r="104" spans="2:4" x14ac:dyDescent="0.25">
      <c r="B104" s="2" t="s">
        <v>857</v>
      </c>
    </row>
  </sheetData>
  <mergeCells count="5">
    <mergeCell ref="B4:B5"/>
    <mergeCell ref="B47:K48"/>
    <mergeCell ref="B93:F93"/>
    <mergeCell ref="C4:O4"/>
    <mergeCell ref="B49:J50"/>
  </mergeCell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276"/>
  <sheetViews>
    <sheetView zoomScale="70" zoomScaleNormal="70" workbookViewId="0">
      <selection activeCell="B128" sqref="B128:C128"/>
    </sheetView>
  </sheetViews>
  <sheetFormatPr defaultColWidth="9.140625" defaultRowHeight="15.75" x14ac:dyDescent="0.25"/>
  <cols>
    <col min="1" max="1" width="5.7109375" style="2" customWidth="1"/>
    <col min="2" max="2" width="72" style="2" customWidth="1"/>
    <col min="3" max="3" width="20.140625" style="2" customWidth="1"/>
    <col min="4" max="5" width="15.5703125" style="2" customWidth="1"/>
    <col min="6" max="6" width="16.28515625" style="2" customWidth="1"/>
    <col min="7" max="9" width="15.140625" style="2" bestFit="1" customWidth="1"/>
    <col min="10" max="10" width="16.5703125" style="2" customWidth="1"/>
    <col min="11" max="11" width="16.42578125" style="2" customWidth="1"/>
    <col min="12" max="14" width="19" style="2" customWidth="1"/>
    <col min="15" max="16384" width="9.140625" style="2"/>
  </cols>
  <sheetData>
    <row r="2" spans="2:5" ht="15.6" x14ac:dyDescent="0.3">
      <c r="B2" s="1" t="s">
        <v>561</v>
      </c>
    </row>
    <row r="3" spans="2:5" ht="18.75" customHeight="1" thickBot="1" x14ac:dyDescent="0.35">
      <c r="C3" s="1"/>
      <c r="D3" s="1"/>
      <c r="E3" s="1"/>
    </row>
    <row r="4" spans="2:5" ht="18" x14ac:dyDescent="0.4">
      <c r="B4" s="552" t="s">
        <v>68</v>
      </c>
      <c r="C4" s="3" t="s">
        <v>3</v>
      </c>
      <c r="D4" s="116"/>
      <c r="E4" s="116"/>
    </row>
    <row r="5" spans="2:5" ht="15.6" x14ac:dyDescent="0.3">
      <c r="B5" s="8" t="s">
        <v>4</v>
      </c>
      <c r="C5" s="7">
        <v>0.55000000000000004</v>
      </c>
      <c r="D5" s="12"/>
      <c r="E5" s="12"/>
    </row>
    <row r="6" spans="2:5" ht="15.6" x14ac:dyDescent="0.3">
      <c r="B6" s="8" t="s">
        <v>5</v>
      </c>
      <c r="C6" s="7">
        <v>3</v>
      </c>
      <c r="D6" s="12"/>
      <c r="E6" s="12"/>
    </row>
    <row r="7" spans="2:5" ht="15.6" x14ac:dyDescent="0.3">
      <c r="B7" s="8" t="s">
        <v>2</v>
      </c>
      <c r="C7" s="7">
        <v>2.5</v>
      </c>
      <c r="D7" s="12"/>
      <c r="E7" s="12"/>
    </row>
    <row r="8" spans="2:5" ht="15.6" x14ac:dyDescent="0.3">
      <c r="B8" s="8" t="s">
        <v>6</v>
      </c>
      <c r="C8" s="7">
        <v>9</v>
      </c>
      <c r="D8" s="12"/>
      <c r="E8" s="12"/>
    </row>
    <row r="9" spans="2:5" ht="15.6" x14ac:dyDescent="0.3">
      <c r="B9" s="8" t="s">
        <v>50</v>
      </c>
      <c r="C9" s="7">
        <v>1</v>
      </c>
      <c r="D9" s="12"/>
      <c r="E9" s="12"/>
    </row>
    <row r="10" spans="2:5" ht="15.6" x14ac:dyDescent="0.3">
      <c r="B10" s="8" t="s">
        <v>7</v>
      </c>
      <c r="C10" s="7">
        <v>2.2400000000000002</v>
      </c>
      <c r="D10" s="12"/>
      <c r="E10" s="12"/>
    </row>
    <row r="11" spans="2:5" ht="15.6" x14ac:dyDescent="0.3">
      <c r="B11" s="8" t="s">
        <v>1</v>
      </c>
      <c r="C11" s="7">
        <v>2.9</v>
      </c>
      <c r="D11" s="12"/>
      <c r="E11" s="12"/>
    </row>
    <row r="12" spans="2:5" ht="15.6" x14ac:dyDescent="0.3">
      <c r="B12" s="4" t="s">
        <v>12</v>
      </c>
      <c r="C12" s="5">
        <v>5</v>
      </c>
      <c r="D12" s="12"/>
      <c r="E12" s="12"/>
    </row>
    <row r="13" spans="2:5" ht="15.6" x14ac:dyDescent="0.3">
      <c r="B13" s="6" t="s">
        <v>56</v>
      </c>
      <c r="C13" s="7">
        <v>9</v>
      </c>
      <c r="D13" s="12"/>
      <c r="E13" s="12"/>
    </row>
    <row r="14" spans="2:5" ht="15.6" x14ac:dyDescent="0.3">
      <c r="B14" s="6" t="s">
        <v>8</v>
      </c>
      <c r="C14" s="7">
        <v>5.9</v>
      </c>
      <c r="D14" s="12"/>
      <c r="E14" s="12"/>
    </row>
    <row r="15" spans="2:5" ht="15.6" x14ac:dyDescent="0.3">
      <c r="B15" s="6" t="s">
        <v>9</v>
      </c>
      <c r="C15" s="7">
        <v>6.12</v>
      </c>
      <c r="D15" s="12"/>
      <c r="E15" s="12"/>
    </row>
    <row r="16" spans="2:5" ht="15.6" x14ac:dyDescent="0.3">
      <c r="B16" s="6" t="s">
        <v>10</v>
      </c>
      <c r="C16" s="7">
        <v>3.1</v>
      </c>
      <c r="D16" s="12"/>
      <c r="E16" s="12"/>
    </row>
    <row r="17" spans="2:14" ht="16.149999999999999" thickBot="1" x14ac:dyDescent="0.35">
      <c r="B17" s="553" t="s">
        <v>879</v>
      </c>
      <c r="C17" s="10">
        <v>2.5</v>
      </c>
      <c r="D17" s="12"/>
      <c r="E17" s="12"/>
    </row>
    <row r="18" spans="2:14" ht="15.6" x14ac:dyDescent="0.3">
      <c r="B18" s="11"/>
      <c r="C18" s="12"/>
      <c r="D18" s="12"/>
      <c r="E18" s="12"/>
    </row>
    <row r="19" spans="2:14" ht="15.6" x14ac:dyDescent="0.3">
      <c r="B19" s="13"/>
      <c r="C19" s="14"/>
      <c r="D19" s="14"/>
      <c r="E19" s="14"/>
    </row>
    <row r="20" spans="2:14" s="18" customFormat="1" ht="18" x14ac:dyDescent="0.3">
      <c r="B20" s="15" t="s">
        <v>69</v>
      </c>
      <c r="C20" s="16" t="s">
        <v>15</v>
      </c>
      <c r="D20" s="16">
        <v>2005</v>
      </c>
      <c r="E20" s="16">
        <v>2006</v>
      </c>
      <c r="F20" s="16">
        <v>2007</v>
      </c>
      <c r="G20" s="16">
        <v>2008</v>
      </c>
      <c r="H20" s="16">
        <v>2009</v>
      </c>
      <c r="I20" s="16">
        <v>2010</v>
      </c>
      <c r="J20" s="16">
        <v>2011</v>
      </c>
      <c r="K20" s="16">
        <v>2012</v>
      </c>
      <c r="L20" s="16">
        <v>2013</v>
      </c>
      <c r="M20" s="16">
        <v>2014</v>
      </c>
      <c r="N20" s="17">
        <v>2015</v>
      </c>
    </row>
    <row r="21" spans="2:14" s="18" customFormat="1" ht="15.6" x14ac:dyDescent="0.3">
      <c r="B21" s="167" t="s">
        <v>27</v>
      </c>
      <c r="C21" s="27"/>
      <c r="D21" s="195"/>
      <c r="E21" s="195"/>
      <c r="F21" s="195"/>
      <c r="G21" s="195"/>
      <c r="H21" s="195"/>
      <c r="I21" s="195"/>
      <c r="J21" s="195"/>
      <c r="K21" s="195"/>
      <c r="L21" s="195"/>
      <c r="M21" s="195"/>
      <c r="N21" s="196"/>
    </row>
    <row r="22" spans="2:14" s="18" customFormat="1" ht="15.6" x14ac:dyDescent="0.3">
      <c r="B22" s="165" t="s">
        <v>136</v>
      </c>
      <c r="C22" s="20"/>
      <c r="D22" s="21">
        <f>(State_Production_Meat!D7*0.25)+(State_Production_Meat!E7*0.75)</f>
        <v>350</v>
      </c>
      <c r="E22" s="21">
        <f>(State_Production_Meat!E7*0.25)+(State_Production_Meat!F7*0.75)</f>
        <v>300</v>
      </c>
      <c r="F22" s="21">
        <f>(State_Production_Meat!F7*0.25)+(State_Production_Meat!G7*0.75)</f>
        <v>300</v>
      </c>
      <c r="G22" s="21">
        <f>(State_Production_Meat!G7*0.25)+(State_Production_Meat!H7*0.75)</f>
        <v>300</v>
      </c>
      <c r="H22" s="21">
        <f>(State_Production_Meat!H7*0.25)+(State_Production_Meat!I7*0.75)</f>
        <v>375</v>
      </c>
      <c r="I22" s="21">
        <f>(State_Production_Meat!I7*0.25)+(State_Production_Meat!J7*0.75)</f>
        <v>400</v>
      </c>
      <c r="J22" s="21">
        <f>(State_Production_Meat!J7*0.25)+(State_Production_Meat!K7*0.75)</f>
        <v>407.5</v>
      </c>
      <c r="K22" s="21">
        <f>(State_Production_Meat!K7*0.25)+(State_Production_Meat!L7*0.75)</f>
        <v>462.5</v>
      </c>
      <c r="L22" s="21">
        <f>(State_Production_Meat!L7*0.25)+(State_Production_Meat!M7*0.75)</f>
        <v>1395</v>
      </c>
      <c r="M22" s="21">
        <f>(State_Production_Meat!M7*0.25)+(State_Production_Meat!N7*0.75)</f>
        <v>3995</v>
      </c>
      <c r="N22" s="131">
        <f>(State_Production_Meat!N7*0.25)+(State_Production_Meat!O7*0.75)</f>
        <v>4865</v>
      </c>
    </row>
    <row r="23" spans="2:14" s="18" customFormat="1" ht="15.6" x14ac:dyDescent="0.3">
      <c r="B23" s="165" t="s">
        <v>137</v>
      </c>
      <c r="C23" s="20"/>
      <c r="D23" s="21">
        <f>(State_Production_Meat!D8*0.25)+(State_Production_Meat!E8*0.75)</f>
        <v>455500</v>
      </c>
      <c r="E23" s="21">
        <f>(State_Production_Meat!E8*0.25)+(State_Production_Meat!F8*0.75)</f>
        <v>477250</v>
      </c>
      <c r="F23" s="21">
        <f>(State_Production_Meat!F8*0.25)+(State_Production_Meat!G8*0.75)</f>
        <v>538000</v>
      </c>
      <c r="G23" s="21">
        <f>(State_Production_Meat!G8*0.25)+(State_Production_Meat!H8*0.75)</f>
        <v>592000</v>
      </c>
      <c r="H23" s="21">
        <f>(State_Production_Meat!H8*0.25)+(State_Production_Meat!I8*0.75)</f>
        <v>660250</v>
      </c>
      <c r="I23" s="21">
        <f>(State_Production_Meat!I8*0.25)+(State_Production_Meat!J8*0.75)</f>
        <v>730000</v>
      </c>
      <c r="J23" s="21">
        <f>(State_Production_Meat!J8*0.25)+(State_Production_Meat!K8*0.75)</f>
        <v>804480</v>
      </c>
      <c r="K23" s="21">
        <f>(State_Production_Meat!K8*0.25)+(State_Production_Meat!L8*0.75)</f>
        <v>885582.5</v>
      </c>
      <c r="L23" s="21">
        <f>(State_Production_Meat!L8*0.25)+(State_Production_Meat!M8*0.75)</f>
        <v>927620</v>
      </c>
      <c r="M23" s="21">
        <f>(State_Production_Meat!M8*0.25)+(State_Production_Meat!N8*0.75)</f>
        <v>629447.5</v>
      </c>
      <c r="N23" s="131">
        <f>(State_Production_Meat!N8*0.25)+(State_Production_Meat!O8*0.75)</f>
        <v>556630</v>
      </c>
    </row>
    <row r="24" spans="2:14" s="18" customFormat="1" ht="15.6" x14ac:dyDescent="0.3">
      <c r="B24" s="165" t="s">
        <v>138</v>
      </c>
      <c r="C24" s="20"/>
      <c r="D24" s="21">
        <f>(State_Production_Meat!D9*0.25)+(State_Production_Meat!E9*0.75)</f>
        <v>17000</v>
      </c>
      <c r="E24" s="21">
        <f>(State_Production_Meat!E9*0.25)+(State_Production_Meat!F9*0.75)</f>
        <v>20750</v>
      </c>
      <c r="F24" s="21">
        <f>(State_Production_Meat!F9*0.25)+(State_Production_Meat!G9*0.75)</f>
        <v>20250</v>
      </c>
      <c r="G24" s="21">
        <f>(State_Production_Meat!G9*0.25)+(State_Production_Meat!H9*0.75)</f>
        <v>20000</v>
      </c>
      <c r="H24" s="21">
        <f>(State_Production_Meat!H9*0.25)+(State_Production_Meat!I9*0.75)</f>
        <v>20750</v>
      </c>
      <c r="I24" s="21">
        <f>(State_Production_Meat!I9*0.25)+(State_Production_Meat!J9*0.75)</f>
        <v>21000</v>
      </c>
      <c r="J24" s="21">
        <f>(State_Production_Meat!J9*0.25)+(State_Production_Meat!K9*0.75)</f>
        <v>19627.5</v>
      </c>
      <c r="K24" s="21">
        <f>(State_Production_Meat!K9*0.25)+(State_Production_Meat!L9*0.75)</f>
        <v>18022.5</v>
      </c>
      <c r="L24" s="21">
        <f>(State_Production_Meat!L9*0.25)+(State_Production_Meat!M9*0.75)</f>
        <v>17940</v>
      </c>
      <c r="M24" s="21">
        <f>(State_Production_Meat!M9*0.25)+(State_Production_Meat!N9*0.75)</f>
        <v>18550</v>
      </c>
      <c r="N24" s="131">
        <f>(State_Production_Meat!N9*0.25)+(State_Production_Meat!O9*0.75)</f>
        <v>19215</v>
      </c>
    </row>
    <row r="25" spans="2:14" s="18" customFormat="1" ht="15.6" x14ac:dyDescent="0.3">
      <c r="B25" s="165" t="s">
        <v>139</v>
      </c>
      <c r="C25" s="20"/>
      <c r="D25" s="21">
        <f>(State_Production_Meat!D10*0.25)+(State_Production_Meat!E10*0.75)</f>
        <v>26500</v>
      </c>
      <c r="E25" s="21">
        <f>(State_Production_Meat!E10*0.25)+(State_Production_Meat!F10*0.75)</f>
        <v>28500</v>
      </c>
      <c r="F25" s="21">
        <f>(State_Production_Meat!F10*0.25)+(State_Production_Meat!G10*0.75)</f>
        <v>29750</v>
      </c>
      <c r="G25" s="21">
        <f>(State_Production_Meat!G10*0.25)+(State_Production_Meat!H10*0.75)</f>
        <v>30750</v>
      </c>
      <c r="H25" s="21">
        <f>(State_Production_Meat!H10*0.25)+(State_Production_Meat!I10*0.75)</f>
        <v>31750</v>
      </c>
      <c r="I25" s="21">
        <f>(State_Production_Meat!I10*0.25)+(State_Production_Meat!J10*0.75)</f>
        <v>33500</v>
      </c>
      <c r="J25" s="21">
        <f>(State_Production_Meat!J10*0.25)+(State_Production_Meat!K10*0.75)</f>
        <v>34150</v>
      </c>
      <c r="K25" s="21">
        <f>(State_Production_Meat!K10*0.25)+(State_Production_Meat!L10*0.75)</f>
        <v>36000</v>
      </c>
      <c r="L25" s="21">
        <f>(State_Production_Meat!L10*0.25)+(State_Production_Meat!M10*0.75)</f>
        <v>37875</v>
      </c>
      <c r="M25" s="21">
        <f>(State_Production_Meat!M10*0.25)+(State_Production_Meat!N10*0.75)</f>
        <v>41510</v>
      </c>
      <c r="N25" s="131">
        <f>(State_Production_Meat!N10*0.25)+(State_Production_Meat!O10*0.75)</f>
        <v>44215</v>
      </c>
    </row>
    <row r="26" spans="2:14" s="18" customFormat="1" ht="15.6" x14ac:dyDescent="0.3">
      <c r="B26" s="165" t="s">
        <v>140</v>
      </c>
      <c r="C26" s="20"/>
      <c r="D26" s="21">
        <f>(State_Production_Meat!D11*0.25)+(State_Production_Meat!E11*0.75)</f>
        <v>175750</v>
      </c>
      <c r="E26" s="21">
        <f>(State_Production_Meat!E11*0.25)+(State_Production_Meat!F11*0.75)</f>
        <v>177500</v>
      </c>
      <c r="F26" s="21">
        <f>(State_Production_Meat!F11*0.25)+(State_Production_Meat!G11*0.75)</f>
        <v>196750</v>
      </c>
      <c r="G26" s="21">
        <f>(State_Production_Meat!G11*0.25)+(State_Production_Meat!H11*0.75)</f>
        <v>207500</v>
      </c>
      <c r="H26" s="21">
        <f>(State_Production_Meat!H11*0.25)+(State_Production_Meat!I11*0.75)</f>
        <v>215750</v>
      </c>
      <c r="I26" s="21">
        <f>(State_Production_Meat!I11*0.25)+(State_Production_Meat!J11*0.75)</f>
        <v>221750</v>
      </c>
      <c r="J26" s="21">
        <f>(State_Production_Meat!J11*0.25)+(State_Production_Meat!K11*0.75)</f>
        <v>226585</v>
      </c>
      <c r="K26" s="21">
        <f>(State_Production_Meat!K11*0.25)+(State_Production_Meat!L11*0.75)</f>
        <v>228155</v>
      </c>
      <c r="L26" s="21">
        <f>(State_Production_Meat!L11*0.25)+(State_Production_Meat!M11*0.75)</f>
        <v>276280</v>
      </c>
      <c r="M26" s="21">
        <f>(State_Production_Meat!M11*0.25)+(State_Production_Meat!N11*0.75)</f>
        <v>293817.5</v>
      </c>
      <c r="N26" s="131">
        <f>(State_Production_Meat!N11*0.25)+(State_Production_Meat!O11*0.75)</f>
        <v>299887.5</v>
      </c>
    </row>
    <row r="27" spans="2:14" s="18" customFormat="1" ht="15.6" x14ac:dyDescent="0.3">
      <c r="B27" s="165" t="s">
        <v>141</v>
      </c>
      <c r="C27" s="20"/>
      <c r="D27" s="21">
        <f>(State_Production_Meat!D12*0.25)+(State_Production_Meat!E12*0.75)</f>
        <v>1000</v>
      </c>
      <c r="E27" s="21">
        <f>(State_Production_Meat!E12*0.25)+(State_Production_Meat!F12*0.75)</f>
        <v>1000</v>
      </c>
      <c r="F27" s="21">
        <f>(State_Production_Meat!F12*0.25)+(State_Production_Meat!G12*0.75)</f>
        <v>1000</v>
      </c>
      <c r="G27" s="21">
        <f>(State_Production_Meat!G12*0.25)+(State_Production_Meat!H12*0.75)</f>
        <v>1000</v>
      </c>
      <c r="H27" s="21">
        <f>(State_Production_Meat!H12*0.25)+(State_Production_Meat!I12*0.75)</f>
        <v>1000</v>
      </c>
      <c r="I27" s="21">
        <f>(State_Production_Meat!I12*0.25)+(State_Production_Meat!J12*0.75)</f>
        <v>1000</v>
      </c>
      <c r="J27" s="21">
        <f>(State_Production_Meat!J12*0.25)+(State_Production_Meat!K12*0.75)</f>
        <v>947.5</v>
      </c>
      <c r="K27" s="21">
        <f>(State_Production_Meat!K12*0.25)+(State_Production_Meat!L12*0.75)</f>
        <v>892.5</v>
      </c>
      <c r="L27" s="21">
        <f>(State_Production_Meat!L12*0.25)+(State_Production_Meat!M12*0.75)</f>
        <v>902.5</v>
      </c>
      <c r="M27" s="21">
        <f>(State_Production_Meat!M12*0.25)+(State_Production_Meat!N12*0.75)</f>
        <v>985</v>
      </c>
      <c r="N27" s="131">
        <f>(State_Production_Meat!N12*0.25)+(State_Production_Meat!O12*0.75)</f>
        <v>987.5</v>
      </c>
    </row>
    <row r="28" spans="2:14" s="18" customFormat="1" ht="15.6" x14ac:dyDescent="0.3">
      <c r="B28" s="165" t="s">
        <v>142</v>
      </c>
      <c r="C28" s="20"/>
      <c r="D28" s="21">
        <f>(State_Production_Meat!D13*0.25)+(State_Production_Meat!E13*0.75)</f>
        <v>4000</v>
      </c>
      <c r="E28" s="21">
        <f>(State_Production_Meat!E13*0.25)+(State_Production_Meat!F13*0.75)</f>
        <v>4000</v>
      </c>
      <c r="F28" s="21">
        <f>(State_Production_Meat!F13*0.25)+(State_Production_Meat!G13*0.75)</f>
        <v>14500</v>
      </c>
      <c r="G28" s="21">
        <f>(State_Production_Meat!G13*0.25)+(State_Production_Meat!H13*0.75)</f>
        <v>19500</v>
      </c>
      <c r="H28" s="21">
        <f>(State_Production_Meat!H13*0.25)+(State_Production_Meat!I13*0.75)</f>
        <v>23750</v>
      </c>
      <c r="I28" s="21">
        <f>(State_Production_Meat!I13*0.25)+(State_Production_Meat!J13*0.75)</f>
        <v>26500</v>
      </c>
      <c r="J28" s="21">
        <f>(State_Production_Meat!J13*0.25)+(State_Production_Meat!K13*0.75)</f>
        <v>28935</v>
      </c>
      <c r="K28" s="21">
        <f>(State_Production_Meat!K13*0.25)+(State_Production_Meat!L13*0.75)</f>
        <v>32865</v>
      </c>
      <c r="L28" s="21">
        <f>(State_Production_Meat!L13*0.25)+(State_Production_Meat!M13*0.75)</f>
        <v>30337.5</v>
      </c>
      <c r="M28" s="21">
        <f>(State_Production_Meat!M13*0.25)+(State_Production_Meat!N13*0.75)</f>
        <v>35565</v>
      </c>
      <c r="N28" s="131">
        <f>(State_Production_Meat!N13*0.25)+(State_Production_Meat!O13*0.75)</f>
        <v>40462.5</v>
      </c>
    </row>
    <row r="29" spans="2:14" s="18" customFormat="1" ht="15.6" x14ac:dyDescent="0.3">
      <c r="B29" s="165" t="s">
        <v>143</v>
      </c>
      <c r="C29" s="20"/>
      <c r="D29" s="21">
        <f>(State_Production_Meat!D14*0.25)+(State_Production_Meat!E14*0.75)</f>
        <v>0</v>
      </c>
      <c r="E29" s="21">
        <f>(State_Production_Meat!E14*0.25)+(State_Production_Meat!F14*0.75)</f>
        <v>0</v>
      </c>
      <c r="F29" s="21">
        <f>(State_Production_Meat!F14*0.25)+(State_Production_Meat!G14*0.75)</f>
        <v>0</v>
      </c>
      <c r="G29" s="21">
        <f>(State_Production_Meat!G14*0.25)+(State_Production_Meat!H14*0.75)</f>
        <v>75</v>
      </c>
      <c r="H29" s="21">
        <f>(State_Production_Meat!H14*0.25)+(State_Production_Meat!I14*0.75)</f>
        <v>100</v>
      </c>
      <c r="I29" s="21">
        <f>(State_Production_Meat!I14*0.25)+(State_Production_Meat!J14*0.75)</f>
        <v>100</v>
      </c>
      <c r="J29" s="21">
        <f>(State_Production_Meat!J14*0.25)+(State_Production_Meat!K14*0.75)</f>
        <v>92.5</v>
      </c>
      <c r="K29" s="21">
        <f>(State_Production_Meat!K14*0.25)+(State_Production_Meat!L14*0.75)</f>
        <v>90</v>
      </c>
      <c r="L29" s="21">
        <f>(State_Production_Meat!L14*0.25)+(State_Production_Meat!M14*0.75)</f>
        <v>90</v>
      </c>
      <c r="M29" s="21">
        <f>(State_Production_Meat!M14*0.25)+(State_Production_Meat!N14*0.75)</f>
        <v>667.5</v>
      </c>
      <c r="N29" s="131">
        <f>(State_Production_Meat!N14*0.25)+(State_Production_Meat!O14*0.75)</f>
        <v>605</v>
      </c>
    </row>
    <row r="30" spans="2:14" s="18" customFormat="1" ht="15.6" x14ac:dyDescent="0.3">
      <c r="B30" s="165" t="s">
        <v>144</v>
      </c>
      <c r="C30" s="20"/>
      <c r="D30" s="21">
        <f>(State_Production_Meat!D15*0.25)+(State_Production_Meat!E15*0.75)</f>
        <v>57.5</v>
      </c>
      <c r="E30" s="21">
        <f>(State_Production_Meat!E15*0.25)+(State_Production_Meat!F15*0.75)</f>
        <v>0</v>
      </c>
      <c r="F30" s="21">
        <f>(State_Production_Meat!F15*0.25)+(State_Production_Meat!G15*0.75)</f>
        <v>225</v>
      </c>
      <c r="G30" s="21">
        <f>(State_Production_Meat!G15*0.25)+(State_Production_Meat!H15*0.75)</f>
        <v>225</v>
      </c>
      <c r="H30" s="21">
        <f>(State_Production_Meat!H15*0.25)+(State_Production_Meat!I15*0.75)</f>
        <v>200</v>
      </c>
      <c r="I30" s="21">
        <f>(State_Production_Meat!I15*0.25)+(State_Production_Meat!J15*0.75)</f>
        <v>200</v>
      </c>
      <c r="J30" s="21">
        <f>(State_Production_Meat!J15*0.25)+(State_Production_Meat!K15*0.75)</f>
        <v>207.5</v>
      </c>
      <c r="K30" s="21">
        <f>(State_Production_Meat!K15*0.25)+(State_Production_Meat!L15*0.75)</f>
        <v>210</v>
      </c>
      <c r="L30" s="21">
        <f>(State_Production_Meat!L15*0.25)+(State_Production_Meat!M15*0.75)</f>
        <v>367.5</v>
      </c>
      <c r="M30" s="21">
        <f>(State_Production_Meat!M15*0.25)+(State_Production_Meat!N15*0.75)</f>
        <v>105</v>
      </c>
      <c r="N30" s="131">
        <f>(State_Production_Meat!N15*0.25)+(State_Production_Meat!O15*0.75)</f>
        <v>0</v>
      </c>
    </row>
    <row r="31" spans="2:14" s="18" customFormat="1" ht="15.6" x14ac:dyDescent="0.3">
      <c r="B31" s="165" t="s">
        <v>145</v>
      </c>
      <c r="C31" s="20"/>
      <c r="D31" s="21">
        <f>(State_Production_Meat!D16*0.25)+(State_Production_Meat!E16*0.75)</f>
        <v>31000</v>
      </c>
      <c r="E31" s="21">
        <f>(State_Production_Meat!E16*0.25)+(State_Production_Meat!F16*0.75)</f>
        <v>32500</v>
      </c>
      <c r="F31" s="21">
        <f>(State_Production_Meat!F16*0.25)+(State_Production_Meat!G16*0.75)</f>
        <v>32250</v>
      </c>
      <c r="G31" s="21">
        <f>(State_Production_Meat!G16*0.25)+(State_Production_Meat!H16*0.75)</f>
        <v>27500</v>
      </c>
      <c r="H31" s="21">
        <f>(State_Production_Meat!H16*0.25)+(State_Production_Meat!I16*0.75)</f>
        <v>26000</v>
      </c>
      <c r="I31" s="21">
        <f>(State_Production_Meat!I16*0.25)+(State_Production_Meat!J16*0.75)</f>
        <v>38000</v>
      </c>
      <c r="J31" s="21">
        <f>(State_Production_Meat!J16*0.25)+(State_Production_Meat!K16*0.75)</f>
        <v>44250</v>
      </c>
      <c r="K31" s="21">
        <f>(State_Production_Meat!K16*0.25)+(State_Production_Meat!L16*0.75)</f>
        <v>71932.5</v>
      </c>
      <c r="L31" s="21">
        <f>(State_Production_Meat!L16*0.25)+(State_Production_Meat!M16*0.75)</f>
        <v>78037.5</v>
      </c>
      <c r="M31" s="21">
        <f>(State_Production_Meat!M16*0.25)+(State_Production_Meat!N16*0.75)</f>
        <v>71642.5</v>
      </c>
      <c r="N31" s="131">
        <f>(State_Production_Meat!N16*0.25)+(State_Production_Meat!O16*0.75)</f>
        <v>69815</v>
      </c>
    </row>
    <row r="32" spans="2:14" s="18" customFormat="1" ht="15.6" x14ac:dyDescent="0.3">
      <c r="B32" s="165" t="s">
        <v>146</v>
      </c>
      <c r="C32" s="20"/>
      <c r="D32" s="21">
        <f>(State_Production_Meat!D17*0.25)+(State_Production_Meat!E17*0.75)</f>
        <v>0</v>
      </c>
      <c r="E32" s="21">
        <f>(State_Production_Meat!E17*0.25)+(State_Production_Meat!F17*0.75)</f>
        <v>1500</v>
      </c>
      <c r="F32" s="21">
        <f>(State_Production_Meat!F17*0.25)+(State_Production_Meat!G17*0.75)</f>
        <v>4250</v>
      </c>
      <c r="G32" s="21">
        <f>(State_Production_Meat!G17*0.25)+(State_Production_Meat!H17*0.75)</f>
        <v>5750</v>
      </c>
      <c r="H32" s="21">
        <f>(State_Production_Meat!H17*0.25)+(State_Production_Meat!I17*0.75)</f>
        <v>6000</v>
      </c>
      <c r="I32" s="21">
        <f>(State_Production_Meat!I17*0.25)+(State_Production_Meat!J17*0.75)</f>
        <v>6750</v>
      </c>
      <c r="J32" s="21">
        <f>(State_Production_Meat!J17*0.25)+(State_Production_Meat!K17*0.75)</f>
        <v>9310</v>
      </c>
      <c r="K32" s="21">
        <f>(State_Production_Meat!K17*0.25)+(State_Production_Meat!L17*0.75)</f>
        <v>8737.5</v>
      </c>
      <c r="L32" s="21">
        <f>(State_Production_Meat!L17*0.25)+(State_Production_Meat!M17*0.75)</f>
        <v>5912.5</v>
      </c>
      <c r="M32" s="21">
        <f>(State_Production_Meat!M17*0.25)+(State_Production_Meat!N17*0.75)</f>
        <v>7167.5</v>
      </c>
      <c r="N32" s="131">
        <f>(State_Production_Meat!N17*0.25)+(State_Production_Meat!O17*0.75)</f>
        <v>7872.5</v>
      </c>
    </row>
    <row r="33" spans="2:14" s="18" customFormat="1" ht="15.6" x14ac:dyDescent="0.3">
      <c r="B33" s="165" t="s">
        <v>147</v>
      </c>
      <c r="C33" s="20"/>
      <c r="D33" s="21">
        <f>(State_Production_Meat!D18*0.25)+(State_Production_Meat!E18*0.75)</f>
        <v>16750</v>
      </c>
      <c r="E33" s="21">
        <f>(State_Production_Meat!E18*0.25)+(State_Production_Meat!F18*0.75)</f>
        <v>18000</v>
      </c>
      <c r="F33" s="21">
        <f>(State_Production_Meat!F18*0.25)+(State_Production_Meat!G18*0.75)</f>
        <v>17250</v>
      </c>
      <c r="G33" s="21">
        <f>(State_Production_Meat!G18*0.25)+(State_Production_Meat!H18*0.75)</f>
        <v>18500</v>
      </c>
      <c r="H33" s="21">
        <f>(State_Production_Meat!H18*0.25)+(State_Production_Meat!I18*0.75)</f>
        <v>20500</v>
      </c>
      <c r="I33" s="21">
        <f>(State_Production_Meat!I18*0.25)+(State_Production_Meat!J18*0.75)</f>
        <v>21750</v>
      </c>
      <c r="J33" s="21">
        <f>(State_Production_Meat!J18*0.25)+(State_Production_Meat!K18*0.75)</f>
        <v>31960</v>
      </c>
      <c r="K33" s="21">
        <f>(State_Production_Meat!K18*0.25)+(State_Production_Meat!L18*0.75)</f>
        <v>34695</v>
      </c>
      <c r="L33" s="21">
        <f>(State_Production_Meat!L18*0.25)+(State_Production_Meat!M18*0.75)</f>
        <v>33510</v>
      </c>
      <c r="M33" s="21">
        <f>(State_Production_Meat!M18*0.25)+(State_Production_Meat!N18*0.75)</f>
        <v>33802.5</v>
      </c>
      <c r="N33" s="131">
        <f>(State_Production_Meat!N18*0.25)+(State_Production_Meat!O18*0.75)</f>
        <v>33950</v>
      </c>
    </row>
    <row r="34" spans="2:14" s="18" customFormat="1" x14ac:dyDescent="0.25">
      <c r="B34" s="165" t="s">
        <v>148</v>
      </c>
      <c r="C34" s="20"/>
      <c r="D34" s="21">
        <f>(State_Production_Meat!D19*0.25)+(State_Production_Meat!E19*0.75)</f>
        <v>7500</v>
      </c>
      <c r="E34" s="21">
        <f>(State_Production_Meat!E19*0.25)+(State_Production_Meat!F19*0.75)</f>
        <v>7750</v>
      </c>
      <c r="F34" s="21">
        <f>(State_Production_Meat!F19*0.25)+(State_Production_Meat!G19*0.75)</f>
        <v>147425</v>
      </c>
      <c r="G34" s="21">
        <f>(State_Production_Meat!G19*0.25)+(State_Production_Meat!H19*0.75)</f>
        <v>220975</v>
      </c>
      <c r="H34" s="21">
        <f>(State_Production_Meat!H19*0.25)+(State_Production_Meat!I19*0.75)</f>
        <v>238250</v>
      </c>
      <c r="I34" s="21">
        <f>(State_Production_Meat!I19*0.25)+(State_Production_Meat!J19*0.75)</f>
        <v>299500</v>
      </c>
      <c r="J34" s="21">
        <f>(State_Production_Meat!J19*0.25)+(State_Production_Meat!K19*0.75)</f>
        <v>332455</v>
      </c>
      <c r="K34" s="21">
        <f>(State_Production_Meat!K19*0.25)+(State_Production_Meat!L19*0.75)</f>
        <v>344942.5</v>
      </c>
      <c r="L34" s="21">
        <f>(State_Production_Meat!L19*0.25)+(State_Production_Meat!M19*0.75)</f>
        <v>361860</v>
      </c>
      <c r="M34" s="21">
        <f>(State_Production_Meat!M19*0.25)+(State_Production_Meat!N19*0.75)</f>
        <v>377702.5</v>
      </c>
      <c r="N34" s="131">
        <f>(State_Production_Meat!N19*0.25)+(State_Production_Meat!O19*0.75)</f>
        <v>397450</v>
      </c>
    </row>
    <row r="35" spans="2:14" s="18" customFormat="1" x14ac:dyDescent="0.25">
      <c r="B35" s="165" t="s">
        <v>149</v>
      </c>
      <c r="C35" s="20"/>
      <c r="D35" s="21">
        <f>(State_Production_Meat!D20*0.25)+(State_Production_Meat!E20*0.75)</f>
        <v>3000</v>
      </c>
      <c r="E35" s="21">
        <f>(State_Production_Meat!E20*0.25)+(State_Production_Meat!F20*0.75)</f>
        <v>3000</v>
      </c>
      <c r="F35" s="21">
        <f>(State_Production_Meat!F20*0.25)+(State_Production_Meat!G20*0.75)</f>
        <v>3750</v>
      </c>
      <c r="G35" s="21">
        <f>(State_Production_Meat!G20*0.25)+(State_Production_Meat!H20*0.75)</f>
        <v>4000</v>
      </c>
      <c r="H35" s="21">
        <f>(State_Production_Meat!H20*0.25)+(State_Production_Meat!I20*0.75)</f>
        <v>4000</v>
      </c>
      <c r="I35" s="21">
        <f>(State_Production_Meat!I20*0.25)+(State_Production_Meat!J20*0.75)</f>
        <v>3250</v>
      </c>
      <c r="J35" s="21">
        <f>(State_Production_Meat!J20*0.25)+(State_Production_Meat!K20*0.75)</f>
        <v>3727.5</v>
      </c>
      <c r="K35" s="21">
        <f>(State_Production_Meat!K20*0.25)+(State_Production_Meat!L20*0.75)</f>
        <v>3992.5</v>
      </c>
      <c r="L35" s="21">
        <f>(State_Production_Meat!L20*0.25)+(State_Production_Meat!M20*0.75)</f>
        <v>3992.5</v>
      </c>
      <c r="M35" s="21">
        <f>(State_Production_Meat!M20*0.25)+(State_Production_Meat!N20*0.75)</f>
        <v>3997.5</v>
      </c>
      <c r="N35" s="131">
        <f>(State_Production_Meat!N20*0.25)+(State_Production_Meat!O20*0.75)</f>
        <v>4007.5</v>
      </c>
    </row>
    <row r="36" spans="2:14" s="18" customFormat="1" x14ac:dyDescent="0.25">
      <c r="B36" s="165" t="s">
        <v>150</v>
      </c>
      <c r="C36" s="20"/>
      <c r="D36" s="21">
        <f>(State_Production_Meat!D21*0.25)+(State_Production_Meat!E21*0.75)</f>
        <v>20250</v>
      </c>
      <c r="E36" s="21">
        <f>(State_Production_Meat!E21*0.25)+(State_Production_Meat!F21*0.75)</f>
        <v>27000</v>
      </c>
      <c r="F36" s="21">
        <f>(State_Production_Meat!F21*0.25)+(State_Production_Meat!G21*0.75)</f>
        <v>27750</v>
      </c>
      <c r="G36" s="21">
        <f>(State_Production_Meat!G21*0.25)+(State_Production_Meat!H21*0.75)</f>
        <v>28000</v>
      </c>
      <c r="H36" s="21">
        <f>(State_Production_Meat!H21*0.25)+(State_Production_Meat!I21*0.75)</f>
        <v>29500</v>
      </c>
      <c r="I36" s="21">
        <f>(State_Production_Meat!I21*0.25)+(State_Production_Meat!J21*0.75)</f>
        <v>30750</v>
      </c>
      <c r="J36" s="21">
        <f>(State_Production_Meat!J21*0.25)+(State_Production_Meat!K21*0.75)</f>
        <v>32087.500000000004</v>
      </c>
      <c r="K36" s="21">
        <f>(State_Production_Meat!K21*0.25)+(State_Production_Meat!L21*0.75)</f>
        <v>33665</v>
      </c>
      <c r="L36" s="21">
        <f>(State_Production_Meat!L21*0.25)+(State_Production_Meat!M21*0.75)</f>
        <v>33290</v>
      </c>
      <c r="M36" s="21">
        <f>(State_Production_Meat!M21*0.25)+(State_Production_Meat!N21*0.75)</f>
        <v>41977.5</v>
      </c>
      <c r="N36" s="131">
        <f>(State_Production_Meat!N21*0.25)+(State_Production_Meat!O21*0.75)</f>
        <v>67550</v>
      </c>
    </row>
    <row r="37" spans="2:14" s="18" customFormat="1" x14ac:dyDescent="0.25">
      <c r="B37" s="165" t="s">
        <v>151</v>
      </c>
      <c r="C37" s="20"/>
      <c r="D37" s="21">
        <f>(State_Production_Meat!D22*0.25)+(State_Production_Meat!E22*0.75)</f>
        <v>43000</v>
      </c>
      <c r="E37" s="21">
        <f>(State_Production_Meat!E22*0.25)+(State_Production_Meat!F22*0.75)</f>
        <v>43750</v>
      </c>
      <c r="F37" s="21">
        <f>(State_Production_Meat!F22*0.25)+(State_Production_Meat!G22*0.75)</f>
        <v>46250</v>
      </c>
      <c r="G37" s="21">
        <f>(State_Production_Meat!G22*0.25)+(State_Production_Meat!H22*0.75)</f>
        <v>47000</v>
      </c>
      <c r="H37" s="21">
        <f>(State_Production_Meat!H22*0.25)+(State_Production_Meat!I22*0.75)</f>
        <v>47000</v>
      </c>
      <c r="I37" s="21">
        <f>(State_Production_Meat!I22*0.25)+(State_Production_Meat!J22*0.75)</f>
        <v>44750</v>
      </c>
      <c r="J37" s="21">
        <f>(State_Production_Meat!J22*0.25)+(State_Production_Meat!K22*0.75)</f>
        <v>45455</v>
      </c>
      <c r="K37" s="21">
        <f>(State_Production_Meat!K22*0.25)+(State_Production_Meat!L22*0.75)</f>
        <v>44875</v>
      </c>
      <c r="L37" s="21">
        <f>(State_Production_Meat!L22*0.25)+(State_Production_Meat!M22*0.75)</f>
        <v>45217.5</v>
      </c>
      <c r="M37" s="21">
        <f>(State_Production_Meat!M22*0.25)+(State_Production_Meat!N22*0.75)</f>
        <v>47242.5</v>
      </c>
      <c r="N37" s="131">
        <f>(State_Production_Meat!N22*0.25)+(State_Production_Meat!O22*0.75)</f>
        <v>49992.5</v>
      </c>
    </row>
    <row r="38" spans="2:14" s="18" customFormat="1" x14ac:dyDescent="0.25">
      <c r="B38" s="165" t="s">
        <v>152</v>
      </c>
      <c r="C38" s="20"/>
      <c r="D38" s="21">
        <f>(State_Production_Meat!D23*0.25)+(State_Production_Meat!E23*0.75)</f>
        <v>50</v>
      </c>
      <c r="E38" s="21">
        <f>(State_Production_Meat!E23*0.25)+(State_Production_Meat!F23*0.75)</f>
        <v>225</v>
      </c>
      <c r="F38" s="21">
        <f>(State_Production_Meat!F23*0.25)+(State_Production_Meat!G23*0.75)</f>
        <v>300</v>
      </c>
      <c r="G38" s="21">
        <f>(State_Production_Meat!G23*0.25)+(State_Production_Meat!H23*0.75)</f>
        <v>300</v>
      </c>
      <c r="H38" s="21">
        <f>(State_Production_Meat!H23*0.25)+(State_Production_Meat!I23*0.75)</f>
        <v>375</v>
      </c>
      <c r="I38" s="21">
        <f>(State_Production_Meat!I23*0.25)+(State_Production_Meat!J23*0.75)</f>
        <v>400</v>
      </c>
      <c r="J38" s="21">
        <f>(State_Production_Meat!J23*0.25)+(State_Production_Meat!K23*0.75)</f>
        <v>415</v>
      </c>
      <c r="K38" s="21">
        <f>(State_Production_Meat!K23*0.25)+(State_Production_Meat!L23*0.75)</f>
        <v>390</v>
      </c>
      <c r="L38" s="21">
        <f>(State_Production_Meat!L23*0.25)+(State_Production_Meat!M23*0.75)</f>
        <v>425</v>
      </c>
      <c r="M38" s="21">
        <f>(State_Production_Meat!M23*0.25)+(State_Production_Meat!N23*0.75)</f>
        <v>136205</v>
      </c>
      <c r="N38" s="131">
        <f>(State_Production_Meat!N23*0.25)+(State_Production_Meat!O23*0.75)</f>
        <v>192815</v>
      </c>
    </row>
    <row r="39" spans="2:14" s="18" customFormat="1" x14ac:dyDescent="0.25">
      <c r="B39" s="165" t="s">
        <v>153</v>
      </c>
      <c r="C39" s="20"/>
      <c r="D39" s="21">
        <f>(State_Production_Meat!D24*0.25)+(State_Production_Meat!E24*0.75)</f>
        <v>99750</v>
      </c>
      <c r="E39" s="21">
        <f>(State_Production_Meat!E24*0.25)+(State_Production_Meat!F24*0.75)</f>
        <v>105250</v>
      </c>
      <c r="F39" s="21">
        <f>(State_Production_Meat!F24*0.25)+(State_Production_Meat!G24*0.75)</f>
        <v>109250</v>
      </c>
      <c r="G39" s="21">
        <f>(State_Production_Meat!G24*0.25)+(State_Production_Meat!H24*0.75)</f>
        <v>113750</v>
      </c>
      <c r="H39" s="21">
        <f>(State_Production_Meat!H24*0.25)+(State_Production_Meat!I24*0.75)</f>
        <v>118000</v>
      </c>
      <c r="I39" s="21">
        <f>(State_Production_Meat!I24*0.25)+(State_Production_Meat!J24*0.75)</f>
        <v>122750</v>
      </c>
      <c r="J39" s="21">
        <f>(State_Production_Meat!J24*0.25)+(State_Production_Meat!K24*0.75)</f>
        <v>135685</v>
      </c>
      <c r="K39" s="21">
        <f>(State_Production_Meat!K24*0.25)+(State_Production_Meat!L24*0.75)</f>
        <v>159440</v>
      </c>
      <c r="L39" s="21">
        <f>(State_Production_Meat!L24*0.25)+(State_Production_Meat!M24*0.75)</f>
        <v>168917.5</v>
      </c>
      <c r="M39" s="21">
        <f>(State_Production_Meat!M24*0.25)+(State_Production_Meat!N24*0.75)</f>
        <v>376840</v>
      </c>
      <c r="N39" s="131">
        <f>(State_Production_Meat!N24*0.25)+(State_Production_Meat!O24*0.75)</f>
        <v>460987.5</v>
      </c>
    </row>
    <row r="40" spans="2:14" s="18" customFormat="1" x14ac:dyDescent="0.25">
      <c r="B40" s="165" t="s">
        <v>154</v>
      </c>
      <c r="C40" s="20"/>
      <c r="D40" s="21">
        <f>(State_Production_Meat!D25*0.25)+(State_Production_Meat!E25*0.75)</f>
        <v>63750</v>
      </c>
      <c r="E40" s="21">
        <f>(State_Production_Meat!E25*0.25)+(State_Production_Meat!F25*0.75)</f>
        <v>71000</v>
      </c>
      <c r="F40" s="21">
        <f>(State_Production_Meat!F25*0.25)+(State_Production_Meat!G25*0.75)</f>
        <v>115000</v>
      </c>
      <c r="G40" s="21">
        <f>(State_Production_Meat!G25*0.25)+(State_Production_Meat!H25*0.75)</f>
        <v>125000</v>
      </c>
      <c r="H40" s="21">
        <f>(State_Production_Meat!H25*0.25)+(State_Production_Meat!I25*0.75)</f>
        <v>119500</v>
      </c>
      <c r="I40" s="21">
        <f>(State_Production_Meat!I25*0.25)+(State_Production_Meat!J25*0.75)</f>
        <v>122500</v>
      </c>
      <c r="J40" s="21">
        <f>(State_Production_Meat!J25*0.25)+(State_Production_Meat!K25*0.75)</f>
        <v>350177.5</v>
      </c>
      <c r="K40" s="21">
        <f>(State_Production_Meat!K25*0.25)+(State_Production_Meat!L25*0.75)</f>
        <v>407135</v>
      </c>
      <c r="L40" s="21">
        <f>(State_Production_Meat!L25*0.25)+(State_Production_Meat!M25*0.75)</f>
        <v>412292.5</v>
      </c>
      <c r="M40" s="21">
        <f>(State_Production_Meat!M25*0.25)+(State_Production_Meat!N25*0.75)</f>
        <v>104337.5</v>
      </c>
      <c r="N40" s="131">
        <f>(State_Production_Meat!N25*0.25)+(State_Production_Meat!O25*0.75)</f>
        <v>557.5</v>
      </c>
    </row>
    <row r="41" spans="2:14" s="18" customFormat="1" x14ac:dyDescent="0.25">
      <c r="B41" s="165" t="s">
        <v>155</v>
      </c>
      <c r="C41" s="20"/>
      <c r="D41" s="21">
        <f>(State_Production_Meat!D26*0.25)+(State_Production_Meat!E26*0.75)</f>
        <v>18250</v>
      </c>
      <c r="E41" s="21">
        <f>(State_Production_Meat!E26*0.25)+(State_Production_Meat!F26*0.75)</f>
        <v>19750</v>
      </c>
      <c r="F41" s="21">
        <f>(State_Production_Meat!F26*0.25)+(State_Production_Meat!G26*0.75)</f>
        <v>32000</v>
      </c>
      <c r="G41" s="21">
        <f>(State_Production_Meat!G26*0.25)+(State_Production_Meat!H26*0.75)</f>
        <v>34500</v>
      </c>
      <c r="H41" s="21">
        <f>(State_Production_Meat!H26*0.25)+(State_Production_Meat!I26*0.75)</f>
        <v>35500</v>
      </c>
      <c r="I41" s="21">
        <f>(State_Production_Meat!I26*0.25)+(State_Production_Meat!J26*0.75)</f>
        <v>37500</v>
      </c>
      <c r="J41" s="21">
        <f>(State_Production_Meat!J26*0.25)+(State_Production_Meat!K26*0.75)</f>
        <v>39042.5</v>
      </c>
      <c r="K41" s="21">
        <f>(State_Production_Meat!K26*0.25)+(State_Production_Meat!L26*0.75)</f>
        <v>42015</v>
      </c>
      <c r="L41" s="21">
        <f>(State_Production_Meat!L26*0.25)+(State_Production_Meat!M26*0.75)</f>
        <v>46475</v>
      </c>
      <c r="M41" s="21">
        <f>(State_Production_Meat!M26*0.25)+(State_Production_Meat!N26*0.75)</f>
        <v>56085</v>
      </c>
      <c r="N41" s="131">
        <f>(State_Production_Meat!N26*0.25)+(State_Production_Meat!O26*0.75)</f>
        <v>67095</v>
      </c>
    </row>
    <row r="42" spans="2:14" s="18" customFormat="1" x14ac:dyDescent="0.25">
      <c r="B42" s="165" t="s">
        <v>156</v>
      </c>
      <c r="C42" s="20"/>
      <c r="D42" s="21">
        <f>(State_Production_Meat!D27*0.25)+(State_Production_Meat!E27*0.75)</f>
        <v>234500</v>
      </c>
      <c r="E42" s="21">
        <f>(State_Production_Meat!E27*0.25)+(State_Production_Meat!F27*0.75)</f>
        <v>241250</v>
      </c>
      <c r="F42" s="21">
        <f>(State_Production_Meat!F27*0.25)+(State_Production_Meat!G27*0.75)</f>
        <v>454500</v>
      </c>
      <c r="G42" s="21">
        <f>(State_Production_Meat!G27*0.25)+(State_Production_Meat!H27*0.75)</f>
        <v>533250</v>
      </c>
      <c r="H42" s="21">
        <f>(State_Production_Meat!H27*0.25)+(State_Production_Meat!I27*0.75)</f>
        <v>542750</v>
      </c>
      <c r="I42" s="21">
        <f>(State_Production_Meat!I27*0.25)+(State_Production_Meat!J27*0.75)</f>
        <v>558500</v>
      </c>
      <c r="J42" s="21">
        <f>(State_Production_Meat!J27*0.25)+(State_Production_Meat!K27*0.75)</f>
        <v>579245</v>
      </c>
      <c r="K42" s="21">
        <f>(State_Production_Meat!K27*0.25)+(State_Production_Meat!L27*0.75)</f>
        <v>589175</v>
      </c>
      <c r="L42" s="21">
        <f>(State_Production_Meat!L27*0.25)+(State_Production_Meat!M27*0.75)</f>
        <v>601142.5</v>
      </c>
      <c r="M42" s="21">
        <f>(State_Production_Meat!M27*0.25)+(State_Production_Meat!N27*0.75)</f>
        <v>624122.5</v>
      </c>
      <c r="N42" s="131">
        <f>(State_Production_Meat!N27*0.25)+(State_Production_Meat!O27*0.75)</f>
        <v>663980</v>
      </c>
    </row>
    <row r="43" spans="2:14" s="18" customFormat="1" x14ac:dyDescent="0.25">
      <c r="B43" s="165" t="s">
        <v>157</v>
      </c>
      <c r="C43" s="20"/>
      <c r="D43" s="21">
        <f>(State_Production_Meat!D28*0.25)+(State_Production_Meat!E28*0.75)</f>
        <v>23000</v>
      </c>
      <c r="E43" s="21">
        <f>(State_Production_Meat!E28*0.25)+(State_Production_Meat!F28*0.75)</f>
        <v>23000</v>
      </c>
      <c r="F43" s="21">
        <f>(State_Production_Meat!F28*0.25)+(State_Production_Meat!G28*0.75)</f>
        <v>23450</v>
      </c>
      <c r="G43" s="21">
        <f>(State_Production_Meat!G28*0.25)+(State_Production_Meat!H28*0.75)</f>
        <v>23225</v>
      </c>
      <c r="H43" s="21">
        <f>(State_Production_Meat!H28*0.25)+(State_Production_Meat!I28*0.75)</f>
        <v>23775</v>
      </c>
      <c r="I43" s="21">
        <f>(State_Production_Meat!I28*0.25)+(State_Production_Meat!J28*0.75)</f>
        <v>24000</v>
      </c>
      <c r="J43" s="21">
        <f>(State_Production_Meat!J28*0.25)+(State_Production_Meat!K28*0.75)</f>
        <v>24322.5</v>
      </c>
      <c r="K43" s="21">
        <f>(State_Production_Meat!K28*0.25)+(State_Production_Meat!L28*0.75)</f>
        <v>24872.5</v>
      </c>
      <c r="L43" s="21">
        <f>(State_Production_Meat!L28*0.25)+(State_Production_Meat!M28*0.75)</f>
        <v>25012.5</v>
      </c>
      <c r="M43" s="21">
        <f>(State_Production_Meat!M28*0.25)+(State_Production_Meat!N28*0.75)</f>
        <v>26172.5</v>
      </c>
      <c r="N43" s="131">
        <f>(State_Production_Meat!N28*0.25)+(State_Production_Meat!O28*0.75)</f>
        <v>26342.5</v>
      </c>
    </row>
    <row r="44" spans="2:14" s="18" customFormat="1" x14ac:dyDescent="0.25">
      <c r="B44" s="165" t="s">
        <v>158</v>
      </c>
      <c r="C44" s="20"/>
      <c r="D44" s="21">
        <f>(State_Production_Meat!D29*0.25)+(State_Production_Meat!E29*0.75)</f>
        <v>36750</v>
      </c>
      <c r="E44" s="21">
        <f>(State_Production_Meat!E29*0.25)+(State_Production_Meat!F29*0.75)</f>
        <v>36250</v>
      </c>
      <c r="F44" s="21">
        <f>(State_Production_Meat!F29*0.25)+(State_Production_Meat!G29*0.75)</f>
        <v>36750</v>
      </c>
      <c r="G44" s="21">
        <f>(State_Production_Meat!G29*0.25)+(State_Production_Meat!H29*0.75)</f>
        <v>37000</v>
      </c>
      <c r="H44" s="21">
        <f>(State_Production_Meat!H29*0.25)+(State_Production_Meat!I29*0.75)</f>
        <v>37000</v>
      </c>
      <c r="I44" s="21">
        <f>(State_Production_Meat!I29*0.25)+(State_Production_Meat!J29*0.75)</f>
        <v>37750</v>
      </c>
      <c r="J44" s="21">
        <f>(State_Production_Meat!J29*0.25)+(State_Production_Meat!K29*0.75)</f>
        <v>38180</v>
      </c>
      <c r="K44" s="21">
        <f>(State_Production_Meat!K29*0.25)+(State_Production_Meat!L29*0.75)</f>
        <v>38450</v>
      </c>
      <c r="L44" s="21">
        <f>(State_Production_Meat!L29*0.25)+(State_Production_Meat!M29*0.75)</f>
        <v>39885</v>
      </c>
      <c r="M44" s="21">
        <f>(State_Production_Meat!M29*0.25)+(State_Production_Meat!N29*0.75)</f>
        <v>41075</v>
      </c>
      <c r="N44" s="131">
        <f>(State_Production_Meat!N29*0.25)+(State_Production_Meat!O29*0.75)</f>
        <v>41177.5</v>
      </c>
    </row>
    <row r="45" spans="2:14" s="18" customFormat="1" x14ac:dyDescent="0.25">
      <c r="B45" s="165" t="s">
        <v>159</v>
      </c>
      <c r="C45" s="20"/>
      <c r="D45" s="21">
        <f>(State_Production_Meat!D30*0.25)+(State_Production_Meat!E30*0.75)</f>
        <v>9000</v>
      </c>
      <c r="E45" s="21">
        <f>(State_Production_Meat!E30*0.25)+(State_Production_Meat!F30*0.75)</f>
        <v>9750</v>
      </c>
      <c r="F45" s="21">
        <f>(State_Production_Meat!F30*0.25)+(State_Production_Meat!G30*0.75)</f>
        <v>10750</v>
      </c>
      <c r="G45" s="21">
        <f>(State_Production_Meat!G30*0.25)+(State_Production_Meat!H30*0.75)</f>
        <v>12500</v>
      </c>
      <c r="H45" s="21">
        <f>(State_Production_Meat!H30*0.25)+(State_Production_Meat!I30*0.75)</f>
        <v>10750</v>
      </c>
      <c r="I45" s="21">
        <f>(State_Production_Meat!I30*0.25)+(State_Production_Meat!J30*0.75)</f>
        <v>10000</v>
      </c>
      <c r="J45" s="21">
        <f>(State_Production_Meat!J30*0.25)+(State_Production_Meat!K30*0.75)</f>
        <v>12370</v>
      </c>
      <c r="K45" s="21">
        <f>(State_Production_Meat!K30*0.25)+(State_Production_Meat!L30*0.75)</f>
        <v>12350</v>
      </c>
      <c r="L45" s="21">
        <f>(State_Production_Meat!L30*0.25)+(State_Production_Meat!M30*0.75)</f>
        <v>12162.5</v>
      </c>
      <c r="M45" s="21">
        <f>(State_Production_Meat!M30*0.25)+(State_Production_Meat!N30*0.75)</f>
        <v>12467.5</v>
      </c>
      <c r="N45" s="131">
        <f>(State_Production_Meat!N30*0.25)+(State_Production_Meat!O30*0.75)</f>
        <v>13302.5</v>
      </c>
    </row>
    <row r="46" spans="2:14" s="18" customFormat="1" x14ac:dyDescent="0.25">
      <c r="B46" s="165" t="s">
        <v>160</v>
      </c>
      <c r="C46" s="20"/>
      <c r="D46" s="21">
        <f>(State_Production_Meat!D31*0.25)+(State_Production_Meat!E31*0.75)</f>
        <v>62500</v>
      </c>
      <c r="E46" s="21">
        <f>(State_Production_Meat!E31*0.25)+(State_Production_Meat!F31*0.75)</f>
        <v>63000</v>
      </c>
      <c r="F46" s="21">
        <f>(State_Production_Meat!F31*0.25)+(State_Production_Meat!G31*0.75)</f>
        <v>32250</v>
      </c>
      <c r="G46" s="21">
        <f>(State_Production_Meat!G31*0.25)+(State_Production_Meat!H31*0.75)</f>
        <v>52750</v>
      </c>
      <c r="H46" s="21">
        <f>(State_Production_Meat!H31*0.25)+(State_Production_Meat!I31*0.75)</f>
        <v>65250</v>
      </c>
      <c r="I46" s="21">
        <f>(State_Production_Meat!I31*0.25)+(State_Production_Meat!J31*0.75)</f>
        <v>65250</v>
      </c>
      <c r="J46" s="21">
        <f>(State_Production_Meat!J31*0.25)+(State_Production_Meat!K31*0.75)</f>
        <v>74675</v>
      </c>
      <c r="K46" s="21">
        <f>(State_Production_Meat!K31*0.25)+(State_Production_Meat!L31*0.75)</f>
        <v>72455</v>
      </c>
      <c r="L46" s="21">
        <f>(State_Production_Meat!L31*0.25)+(State_Production_Meat!M31*0.75)</f>
        <v>68270</v>
      </c>
      <c r="M46" s="21">
        <f>(State_Production_Meat!M31*0.25)+(State_Production_Meat!N31*0.75)</f>
        <v>67105</v>
      </c>
      <c r="N46" s="131">
        <f>(State_Production_Meat!N31*0.25)+(State_Production_Meat!O31*0.75)</f>
        <v>43692.5</v>
      </c>
    </row>
    <row r="47" spans="2:14" s="18" customFormat="1" x14ac:dyDescent="0.25">
      <c r="B47" s="165" t="s">
        <v>161</v>
      </c>
      <c r="C47" s="20"/>
      <c r="D47" s="21">
        <f>(State_Production_Meat!D32*0.25)+(State_Production_Meat!E32*0.75)</f>
        <v>51750</v>
      </c>
      <c r="E47" s="21">
        <f>(State_Production_Meat!E32*0.25)+(State_Production_Meat!F32*0.75)</f>
        <v>54250</v>
      </c>
      <c r="F47" s="21">
        <f>(State_Production_Meat!F32*0.25)+(State_Production_Meat!G32*0.75)</f>
        <v>96250</v>
      </c>
      <c r="G47" s="21">
        <f>(State_Production_Meat!G32*0.25)+(State_Production_Meat!H32*0.75)</f>
        <v>116000</v>
      </c>
      <c r="H47" s="21">
        <f>(State_Production_Meat!H32*0.25)+(State_Production_Meat!I32*0.75)</f>
        <v>125500</v>
      </c>
      <c r="I47" s="21">
        <f>(State_Production_Meat!I32*0.25)+(State_Production_Meat!J32*0.75)</f>
        <v>135500</v>
      </c>
      <c r="J47" s="21">
        <f>(State_Production_Meat!J32*0.25)+(State_Production_Meat!K32*0.75)</f>
        <v>137917.5</v>
      </c>
      <c r="K47" s="21">
        <f>(State_Production_Meat!K32*0.25)+(State_Production_Meat!L32*0.75)</f>
        <v>140110</v>
      </c>
      <c r="L47" s="21">
        <f>(State_Production_Meat!L32*0.25)+(State_Production_Meat!M32*0.75)</f>
        <v>150502.5</v>
      </c>
      <c r="M47" s="21">
        <f>(State_Production_Meat!M32*0.25)+(State_Production_Meat!N32*0.75)</f>
        <v>160305</v>
      </c>
      <c r="N47" s="131">
        <f>(State_Production_Meat!N32*0.25)+(State_Production_Meat!O32*0.75)</f>
        <v>164187.5</v>
      </c>
    </row>
    <row r="48" spans="2:14" s="18" customFormat="1" x14ac:dyDescent="0.25">
      <c r="B48" s="165" t="s">
        <v>162</v>
      </c>
      <c r="C48" s="20"/>
      <c r="D48" s="21">
        <f>(State_Production_Meat!D33*0.25)+(State_Production_Meat!E33*0.75)</f>
        <v>6000</v>
      </c>
      <c r="E48" s="21">
        <f>(State_Production_Meat!E33*0.25)+(State_Production_Meat!F33*0.75)</f>
        <v>8500</v>
      </c>
      <c r="F48" s="21">
        <f>(State_Production_Meat!F33*0.25)+(State_Production_Meat!G33*0.75)</f>
        <v>8250</v>
      </c>
      <c r="G48" s="21">
        <f>(State_Production_Meat!G33*0.25)+(State_Production_Meat!H33*0.75)</f>
        <v>8750</v>
      </c>
      <c r="H48" s="21">
        <f>(State_Production_Meat!H33*0.25)+(State_Production_Meat!I33*0.75)</f>
        <v>10500</v>
      </c>
      <c r="I48" s="21">
        <f>(State_Production_Meat!I33*0.25)+(State_Production_Meat!J33*0.75)</f>
        <v>12500</v>
      </c>
      <c r="J48" s="21">
        <f>(State_Production_Meat!J33*0.25)+(State_Production_Meat!K33*0.75)</f>
        <v>13442.5</v>
      </c>
      <c r="K48" s="21">
        <f>(State_Production_Meat!K33*0.25)+(State_Production_Meat!L33*0.75)</f>
        <v>13912.5</v>
      </c>
      <c r="L48" s="21">
        <f>(State_Production_Meat!L33*0.25)+(State_Production_Meat!M33*0.75)</f>
        <v>14237.5</v>
      </c>
      <c r="M48" s="21">
        <f>(State_Production_Meat!M33*0.25)+(State_Production_Meat!N33*0.75)</f>
        <v>14295</v>
      </c>
      <c r="N48" s="131">
        <f>(State_Production_Meat!N33*0.25)+(State_Production_Meat!O33*0.75)</f>
        <v>14530</v>
      </c>
    </row>
    <row r="49" spans="2:14" s="18" customFormat="1" x14ac:dyDescent="0.25">
      <c r="B49" s="165" t="s">
        <v>163</v>
      </c>
      <c r="C49" s="20"/>
      <c r="D49" s="21">
        <f>(State_Production_Meat!D34*0.25)+(State_Production_Meat!E34*0.75)</f>
        <v>4000</v>
      </c>
      <c r="E49" s="21">
        <f>(State_Production_Meat!E34*0.25)+(State_Production_Meat!F34*0.75)</f>
        <v>53500</v>
      </c>
      <c r="F49" s="21">
        <f>(State_Production_Meat!F34*0.25)+(State_Production_Meat!G34*0.75)</f>
        <v>99250</v>
      </c>
      <c r="G49" s="21">
        <f>(State_Production_Meat!G34*0.25)+(State_Production_Meat!H34*0.75)</f>
        <v>108250</v>
      </c>
      <c r="H49" s="21">
        <f>(State_Production_Meat!H34*0.25)+(State_Production_Meat!I34*0.75)</f>
        <v>137250</v>
      </c>
      <c r="I49" s="21">
        <f>(State_Production_Meat!I34*0.25)+(State_Production_Meat!J34*0.75)</f>
        <v>168000</v>
      </c>
      <c r="J49" s="21">
        <f>(State_Production_Meat!J34*0.25)+(State_Production_Meat!K34*0.75)</f>
        <v>179327.5</v>
      </c>
      <c r="K49" s="21">
        <f>(State_Production_Meat!K34*0.25)+(State_Production_Meat!L34*0.75)</f>
        <v>204297.5</v>
      </c>
      <c r="L49" s="21">
        <f>(State_Production_Meat!L34*0.25)+(State_Production_Meat!M34*0.75)</f>
        <v>229307.5</v>
      </c>
      <c r="M49" s="21">
        <f>(State_Production_Meat!M34*0.25)+(State_Production_Meat!N34*0.75)</f>
        <v>236410</v>
      </c>
      <c r="N49" s="131">
        <f>(State_Production_Meat!N34*0.25)+(State_Production_Meat!O34*0.75)</f>
        <v>246650</v>
      </c>
    </row>
    <row r="50" spans="2:14" s="18" customFormat="1" x14ac:dyDescent="0.25">
      <c r="B50" s="165" t="s">
        <v>164</v>
      </c>
      <c r="C50" s="20"/>
      <c r="D50" s="21">
        <f>(State_Production_Meat!D35*0.25)+(State_Production_Meat!E35*0.75)</f>
        <v>67000</v>
      </c>
      <c r="E50" s="21">
        <f>(State_Production_Meat!E35*0.25)+(State_Production_Meat!F35*0.75)</f>
        <v>68750</v>
      </c>
      <c r="F50" s="21">
        <f>(State_Production_Meat!F35*0.25)+(State_Production_Meat!G35*0.75)</f>
        <v>77250</v>
      </c>
      <c r="G50" s="21">
        <f>(State_Production_Meat!G35*0.25)+(State_Production_Meat!H35*0.75)</f>
        <v>83000</v>
      </c>
      <c r="H50" s="21">
        <f>(State_Production_Meat!H35*0.25)+(State_Production_Meat!I35*0.75)</f>
        <v>90000</v>
      </c>
      <c r="I50" s="21">
        <f>(State_Production_Meat!I35*0.25)+(State_Production_Meat!J35*0.75)</f>
        <v>103250</v>
      </c>
      <c r="J50" s="21">
        <f>(State_Production_Meat!J35*0.25)+(State_Production_Meat!K35*0.75)</f>
        <v>118415</v>
      </c>
      <c r="K50" s="21">
        <f>(State_Production_Meat!K35*0.25)+(State_Production_Meat!L35*0.75)</f>
        <v>144345</v>
      </c>
      <c r="L50" s="21">
        <f>(State_Production_Meat!L35*0.25)+(State_Production_Meat!M35*0.75)</f>
        <v>169097.5</v>
      </c>
      <c r="M50" s="21">
        <f>(State_Production_Meat!M35*0.25)+(State_Production_Meat!N35*0.75)</f>
        <v>179165</v>
      </c>
      <c r="N50" s="131">
        <f>(State_Production_Meat!N35*0.25)+(State_Production_Meat!O35*0.75)</f>
        <v>180095</v>
      </c>
    </row>
    <row r="51" spans="2:14" s="18" customFormat="1" x14ac:dyDescent="0.25">
      <c r="B51" s="165" t="s">
        <v>165</v>
      </c>
      <c r="C51" s="20"/>
      <c r="D51" s="21">
        <f>(State_Production_Meat!D36*0.25)+(State_Production_Meat!E36*0.75)</f>
        <v>51000</v>
      </c>
      <c r="E51" s="21">
        <f>(State_Production_Meat!E36*0.25)+(State_Production_Meat!F36*0.75)</f>
        <v>17000</v>
      </c>
      <c r="F51" s="21">
        <f>(State_Production_Meat!F36*0.25)+(State_Production_Meat!G36*0.75)</f>
        <v>1500</v>
      </c>
      <c r="G51" s="21">
        <f>(State_Production_Meat!G36*0.25)+(State_Production_Meat!H36*0.75)</f>
        <v>1250</v>
      </c>
      <c r="H51" s="21">
        <f>(State_Production_Meat!H36*0.25)+(State_Production_Meat!I36*0.75)</f>
        <v>2500</v>
      </c>
      <c r="I51" s="21">
        <f>(State_Production_Meat!I36*0.25)+(State_Production_Meat!J36*0.75)</f>
        <v>3000</v>
      </c>
      <c r="J51" s="21">
        <f>(State_Production_Meat!J36*0.25)+(State_Production_Meat!K36*0.75)</f>
        <v>3000</v>
      </c>
      <c r="K51" s="21">
        <f>(State_Production_Meat!K36*0.25)+(State_Production_Meat!L36*0.75)</f>
        <v>3000</v>
      </c>
      <c r="L51" s="21">
        <f>(State_Production_Meat!L36*0.25)+(State_Production_Meat!M36*0.75)</f>
        <v>3000</v>
      </c>
      <c r="M51" s="21">
        <f>(State_Production_Meat!M36*0.25)+(State_Production_Meat!N36*0.75)</f>
        <v>3000</v>
      </c>
      <c r="N51" s="131">
        <f>(State_Production_Meat!N36*0.25)+(State_Production_Meat!O36*0.75)</f>
        <v>5130</v>
      </c>
    </row>
    <row r="52" spans="2:14" s="18" customFormat="1" x14ac:dyDescent="0.25">
      <c r="B52" s="165" t="s">
        <v>166</v>
      </c>
      <c r="C52" s="20"/>
      <c r="D52" s="21">
        <f>(State_Production_Meat!D37*0.25)+(State_Production_Meat!E37*0.75)</f>
        <v>110500</v>
      </c>
      <c r="E52" s="21">
        <f>(State_Production_Meat!E37*0.25)+(State_Production_Meat!F37*0.75)</f>
        <v>194750</v>
      </c>
      <c r="F52" s="21">
        <f>(State_Production_Meat!F37*0.25)+(State_Production_Meat!G37*0.75)</f>
        <v>376750</v>
      </c>
      <c r="G52" s="21">
        <f>(State_Production_Meat!G37*0.25)+(State_Production_Meat!H37*0.75)</f>
        <v>450000</v>
      </c>
      <c r="H52" s="21">
        <f>(State_Production_Meat!H37*0.25)+(State_Production_Meat!I37*0.75)</f>
        <v>490750</v>
      </c>
      <c r="I52" s="21">
        <f>(State_Production_Meat!I37*0.25)+(State_Production_Meat!J37*0.75)</f>
        <v>475000</v>
      </c>
      <c r="J52" s="21">
        <f>(State_Production_Meat!J37*0.25)+(State_Production_Meat!K37*0.75)</f>
        <v>461770</v>
      </c>
      <c r="K52" s="21">
        <f>(State_Production_Meat!K37*0.25)+(State_Production_Meat!L37*0.75)</f>
        <v>461845</v>
      </c>
      <c r="L52" s="21">
        <f>(State_Production_Meat!L37*0.25)+(State_Production_Meat!M37*0.75)</f>
        <v>463967.5</v>
      </c>
      <c r="M52" s="21">
        <f>(State_Production_Meat!M37*0.25)+(State_Production_Meat!N37*0.75)</f>
        <v>485075</v>
      </c>
      <c r="N52" s="131">
        <f>(State_Production_Meat!N37*0.25)+(State_Production_Meat!O37*0.75)</f>
        <v>531335</v>
      </c>
    </row>
    <row r="53" spans="2:14" s="18" customFormat="1" x14ac:dyDescent="0.25">
      <c r="B53" s="165" t="s">
        <v>186</v>
      </c>
      <c r="C53" s="20"/>
      <c r="D53" s="21">
        <f>(State_Production_Meat!D38*0.25)+(State_Production_Meat!E38*0.75)</f>
        <v>0</v>
      </c>
      <c r="E53" s="21">
        <f>(State_Production_Meat!E38*0.25)+(State_Production_Meat!F38*0.75)</f>
        <v>0</v>
      </c>
      <c r="F53" s="21">
        <f>(State_Production_Meat!F38*0.25)+(State_Production_Meat!G38*0.75)</f>
        <v>0</v>
      </c>
      <c r="G53" s="21">
        <f>(State_Production_Meat!G38*0.25)+(State_Production_Meat!H38*0.75)</f>
        <v>0</v>
      </c>
      <c r="H53" s="21">
        <f>(State_Production_Meat!H38*0.25)+(State_Production_Meat!I38*0.75)</f>
        <v>0</v>
      </c>
      <c r="I53" s="21">
        <f>(State_Production_Meat!I38*0.25)+(State_Production_Meat!J38*0.75)</f>
        <v>0</v>
      </c>
      <c r="J53" s="21">
        <f>(State_Production_Meat!J38*0.25)+(State_Production_Meat!K38*0.75)</f>
        <v>0</v>
      </c>
      <c r="K53" s="21">
        <f>(State_Production_Meat!K38*0.25)+(State_Production_Meat!L38*0.75)</f>
        <v>0</v>
      </c>
      <c r="L53" s="21">
        <f>(State_Production_Meat!L38*0.25)+(State_Production_Meat!M38*0.75)</f>
        <v>0</v>
      </c>
      <c r="M53" s="21">
        <f>(State_Production_Meat!M38*0.25)+(State_Production_Meat!N38*0.75)</f>
        <v>378787.5</v>
      </c>
      <c r="N53" s="131">
        <f>(State_Production_Meat!N38*0.25)+(State_Production_Meat!O38*0.75)</f>
        <v>532800</v>
      </c>
    </row>
    <row r="54" spans="2:14" s="18" customFormat="1" x14ac:dyDescent="0.25">
      <c r="B54" s="165" t="s">
        <v>167</v>
      </c>
      <c r="C54" s="20"/>
      <c r="D54" s="21">
        <f>(State_Production_Meat!D39*0.25)+(State_Production_Meat!E39*0.75)</f>
        <v>11250</v>
      </c>
      <c r="E54" s="21">
        <f>(State_Production_Meat!E39*0.25)+(State_Production_Meat!F39*0.75)</f>
        <v>12750</v>
      </c>
      <c r="F54" s="21">
        <f>(State_Production_Meat!F39*0.25)+(State_Production_Meat!G39*0.75)</f>
        <v>13750</v>
      </c>
      <c r="G54" s="21">
        <f>(State_Production_Meat!G39*0.25)+(State_Production_Meat!H39*0.75)</f>
        <v>17750</v>
      </c>
      <c r="H54" s="21">
        <f>(State_Production_Meat!H39*0.25)+(State_Production_Meat!I39*0.75)</f>
        <v>20500</v>
      </c>
      <c r="I54" s="21">
        <f>(State_Production_Meat!I39*0.25)+(State_Production_Meat!J39*0.75)</f>
        <v>22500</v>
      </c>
      <c r="J54" s="21">
        <f>(State_Production_Meat!J39*0.25)+(State_Production_Meat!K39*0.75)</f>
        <v>24500</v>
      </c>
      <c r="K54" s="21">
        <f>(State_Production_Meat!K39*0.25)+(State_Production_Meat!L39*0.75)</f>
        <v>30092.5</v>
      </c>
      <c r="L54" s="21">
        <f>(State_Production_Meat!L39*0.25)+(State_Production_Meat!M39*0.75)</f>
        <v>32165</v>
      </c>
      <c r="M54" s="21">
        <f>(State_Production_Meat!M39*0.25)+(State_Production_Meat!N39*0.75)</f>
        <v>33760</v>
      </c>
      <c r="N54" s="131">
        <f>(State_Production_Meat!N39*0.25)+(State_Production_Meat!O39*0.75)</f>
        <v>36575</v>
      </c>
    </row>
    <row r="55" spans="2:14" s="18" customFormat="1" x14ac:dyDescent="0.25">
      <c r="B55" s="165" t="s">
        <v>168</v>
      </c>
      <c r="C55" s="20"/>
      <c r="D55" s="21">
        <f>(State_Production_Meat!D40*0.25)+(State_Production_Meat!E40*0.75)</f>
        <v>196000</v>
      </c>
      <c r="E55" s="21">
        <f>(State_Production_Meat!E40*0.25)+(State_Production_Meat!F40*0.75)</f>
        <v>199500</v>
      </c>
      <c r="F55" s="21">
        <f>(State_Production_Meat!F40*0.25)+(State_Production_Meat!G40*0.75)</f>
        <v>572000</v>
      </c>
      <c r="G55" s="21">
        <f>(State_Production_Meat!G40*0.25)+(State_Production_Meat!H40*0.75)</f>
        <v>749250</v>
      </c>
      <c r="H55" s="21">
        <f>(State_Production_Meat!H40*0.25)+(State_Production_Meat!I40*0.75)</f>
        <v>791750</v>
      </c>
      <c r="I55" s="21">
        <f>(State_Production_Meat!I40*0.25)+(State_Production_Meat!J40*0.75)</f>
        <v>833750</v>
      </c>
      <c r="J55" s="21">
        <f>(State_Production_Meat!J40*0.25)+(State_Production_Meat!K40*0.75)</f>
        <v>927950</v>
      </c>
      <c r="K55" s="21">
        <f>(State_Production_Meat!K40*0.25)+(State_Production_Meat!L40*0.75)</f>
        <v>1091537.5</v>
      </c>
      <c r="L55" s="21">
        <f>(State_Production_Meat!L40*0.25)+(State_Production_Meat!M40*0.75)</f>
        <v>1200150</v>
      </c>
      <c r="M55" s="21">
        <f>(State_Production_Meat!M40*0.25)+(State_Production_Meat!N40*0.75)</f>
        <v>1353205</v>
      </c>
      <c r="N55" s="131">
        <f>(State_Production_Meat!N40*0.25)+(State_Production_Meat!O40*0.75)</f>
        <v>1412707.5</v>
      </c>
    </row>
    <row r="56" spans="2:14" s="18" customFormat="1" x14ac:dyDescent="0.25">
      <c r="B56" s="165" t="s">
        <v>169</v>
      </c>
      <c r="C56" s="20"/>
      <c r="D56" s="21">
        <f>(State_Production_Meat!D41*0.25)+(State_Production_Meat!E41*0.75)</f>
        <v>6000</v>
      </c>
      <c r="E56" s="21">
        <f>(State_Production_Meat!E41*0.25)+(State_Production_Meat!F41*0.75)</f>
        <v>6750</v>
      </c>
      <c r="F56" s="21">
        <f>(State_Production_Meat!F41*0.25)+(State_Production_Meat!G41*0.75)</f>
        <v>8500</v>
      </c>
      <c r="G56" s="21">
        <f>(State_Production_Meat!G41*0.25)+(State_Production_Meat!H41*0.75)</f>
        <v>9750</v>
      </c>
      <c r="H56" s="21">
        <f>(State_Production_Meat!H41*0.25)+(State_Production_Meat!I41*0.75)</f>
        <v>10000</v>
      </c>
      <c r="I56" s="21">
        <f>(State_Production_Meat!I41*0.25)+(State_Production_Meat!J41*0.75)</f>
        <v>13000</v>
      </c>
      <c r="J56" s="21">
        <f>(State_Production_Meat!J41*0.25)+(State_Production_Meat!K41*0.75)</f>
        <v>15312.5</v>
      </c>
      <c r="K56" s="21">
        <f>(State_Production_Meat!K41*0.25)+(State_Production_Meat!L41*0.75)</f>
        <v>20115</v>
      </c>
      <c r="L56" s="21">
        <f>(State_Production_Meat!L41*0.25)+(State_Production_Meat!M41*0.75)</f>
        <v>23122.5</v>
      </c>
      <c r="M56" s="21">
        <f>(State_Production_Meat!M41*0.25)+(State_Production_Meat!N41*0.75)</f>
        <v>25432.5</v>
      </c>
      <c r="N56" s="131">
        <f>(State_Production_Meat!N41*0.25)+(State_Production_Meat!O41*0.75)</f>
        <v>209457.5</v>
      </c>
    </row>
    <row r="57" spans="2:14" s="18" customFormat="1" x14ac:dyDescent="0.25">
      <c r="B57" s="165" t="s">
        <v>170</v>
      </c>
      <c r="C57" s="20"/>
      <c r="D57" s="21">
        <f>(State_Production_Meat!D42*0.25)+(State_Production_Meat!E42*0.75)</f>
        <v>484000</v>
      </c>
      <c r="E57" s="21">
        <f>(State_Production_Meat!E42*0.25)+(State_Production_Meat!F42*0.75)</f>
        <v>293500</v>
      </c>
      <c r="F57" s="21">
        <f>(State_Production_Meat!F42*0.25)+(State_Production_Meat!G42*0.75)</f>
        <v>436000</v>
      </c>
      <c r="G57" s="21">
        <f>(State_Production_Meat!G42*0.25)+(State_Production_Meat!H42*0.75)</f>
        <v>513250</v>
      </c>
      <c r="H57" s="21">
        <f>(State_Production_Meat!H42*0.25)+(State_Production_Meat!I42*0.75)</f>
        <v>537000</v>
      </c>
      <c r="I57" s="21">
        <f>(State_Production_Meat!I42*0.25)+(State_Production_Meat!J42*0.75)</f>
        <v>568750</v>
      </c>
      <c r="J57" s="21">
        <f>(State_Production_Meat!J42*0.25)+(State_Production_Meat!K42*0.75)</f>
        <v>602537.5</v>
      </c>
      <c r="K57" s="21">
        <f>(State_Production_Meat!K42*0.25)+(State_Production_Meat!L42*0.75)</f>
        <v>639032.5</v>
      </c>
      <c r="L57" s="21">
        <f>(State_Production_Meat!L42*0.25)+(State_Production_Meat!M42*0.75)</f>
        <v>648825</v>
      </c>
      <c r="M57" s="21">
        <f>(State_Production_Meat!M42*0.25)+(State_Production_Meat!N42*0.75)</f>
        <v>655122.5</v>
      </c>
      <c r="N57" s="131">
        <f>(State_Production_Meat!N42*0.25)+(State_Production_Meat!O42*0.75)</f>
        <v>679047.5</v>
      </c>
    </row>
    <row r="58" spans="2:14" s="18" customFormat="1" x14ac:dyDescent="0.25">
      <c r="B58" s="175" t="s">
        <v>175</v>
      </c>
      <c r="C58" s="169" t="s">
        <v>171</v>
      </c>
      <c r="D58" s="202">
        <f t="shared" ref="D58:L58" si="0">SUM(D22:D57)</f>
        <v>2336707.5</v>
      </c>
      <c r="E58" s="202">
        <f t="shared" si="0"/>
        <v>2321525</v>
      </c>
      <c r="F58" s="202">
        <f t="shared" si="0"/>
        <v>3583450</v>
      </c>
      <c r="G58" s="202">
        <f t="shared" si="0"/>
        <v>4212600</v>
      </c>
      <c r="H58" s="202">
        <f t="shared" si="0"/>
        <v>4493825</v>
      </c>
      <c r="I58" s="202">
        <f t="shared" si="0"/>
        <v>4793100</v>
      </c>
      <c r="J58" s="202">
        <f t="shared" si="0"/>
        <v>5352962.5</v>
      </c>
      <c r="K58" s="202">
        <f t="shared" si="0"/>
        <v>5839690</v>
      </c>
      <c r="L58" s="202">
        <f t="shared" si="0"/>
        <v>6163585</v>
      </c>
      <c r="M58" s="202">
        <f t="shared" ref="M58:N58" si="1">SUM(M22:M57)</f>
        <v>6577142.5</v>
      </c>
      <c r="N58" s="203">
        <f t="shared" si="1"/>
        <v>7119970</v>
      </c>
    </row>
    <row r="59" spans="2:14" s="18" customFormat="1" x14ac:dyDescent="0.25">
      <c r="F59" s="28"/>
      <c r="G59" s="28"/>
      <c r="H59" s="28"/>
      <c r="I59" s="28"/>
      <c r="J59" s="28"/>
      <c r="K59" s="28"/>
      <c r="L59" s="28"/>
      <c r="M59" s="28"/>
      <c r="N59" s="28"/>
    </row>
    <row r="60" spans="2:14" s="18" customFormat="1" x14ac:dyDescent="0.25">
      <c r="B60" s="29"/>
      <c r="C60" s="29"/>
      <c r="D60" s="29"/>
      <c r="E60" s="29"/>
      <c r="F60" s="30"/>
      <c r="G60" s="30"/>
      <c r="H60" s="30"/>
      <c r="I60" s="30"/>
      <c r="J60" s="30"/>
      <c r="K60" s="30"/>
      <c r="L60" s="30"/>
      <c r="M60" s="30"/>
      <c r="N60" s="30"/>
    </row>
    <row r="61" spans="2:14" s="18" customFormat="1" ht="18.75" x14ac:dyDescent="0.25">
      <c r="B61" s="15" t="s">
        <v>70</v>
      </c>
      <c r="C61" s="16" t="s">
        <v>71</v>
      </c>
      <c r="D61" s="16">
        <v>2005</v>
      </c>
      <c r="E61" s="16">
        <v>2006</v>
      </c>
      <c r="F61" s="16">
        <v>2007</v>
      </c>
      <c r="G61" s="16">
        <v>2008</v>
      </c>
      <c r="H61" s="16">
        <v>2009</v>
      </c>
      <c r="I61" s="16">
        <v>2010</v>
      </c>
      <c r="J61" s="16">
        <v>2011</v>
      </c>
      <c r="K61" s="16">
        <v>2012</v>
      </c>
      <c r="L61" s="16">
        <v>2013</v>
      </c>
      <c r="M61" s="16">
        <v>2014</v>
      </c>
      <c r="N61" s="17">
        <v>2015</v>
      </c>
    </row>
    <row r="62" spans="2:14" s="18" customFormat="1" x14ac:dyDescent="0.25">
      <c r="B62" s="22" t="s">
        <v>27</v>
      </c>
      <c r="C62" s="23" t="s">
        <v>11</v>
      </c>
      <c r="D62" s="79">
        <v>11.7</v>
      </c>
      <c r="E62" s="79">
        <v>11.7</v>
      </c>
      <c r="F62" s="79">
        <v>11.7</v>
      </c>
      <c r="G62" s="79">
        <v>11.7</v>
      </c>
      <c r="H62" s="79">
        <v>11.7</v>
      </c>
      <c r="I62" s="79">
        <v>11.7</v>
      </c>
      <c r="J62" s="79">
        <v>11.7</v>
      </c>
      <c r="K62" s="79">
        <v>11.7</v>
      </c>
      <c r="L62" s="79">
        <v>11.7</v>
      </c>
      <c r="M62" s="79">
        <v>11.7</v>
      </c>
      <c r="N62" s="80">
        <v>11.7</v>
      </c>
    </row>
    <row r="63" spans="2:14" s="18" customFormat="1" x14ac:dyDescent="0.25">
      <c r="B63" s="26"/>
      <c r="C63" s="27"/>
      <c r="D63" s="27"/>
      <c r="E63" s="27"/>
      <c r="F63" s="33"/>
      <c r="G63" s="33"/>
      <c r="H63" s="33"/>
      <c r="I63" s="33"/>
      <c r="J63" s="33"/>
      <c r="K63" s="33"/>
      <c r="L63" s="33"/>
      <c r="M63" s="33"/>
      <c r="N63" s="33"/>
    </row>
    <row r="64" spans="2:14" x14ac:dyDescent="0.25">
      <c r="B64" s="34"/>
      <c r="C64" s="34"/>
      <c r="D64" s="34"/>
      <c r="E64" s="34"/>
      <c r="F64" s="34"/>
      <c r="G64" s="34"/>
      <c r="H64" s="34"/>
      <c r="I64" s="34"/>
      <c r="J64" s="34"/>
      <c r="K64" s="34"/>
      <c r="L64" s="34"/>
      <c r="M64" s="34"/>
      <c r="N64" s="34"/>
    </row>
    <row r="65" spans="2:14" s="18" customFormat="1" ht="18.75" x14ac:dyDescent="0.25">
      <c r="B65" s="15" t="s">
        <v>72</v>
      </c>
      <c r="C65" s="16" t="s">
        <v>14</v>
      </c>
      <c r="D65" s="16">
        <v>2005</v>
      </c>
      <c r="E65" s="16">
        <v>2006</v>
      </c>
      <c r="F65" s="16">
        <v>2007</v>
      </c>
      <c r="G65" s="16">
        <v>2008</v>
      </c>
      <c r="H65" s="16">
        <v>2009</v>
      </c>
      <c r="I65" s="16">
        <v>2010</v>
      </c>
      <c r="J65" s="16">
        <v>2011</v>
      </c>
      <c r="K65" s="16">
        <v>2012</v>
      </c>
      <c r="L65" s="16">
        <v>2013</v>
      </c>
      <c r="M65" s="16">
        <v>2014</v>
      </c>
      <c r="N65" s="17">
        <v>2015</v>
      </c>
    </row>
    <row r="66" spans="2:14" s="18" customFormat="1" x14ac:dyDescent="0.25">
      <c r="B66" s="176" t="s">
        <v>27</v>
      </c>
      <c r="C66" s="38"/>
      <c r="D66" s="177"/>
      <c r="E66" s="177"/>
      <c r="F66" s="177"/>
      <c r="G66" s="177"/>
      <c r="H66" s="177"/>
      <c r="I66" s="177"/>
      <c r="J66" s="177"/>
      <c r="K66" s="177"/>
      <c r="L66" s="195"/>
      <c r="M66" s="195"/>
      <c r="N66" s="177"/>
    </row>
    <row r="67" spans="2:14" s="18" customFormat="1" x14ac:dyDescent="0.25">
      <c r="B67" s="165" t="s">
        <v>136</v>
      </c>
      <c r="C67" s="20"/>
      <c r="D67" s="21">
        <f t="shared" ref="D67:L67" si="2">D22*D$62*$C$12</f>
        <v>20474.999999999996</v>
      </c>
      <c r="E67" s="21">
        <f t="shared" si="2"/>
        <v>17550</v>
      </c>
      <c r="F67" s="21">
        <f t="shared" si="2"/>
        <v>17550</v>
      </c>
      <c r="G67" s="21">
        <f t="shared" si="2"/>
        <v>17550</v>
      </c>
      <c r="H67" s="21">
        <f t="shared" si="2"/>
        <v>21937.5</v>
      </c>
      <c r="I67" s="21">
        <f t="shared" si="2"/>
        <v>23400</v>
      </c>
      <c r="J67" s="21">
        <f t="shared" si="2"/>
        <v>23838.75</v>
      </c>
      <c r="K67" s="21">
        <f t="shared" si="2"/>
        <v>27056.25</v>
      </c>
      <c r="L67" s="21">
        <f t="shared" si="2"/>
        <v>81607.499999999985</v>
      </c>
      <c r="M67" s="21">
        <f t="shared" ref="M67:N67" si="3">M22*M$62*$C$12</f>
        <v>233707.5</v>
      </c>
      <c r="N67" s="131">
        <f t="shared" si="3"/>
        <v>284602.5</v>
      </c>
    </row>
    <row r="68" spans="2:14" s="18" customFormat="1" x14ac:dyDescent="0.25">
      <c r="B68" s="165" t="s">
        <v>137</v>
      </c>
      <c r="C68" s="20"/>
      <c r="D68" s="21">
        <f t="shared" ref="D68:L68" si="4">D23*D$62*$C$12</f>
        <v>26646750</v>
      </c>
      <c r="E68" s="21">
        <f t="shared" si="4"/>
        <v>27919125</v>
      </c>
      <c r="F68" s="21">
        <f t="shared" si="4"/>
        <v>31473000</v>
      </c>
      <c r="G68" s="21">
        <f t="shared" si="4"/>
        <v>34632000</v>
      </c>
      <c r="H68" s="21">
        <f t="shared" si="4"/>
        <v>38624624.999999993</v>
      </c>
      <c r="I68" s="21">
        <f t="shared" si="4"/>
        <v>42705000</v>
      </c>
      <c r="J68" s="21">
        <f t="shared" si="4"/>
        <v>47062080</v>
      </c>
      <c r="K68" s="21">
        <f t="shared" si="4"/>
        <v>51806576.25</v>
      </c>
      <c r="L68" s="21">
        <f t="shared" si="4"/>
        <v>54265770</v>
      </c>
      <c r="M68" s="21">
        <f t="shared" ref="M68:N68" si="5">M23*M$62*$C$12</f>
        <v>36822678.75</v>
      </c>
      <c r="N68" s="131">
        <f t="shared" si="5"/>
        <v>32562855</v>
      </c>
    </row>
    <row r="69" spans="2:14" s="18" customFormat="1" x14ac:dyDescent="0.25">
      <c r="B69" s="165" t="s">
        <v>138</v>
      </c>
      <c r="C69" s="20"/>
      <c r="D69" s="21">
        <f t="shared" ref="D69:L69" si="6">D24*D$62*$C$12</f>
        <v>994500</v>
      </c>
      <c r="E69" s="21">
        <f t="shared" si="6"/>
        <v>1213874.9999999998</v>
      </c>
      <c r="F69" s="21">
        <f t="shared" si="6"/>
        <v>1184625</v>
      </c>
      <c r="G69" s="21">
        <f t="shared" si="6"/>
        <v>1170000</v>
      </c>
      <c r="H69" s="21">
        <f t="shared" si="6"/>
        <v>1213874.9999999998</v>
      </c>
      <c r="I69" s="21">
        <f t="shared" si="6"/>
        <v>1228499.9999999998</v>
      </c>
      <c r="J69" s="21">
        <f t="shared" si="6"/>
        <v>1148208.75</v>
      </c>
      <c r="K69" s="21">
        <f t="shared" si="6"/>
        <v>1054316.25</v>
      </c>
      <c r="L69" s="21">
        <f t="shared" si="6"/>
        <v>1049490</v>
      </c>
      <c r="M69" s="21">
        <f t="shared" ref="M69:N69" si="7">M24*M$62*$C$12</f>
        <v>1085175</v>
      </c>
      <c r="N69" s="131">
        <f t="shared" si="7"/>
        <v>1124077.5</v>
      </c>
    </row>
    <row r="70" spans="2:14" s="18" customFormat="1" x14ac:dyDescent="0.25">
      <c r="B70" s="165" t="s">
        <v>139</v>
      </c>
      <c r="C70" s="20"/>
      <c r="D70" s="21">
        <f t="shared" ref="D70:L70" si="8">D25*D$62*$C$12</f>
        <v>1550250</v>
      </c>
      <c r="E70" s="21">
        <f t="shared" si="8"/>
        <v>1667250</v>
      </c>
      <c r="F70" s="21">
        <f t="shared" si="8"/>
        <v>1740375</v>
      </c>
      <c r="G70" s="21">
        <f t="shared" si="8"/>
        <v>1798875</v>
      </c>
      <c r="H70" s="21">
        <f t="shared" si="8"/>
        <v>1857375</v>
      </c>
      <c r="I70" s="21">
        <f t="shared" si="8"/>
        <v>1959750</v>
      </c>
      <c r="J70" s="21">
        <f t="shared" si="8"/>
        <v>1997775</v>
      </c>
      <c r="K70" s="21">
        <f t="shared" si="8"/>
        <v>2106000</v>
      </c>
      <c r="L70" s="21">
        <f t="shared" si="8"/>
        <v>2215687.5</v>
      </c>
      <c r="M70" s="21">
        <f t="shared" ref="M70:N70" si="9">M25*M$62*$C$12</f>
        <v>2428334.9999999995</v>
      </c>
      <c r="N70" s="131">
        <f t="shared" si="9"/>
        <v>2586577.4999999995</v>
      </c>
    </row>
    <row r="71" spans="2:14" s="18" customFormat="1" x14ac:dyDescent="0.25">
      <c r="B71" s="165" t="s">
        <v>140</v>
      </c>
      <c r="C71" s="20"/>
      <c r="D71" s="21">
        <f t="shared" ref="D71:L71" si="10">D26*D$62*$C$12</f>
        <v>10281374.999999998</v>
      </c>
      <c r="E71" s="21">
        <f t="shared" si="10"/>
        <v>10383749.999999998</v>
      </c>
      <c r="F71" s="21">
        <f t="shared" si="10"/>
        <v>11509875</v>
      </c>
      <c r="G71" s="21">
        <f t="shared" si="10"/>
        <v>12138750</v>
      </c>
      <c r="H71" s="21">
        <f t="shared" si="10"/>
        <v>12621375</v>
      </c>
      <c r="I71" s="21">
        <f t="shared" si="10"/>
        <v>12972375</v>
      </c>
      <c r="J71" s="21">
        <f t="shared" si="10"/>
        <v>13255222.5</v>
      </c>
      <c r="K71" s="21">
        <f t="shared" si="10"/>
        <v>13347067.5</v>
      </c>
      <c r="L71" s="21">
        <f t="shared" si="10"/>
        <v>16162380</v>
      </c>
      <c r="M71" s="21">
        <f t="shared" ref="M71:N71" si="11">M26*M$62*$C$12</f>
        <v>17188323.75</v>
      </c>
      <c r="N71" s="131">
        <f t="shared" si="11"/>
        <v>17543418.75</v>
      </c>
    </row>
    <row r="72" spans="2:14" s="18" customFormat="1" x14ac:dyDescent="0.25">
      <c r="B72" s="165" t="s">
        <v>141</v>
      </c>
      <c r="C72" s="20"/>
      <c r="D72" s="21">
        <f t="shared" ref="D72:L72" si="12">D27*D$62*$C$12</f>
        <v>58500</v>
      </c>
      <c r="E72" s="21">
        <f t="shared" si="12"/>
        <v>58500</v>
      </c>
      <c r="F72" s="21">
        <f t="shared" si="12"/>
        <v>58500</v>
      </c>
      <c r="G72" s="21">
        <f t="shared" si="12"/>
        <v>58500</v>
      </c>
      <c r="H72" s="21">
        <f t="shared" si="12"/>
        <v>58500</v>
      </c>
      <c r="I72" s="21">
        <f t="shared" si="12"/>
        <v>58500</v>
      </c>
      <c r="J72" s="21">
        <f t="shared" si="12"/>
        <v>55428.75</v>
      </c>
      <c r="K72" s="21">
        <f t="shared" si="12"/>
        <v>52211.25</v>
      </c>
      <c r="L72" s="21">
        <f t="shared" si="12"/>
        <v>52796.25</v>
      </c>
      <c r="M72" s="21">
        <f t="shared" ref="M72:N72" si="13">M27*M$62*$C$12</f>
        <v>57622.5</v>
      </c>
      <c r="N72" s="131">
        <f t="shared" si="13"/>
        <v>57768.75</v>
      </c>
    </row>
    <row r="73" spans="2:14" s="18" customFormat="1" x14ac:dyDescent="0.25">
      <c r="B73" s="165" t="s">
        <v>142</v>
      </c>
      <c r="C73" s="20"/>
      <c r="D73" s="21">
        <f t="shared" ref="D73:L73" si="14">D28*D$62*$C$12</f>
        <v>234000</v>
      </c>
      <c r="E73" s="21">
        <f t="shared" si="14"/>
        <v>234000</v>
      </c>
      <c r="F73" s="21">
        <f t="shared" si="14"/>
        <v>848250</v>
      </c>
      <c r="G73" s="21">
        <f t="shared" si="14"/>
        <v>1140750</v>
      </c>
      <c r="H73" s="21">
        <f t="shared" si="14"/>
        <v>1389375</v>
      </c>
      <c r="I73" s="21">
        <f t="shared" si="14"/>
        <v>1550250</v>
      </c>
      <c r="J73" s="21">
        <f t="shared" si="14"/>
        <v>1692697.5</v>
      </c>
      <c r="K73" s="21">
        <f t="shared" si="14"/>
        <v>1922602.5</v>
      </c>
      <c r="L73" s="21">
        <f t="shared" si="14"/>
        <v>1774743.75</v>
      </c>
      <c r="M73" s="21">
        <f t="shared" ref="M73:N73" si="15">M28*M$62*$C$12</f>
        <v>2080552.5</v>
      </c>
      <c r="N73" s="131">
        <f t="shared" si="15"/>
        <v>2367056.25</v>
      </c>
    </row>
    <row r="74" spans="2:14" s="18" customFormat="1" x14ac:dyDescent="0.25">
      <c r="B74" s="165" t="s">
        <v>143</v>
      </c>
      <c r="C74" s="20"/>
      <c r="D74" s="21">
        <f t="shared" ref="D74:L74" si="16">D29*D$62*$C$12</f>
        <v>0</v>
      </c>
      <c r="E74" s="21">
        <f t="shared" si="16"/>
        <v>0</v>
      </c>
      <c r="F74" s="21">
        <f t="shared" si="16"/>
        <v>0</v>
      </c>
      <c r="G74" s="21">
        <f t="shared" si="16"/>
        <v>4387.5</v>
      </c>
      <c r="H74" s="21">
        <f t="shared" si="16"/>
        <v>5850</v>
      </c>
      <c r="I74" s="21">
        <f t="shared" si="16"/>
        <v>5850</v>
      </c>
      <c r="J74" s="21">
        <f t="shared" si="16"/>
        <v>5411.25</v>
      </c>
      <c r="K74" s="21">
        <f t="shared" si="16"/>
        <v>5265</v>
      </c>
      <c r="L74" s="21">
        <f t="shared" si="16"/>
        <v>5265</v>
      </c>
      <c r="M74" s="21">
        <f t="shared" ref="M74:N74" si="17">M29*M$62*$C$12</f>
        <v>39048.749999999993</v>
      </c>
      <c r="N74" s="131">
        <f t="shared" si="17"/>
        <v>35392.5</v>
      </c>
    </row>
    <row r="75" spans="2:14" s="18" customFormat="1" x14ac:dyDescent="0.25">
      <c r="B75" s="165" t="s">
        <v>144</v>
      </c>
      <c r="C75" s="20"/>
      <c r="D75" s="21">
        <f t="shared" ref="D75:L75" si="18">D30*D$62*$C$12</f>
        <v>3363.75</v>
      </c>
      <c r="E75" s="21">
        <f t="shared" si="18"/>
        <v>0</v>
      </c>
      <c r="F75" s="21">
        <f t="shared" si="18"/>
        <v>13162.5</v>
      </c>
      <c r="G75" s="21">
        <f t="shared" si="18"/>
        <v>13162.5</v>
      </c>
      <c r="H75" s="21">
        <f t="shared" si="18"/>
        <v>11700</v>
      </c>
      <c r="I75" s="21">
        <f t="shared" si="18"/>
        <v>11700</v>
      </c>
      <c r="J75" s="21">
        <f t="shared" si="18"/>
        <v>12138.75</v>
      </c>
      <c r="K75" s="21">
        <f t="shared" si="18"/>
        <v>12285</v>
      </c>
      <c r="L75" s="21">
        <f t="shared" si="18"/>
        <v>21498.75</v>
      </c>
      <c r="M75" s="21">
        <f t="shared" ref="M75:N75" si="19">M30*M$62*$C$12</f>
        <v>6142.5</v>
      </c>
      <c r="N75" s="131">
        <f t="shared" si="19"/>
        <v>0</v>
      </c>
    </row>
    <row r="76" spans="2:14" s="18" customFormat="1" x14ac:dyDescent="0.25">
      <c r="B76" s="165" t="s">
        <v>145</v>
      </c>
      <c r="C76" s="20"/>
      <c r="D76" s="21">
        <f t="shared" ref="D76:L76" si="20">D31*D$62*$C$12</f>
        <v>1813500</v>
      </c>
      <c r="E76" s="21">
        <f t="shared" si="20"/>
        <v>1901250</v>
      </c>
      <c r="F76" s="21">
        <f t="shared" si="20"/>
        <v>1886625</v>
      </c>
      <c r="G76" s="21">
        <f t="shared" si="20"/>
        <v>1608750</v>
      </c>
      <c r="H76" s="21">
        <f t="shared" si="20"/>
        <v>1521000</v>
      </c>
      <c r="I76" s="21">
        <f t="shared" si="20"/>
        <v>2223000</v>
      </c>
      <c r="J76" s="21">
        <f t="shared" si="20"/>
        <v>2588624.9999999995</v>
      </c>
      <c r="K76" s="21">
        <f t="shared" si="20"/>
        <v>4208051.25</v>
      </c>
      <c r="L76" s="21">
        <f t="shared" si="20"/>
        <v>4565193.75</v>
      </c>
      <c r="M76" s="21">
        <f t="shared" ref="M76:N76" si="21">M31*M$62*$C$12</f>
        <v>4191086.25</v>
      </c>
      <c r="N76" s="131">
        <f t="shared" si="21"/>
        <v>4084177.5</v>
      </c>
    </row>
    <row r="77" spans="2:14" s="18" customFormat="1" x14ac:dyDescent="0.25">
      <c r="B77" s="165" t="s">
        <v>146</v>
      </c>
      <c r="C77" s="20"/>
      <c r="D77" s="21">
        <f t="shared" ref="D77:L77" si="22">D32*D$62*$C$12</f>
        <v>0</v>
      </c>
      <c r="E77" s="21">
        <f t="shared" si="22"/>
        <v>87750</v>
      </c>
      <c r="F77" s="21">
        <f t="shared" si="22"/>
        <v>248625</v>
      </c>
      <c r="G77" s="21">
        <f t="shared" si="22"/>
        <v>336375</v>
      </c>
      <c r="H77" s="21">
        <f t="shared" si="22"/>
        <v>351000</v>
      </c>
      <c r="I77" s="21">
        <f t="shared" si="22"/>
        <v>394875</v>
      </c>
      <c r="J77" s="21">
        <f t="shared" si="22"/>
        <v>544635</v>
      </c>
      <c r="K77" s="21">
        <f t="shared" si="22"/>
        <v>511143.75</v>
      </c>
      <c r="L77" s="21">
        <f t="shared" si="22"/>
        <v>345881.25</v>
      </c>
      <c r="M77" s="21">
        <f t="shared" ref="M77:N77" si="23">M32*M$62*$C$12</f>
        <v>419298.75</v>
      </c>
      <c r="N77" s="131">
        <f t="shared" si="23"/>
        <v>460541.25</v>
      </c>
    </row>
    <row r="78" spans="2:14" s="18" customFormat="1" x14ac:dyDescent="0.25">
      <c r="B78" s="165" t="s">
        <v>147</v>
      </c>
      <c r="C78" s="20"/>
      <c r="D78" s="21">
        <f t="shared" ref="D78:L78" si="24">D33*D$62*$C$12</f>
        <v>979875</v>
      </c>
      <c r="E78" s="21">
        <f t="shared" si="24"/>
        <v>1053000</v>
      </c>
      <c r="F78" s="21">
        <f t="shared" si="24"/>
        <v>1009125</v>
      </c>
      <c r="G78" s="21">
        <f t="shared" si="24"/>
        <v>1082250</v>
      </c>
      <c r="H78" s="21">
        <f t="shared" si="24"/>
        <v>1199249.9999999998</v>
      </c>
      <c r="I78" s="21">
        <f t="shared" si="24"/>
        <v>1272374.9999999998</v>
      </c>
      <c r="J78" s="21">
        <f t="shared" si="24"/>
        <v>1869660</v>
      </c>
      <c r="K78" s="21">
        <f t="shared" si="24"/>
        <v>2029657.5</v>
      </c>
      <c r="L78" s="21">
        <f t="shared" si="24"/>
        <v>1960335</v>
      </c>
      <c r="M78" s="21">
        <f t="shared" ref="M78:N78" si="25">M33*M$62*$C$12</f>
        <v>1977446.25</v>
      </c>
      <c r="N78" s="131">
        <f t="shared" si="25"/>
        <v>1986075</v>
      </c>
    </row>
    <row r="79" spans="2:14" s="18" customFormat="1" x14ac:dyDescent="0.25">
      <c r="B79" s="165" t="s">
        <v>148</v>
      </c>
      <c r="C79" s="20"/>
      <c r="D79" s="21">
        <f t="shared" ref="D79:L79" si="26">D34*D$62*$C$12</f>
        <v>438750</v>
      </c>
      <c r="E79" s="21">
        <f t="shared" si="26"/>
        <v>453375</v>
      </c>
      <c r="F79" s="21">
        <f t="shared" si="26"/>
        <v>8624362.5</v>
      </c>
      <c r="G79" s="21">
        <f t="shared" si="26"/>
        <v>12927037.5</v>
      </c>
      <c r="H79" s="21">
        <f t="shared" si="26"/>
        <v>13937625</v>
      </c>
      <c r="I79" s="21">
        <f t="shared" si="26"/>
        <v>17520750</v>
      </c>
      <c r="J79" s="21">
        <f t="shared" si="26"/>
        <v>19448617.499999996</v>
      </c>
      <c r="K79" s="21">
        <f t="shared" si="26"/>
        <v>20179136.249999996</v>
      </c>
      <c r="L79" s="21">
        <f t="shared" si="26"/>
        <v>21168810</v>
      </c>
      <c r="M79" s="21">
        <f t="shared" ref="M79:N79" si="27">M34*M$62*$C$12</f>
        <v>22095596.25</v>
      </c>
      <c r="N79" s="131">
        <f t="shared" si="27"/>
        <v>23250825</v>
      </c>
    </row>
    <row r="80" spans="2:14" s="18" customFormat="1" x14ac:dyDescent="0.25">
      <c r="B80" s="165" t="s">
        <v>149</v>
      </c>
      <c r="C80" s="20"/>
      <c r="D80" s="21">
        <f t="shared" ref="D80:L80" si="28">D35*D$62*$C$12</f>
        <v>175500</v>
      </c>
      <c r="E80" s="21">
        <f t="shared" si="28"/>
        <v>175500</v>
      </c>
      <c r="F80" s="21">
        <f t="shared" si="28"/>
        <v>219375</v>
      </c>
      <c r="G80" s="21">
        <f t="shared" si="28"/>
        <v>234000</v>
      </c>
      <c r="H80" s="21">
        <f t="shared" si="28"/>
        <v>234000</v>
      </c>
      <c r="I80" s="21">
        <f t="shared" si="28"/>
        <v>190125</v>
      </c>
      <c r="J80" s="21">
        <f t="shared" si="28"/>
        <v>218058.75</v>
      </c>
      <c r="K80" s="21">
        <f t="shared" si="28"/>
        <v>233561.25</v>
      </c>
      <c r="L80" s="21">
        <f t="shared" si="28"/>
        <v>233561.25</v>
      </c>
      <c r="M80" s="21">
        <f t="shared" ref="M80:N80" si="29">M35*M$62*$C$12</f>
        <v>233853.75</v>
      </c>
      <c r="N80" s="131">
        <f t="shared" si="29"/>
        <v>234438.75</v>
      </c>
    </row>
    <row r="81" spans="2:14" s="18" customFormat="1" x14ac:dyDescent="0.25">
      <c r="B81" s="165" t="s">
        <v>150</v>
      </c>
      <c r="C81" s="20"/>
      <c r="D81" s="21">
        <f t="shared" ref="D81:L81" si="30">D36*D$62*$C$12</f>
        <v>1184625</v>
      </c>
      <c r="E81" s="21">
        <f t="shared" si="30"/>
        <v>1579500</v>
      </c>
      <c r="F81" s="21">
        <f t="shared" si="30"/>
        <v>1623375</v>
      </c>
      <c r="G81" s="21">
        <f t="shared" si="30"/>
        <v>1638000</v>
      </c>
      <c r="H81" s="21">
        <f t="shared" si="30"/>
        <v>1725750</v>
      </c>
      <c r="I81" s="21">
        <f t="shared" si="30"/>
        <v>1798875</v>
      </c>
      <c r="J81" s="21">
        <f t="shared" si="30"/>
        <v>1877118.75</v>
      </c>
      <c r="K81" s="21">
        <f t="shared" si="30"/>
        <v>1969402.5</v>
      </c>
      <c r="L81" s="21">
        <f t="shared" si="30"/>
        <v>1947465</v>
      </c>
      <c r="M81" s="21">
        <f t="shared" ref="M81:N81" si="31">M36*M$62*$C$12</f>
        <v>2455683.7499999995</v>
      </c>
      <c r="N81" s="131">
        <f t="shared" si="31"/>
        <v>3951675</v>
      </c>
    </row>
    <row r="82" spans="2:14" s="18" customFormat="1" x14ac:dyDescent="0.25">
      <c r="B82" s="165" t="s">
        <v>151</v>
      </c>
      <c r="C82" s="20"/>
      <c r="D82" s="21">
        <f t="shared" ref="D82:L82" si="32">D37*D$62*$C$12</f>
        <v>2515499.9999999995</v>
      </c>
      <c r="E82" s="21">
        <f t="shared" si="32"/>
        <v>2559374.9999999995</v>
      </c>
      <c r="F82" s="21">
        <f t="shared" si="32"/>
        <v>2705625</v>
      </c>
      <c r="G82" s="21">
        <f t="shared" si="32"/>
        <v>2749500</v>
      </c>
      <c r="H82" s="21">
        <f t="shared" si="32"/>
        <v>2749500</v>
      </c>
      <c r="I82" s="21">
        <f t="shared" si="32"/>
        <v>2617874.9999999995</v>
      </c>
      <c r="J82" s="21">
        <f t="shared" si="32"/>
        <v>2659117.5</v>
      </c>
      <c r="K82" s="21">
        <f t="shared" si="32"/>
        <v>2625187.5</v>
      </c>
      <c r="L82" s="21">
        <f t="shared" si="32"/>
        <v>2645223.75</v>
      </c>
      <c r="M82" s="21">
        <f t="shared" ref="M82:N82" si="33">M37*M$62*$C$12</f>
        <v>2763686.25</v>
      </c>
      <c r="N82" s="131">
        <f t="shared" si="33"/>
        <v>2924561.25</v>
      </c>
    </row>
    <row r="83" spans="2:14" s="18" customFormat="1" x14ac:dyDescent="0.25">
      <c r="B83" s="165" t="s">
        <v>152</v>
      </c>
      <c r="C83" s="20"/>
      <c r="D83" s="21">
        <f t="shared" ref="D83:L83" si="34">D38*D$62*$C$12</f>
        <v>2925</v>
      </c>
      <c r="E83" s="21">
        <f t="shared" si="34"/>
        <v>13162.5</v>
      </c>
      <c r="F83" s="21">
        <f t="shared" si="34"/>
        <v>17550</v>
      </c>
      <c r="G83" s="21">
        <f t="shared" si="34"/>
        <v>17550</v>
      </c>
      <c r="H83" s="21">
        <f t="shared" si="34"/>
        <v>21937.5</v>
      </c>
      <c r="I83" s="21">
        <f t="shared" si="34"/>
        <v>23400</v>
      </c>
      <c r="J83" s="21">
        <f t="shared" si="34"/>
        <v>24277.5</v>
      </c>
      <c r="K83" s="21">
        <f t="shared" si="34"/>
        <v>22815</v>
      </c>
      <c r="L83" s="21">
        <f t="shared" si="34"/>
        <v>24862.5</v>
      </c>
      <c r="M83" s="21">
        <f t="shared" ref="M83:N83" si="35">M38*M$62*$C$12</f>
        <v>7967992.5</v>
      </c>
      <c r="N83" s="131">
        <f t="shared" si="35"/>
        <v>11279677.5</v>
      </c>
    </row>
    <row r="84" spans="2:14" s="18" customFormat="1" x14ac:dyDescent="0.25">
      <c r="B84" s="165" t="s">
        <v>153</v>
      </c>
      <c r="C84" s="20"/>
      <c r="D84" s="21">
        <f t="shared" ref="D84:L84" si="36">D39*D$62*$C$12</f>
        <v>5835375</v>
      </c>
      <c r="E84" s="21">
        <f t="shared" si="36"/>
        <v>6157125</v>
      </c>
      <c r="F84" s="21">
        <f t="shared" si="36"/>
        <v>6391125</v>
      </c>
      <c r="G84" s="21">
        <f t="shared" si="36"/>
        <v>6654375</v>
      </c>
      <c r="H84" s="21">
        <f t="shared" si="36"/>
        <v>6903000</v>
      </c>
      <c r="I84" s="21">
        <f t="shared" si="36"/>
        <v>7180875</v>
      </c>
      <c r="J84" s="21">
        <f t="shared" si="36"/>
        <v>7937572.5</v>
      </c>
      <c r="K84" s="21">
        <f t="shared" si="36"/>
        <v>9327240</v>
      </c>
      <c r="L84" s="21">
        <f t="shared" si="36"/>
        <v>9881673.7499999981</v>
      </c>
      <c r="M84" s="21">
        <f t="shared" ref="M84:N84" si="37">M39*M$62*$C$12</f>
        <v>22045140</v>
      </c>
      <c r="N84" s="131">
        <f t="shared" si="37"/>
        <v>26967768.75</v>
      </c>
    </row>
    <row r="85" spans="2:14" s="18" customFormat="1" x14ac:dyDescent="0.25">
      <c r="B85" s="165" t="s">
        <v>154</v>
      </c>
      <c r="C85" s="20"/>
      <c r="D85" s="21">
        <f t="shared" ref="D85:L85" si="38">D40*D$62*$C$12</f>
        <v>3729375</v>
      </c>
      <c r="E85" s="21">
        <f t="shared" si="38"/>
        <v>4153500</v>
      </c>
      <c r="F85" s="21">
        <f t="shared" si="38"/>
        <v>6727500</v>
      </c>
      <c r="G85" s="21">
        <f t="shared" si="38"/>
        <v>7312500</v>
      </c>
      <c r="H85" s="21">
        <f t="shared" si="38"/>
        <v>6990750</v>
      </c>
      <c r="I85" s="21">
        <f t="shared" si="38"/>
        <v>7166250</v>
      </c>
      <c r="J85" s="21">
        <f t="shared" si="38"/>
        <v>20485383.749999996</v>
      </c>
      <c r="K85" s="21">
        <f t="shared" si="38"/>
        <v>23817397.5</v>
      </c>
      <c r="L85" s="21">
        <f t="shared" si="38"/>
        <v>24119111.25</v>
      </c>
      <c r="M85" s="21">
        <f t="shared" ref="M85:N85" si="39">M40*M$62*$C$12</f>
        <v>6103743.75</v>
      </c>
      <c r="N85" s="131">
        <f t="shared" si="39"/>
        <v>32613.75</v>
      </c>
    </row>
    <row r="86" spans="2:14" s="18" customFormat="1" x14ac:dyDescent="0.25">
      <c r="B86" s="165" t="s">
        <v>155</v>
      </c>
      <c r="C86" s="20"/>
      <c r="D86" s="21">
        <f t="shared" ref="D86:L86" si="40">D41*D$62*$C$12</f>
        <v>1067625</v>
      </c>
      <c r="E86" s="21">
        <f t="shared" si="40"/>
        <v>1155375</v>
      </c>
      <c r="F86" s="21">
        <f t="shared" si="40"/>
        <v>1872000</v>
      </c>
      <c r="G86" s="21">
        <f t="shared" si="40"/>
        <v>2018250</v>
      </c>
      <c r="H86" s="21">
        <f t="shared" si="40"/>
        <v>2076750</v>
      </c>
      <c r="I86" s="21">
        <f t="shared" si="40"/>
        <v>2193750</v>
      </c>
      <c r="J86" s="21">
        <f t="shared" si="40"/>
        <v>2283986.25</v>
      </c>
      <c r="K86" s="21">
        <f t="shared" si="40"/>
        <v>2457877.4999999995</v>
      </c>
      <c r="L86" s="21">
        <f t="shared" si="40"/>
        <v>2718787.5</v>
      </c>
      <c r="M86" s="21">
        <f t="shared" ref="M86:N86" si="41">M41*M$62*$C$12</f>
        <v>3280972.5</v>
      </c>
      <c r="N86" s="131">
        <f t="shared" si="41"/>
        <v>3925057.5</v>
      </c>
    </row>
    <row r="87" spans="2:14" s="18" customFormat="1" x14ac:dyDescent="0.25">
      <c r="B87" s="165" t="s">
        <v>156</v>
      </c>
      <c r="C87" s="20"/>
      <c r="D87" s="21">
        <f t="shared" ref="D87:L87" si="42">D42*D$62*$C$12</f>
        <v>13718250</v>
      </c>
      <c r="E87" s="21">
        <f t="shared" si="42"/>
        <v>14113125</v>
      </c>
      <c r="F87" s="21">
        <f t="shared" si="42"/>
        <v>26588250</v>
      </c>
      <c r="G87" s="21">
        <f t="shared" si="42"/>
        <v>31195125</v>
      </c>
      <c r="H87" s="21">
        <f t="shared" si="42"/>
        <v>31750875</v>
      </c>
      <c r="I87" s="21">
        <f t="shared" si="42"/>
        <v>32672250</v>
      </c>
      <c r="J87" s="21">
        <f t="shared" si="42"/>
        <v>33885832.5</v>
      </c>
      <c r="K87" s="21">
        <f t="shared" si="42"/>
        <v>34466737.5</v>
      </c>
      <c r="L87" s="21">
        <f t="shared" si="42"/>
        <v>35166836.25</v>
      </c>
      <c r="M87" s="21">
        <f t="shared" ref="M87:N87" si="43">M42*M$62*$C$12</f>
        <v>36511166.25</v>
      </c>
      <c r="N87" s="131">
        <f t="shared" si="43"/>
        <v>38842829.999999993</v>
      </c>
    </row>
    <row r="88" spans="2:14" s="18" customFormat="1" x14ac:dyDescent="0.25">
      <c r="B88" s="165" t="s">
        <v>157</v>
      </c>
      <c r="C88" s="20"/>
      <c r="D88" s="21">
        <f t="shared" ref="D88:L88" si="44">D43*D$62*$C$12</f>
        <v>1345500</v>
      </c>
      <c r="E88" s="21">
        <f t="shared" si="44"/>
        <v>1345500</v>
      </c>
      <c r="F88" s="21">
        <f t="shared" si="44"/>
        <v>1371825</v>
      </c>
      <c r="G88" s="21">
        <f t="shared" si="44"/>
        <v>1358662.5</v>
      </c>
      <c r="H88" s="21">
        <f t="shared" si="44"/>
        <v>1390837.5</v>
      </c>
      <c r="I88" s="21">
        <f t="shared" si="44"/>
        <v>1404000</v>
      </c>
      <c r="J88" s="21">
        <f t="shared" si="44"/>
        <v>1422866.25</v>
      </c>
      <c r="K88" s="21">
        <f t="shared" si="44"/>
        <v>1455041.25</v>
      </c>
      <c r="L88" s="21">
        <f t="shared" si="44"/>
        <v>1463231.25</v>
      </c>
      <c r="M88" s="21">
        <f t="shared" ref="M88:N88" si="45">M43*M$62*$C$12</f>
        <v>1531091.25</v>
      </c>
      <c r="N88" s="131">
        <f t="shared" si="45"/>
        <v>1541036.25</v>
      </c>
    </row>
    <row r="89" spans="2:14" s="18" customFormat="1" x14ac:dyDescent="0.25">
      <c r="B89" s="165" t="s">
        <v>158</v>
      </c>
      <c r="C89" s="20"/>
      <c r="D89" s="21">
        <f t="shared" ref="D89:L89" si="46">D44*D$62*$C$12</f>
        <v>2149875</v>
      </c>
      <c r="E89" s="21">
        <f t="shared" si="46"/>
        <v>2120625</v>
      </c>
      <c r="F89" s="21">
        <f t="shared" si="46"/>
        <v>2149875</v>
      </c>
      <c r="G89" s="21">
        <f t="shared" si="46"/>
        <v>2164500</v>
      </c>
      <c r="H89" s="21">
        <f t="shared" si="46"/>
        <v>2164500</v>
      </c>
      <c r="I89" s="21">
        <f t="shared" si="46"/>
        <v>2208375</v>
      </c>
      <c r="J89" s="21">
        <f t="shared" si="46"/>
        <v>2233530</v>
      </c>
      <c r="K89" s="21">
        <f t="shared" si="46"/>
        <v>2249325</v>
      </c>
      <c r="L89" s="21">
        <f t="shared" si="46"/>
        <v>2333272.5</v>
      </c>
      <c r="M89" s="21">
        <f t="shared" ref="M89:N89" si="47">M44*M$62*$C$12</f>
        <v>2402887.4999999995</v>
      </c>
      <c r="N89" s="131">
        <f t="shared" si="47"/>
        <v>2408883.7499999995</v>
      </c>
    </row>
    <row r="90" spans="2:14" s="18" customFormat="1" x14ac:dyDescent="0.25">
      <c r="B90" s="165" t="s">
        <v>159</v>
      </c>
      <c r="C90" s="20"/>
      <c r="D90" s="21">
        <f t="shared" ref="D90:L90" si="48">D45*D$62*$C$12</f>
        <v>526500</v>
      </c>
      <c r="E90" s="21">
        <f t="shared" si="48"/>
        <v>570375</v>
      </c>
      <c r="F90" s="21">
        <f t="shared" si="48"/>
        <v>628874.99999999988</v>
      </c>
      <c r="G90" s="21">
        <f t="shared" si="48"/>
        <v>731250</v>
      </c>
      <c r="H90" s="21">
        <f t="shared" si="48"/>
        <v>628874.99999999988</v>
      </c>
      <c r="I90" s="21">
        <f t="shared" si="48"/>
        <v>585000</v>
      </c>
      <c r="J90" s="21">
        <f t="shared" si="48"/>
        <v>723645</v>
      </c>
      <c r="K90" s="21">
        <f t="shared" si="48"/>
        <v>722475</v>
      </c>
      <c r="L90" s="21">
        <f t="shared" si="48"/>
        <v>711506.25</v>
      </c>
      <c r="M90" s="21">
        <f t="shared" ref="M90:N90" si="49">M45*M$62*$C$12</f>
        <v>729348.75</v>
      </c>
      <c r="N90" s="131">
        <f t="shared" si="49"/>
        <v>778196.25</v>
      </c>
    </row>
    <row r="91" spans="2:14" s="18" customFormat="1" x14ac:dyDescent="0.25">
      <c r="B91" s="165" t="s">
        <v>160</v>
      </c>
      <c r="C91" s="20"/>
      <c r="D91" s="21">
        <f t="shared" ref="D91:L91" si="50">D46*D$62*$C$12</f>
        <v>3656250</v>
      </c>
      <c r="E91" s="21">
        <f t="shared" si="50"/>
        <v>3685500</v>
      </c>
      <c r="F91" s="21">
        <f t="shared" si="50"/>
        <v>1886625</v>
      </c>
      <c r="G91" s="21">
        <f t="shared" si="50"/>
        <v>3085875</v>
      </c>
      <c r="H91" s="21">
        <f t="shared" si="50"/>
        <v>3817125</v>
      </c>
      <c r="I91" s="21">
        <f t="shared" si="50"/>
        <v>3817125</v>
      </c>
      <c r="J91" s="21">
        <f t="shared" si="50"/>
        <v>4368487.5</v>
      </c>
      <c r="K91" s="21">
        <f t="shared" si="50"/>
        <v>4238617.5</v>
      </c>
      <c r="L91" s="21">
        <f t="shared" si="50"/>
        <v>3993795</v>
      </c>
      <c r="M91" s="21">
        <f t="shared" ref="M91:N91" si="51">M46*M$62*$C$12</f>
        <v>3925642.5</v>
      </c>
      <c r="N91" s="131">
        <f t="shared" si="51"/>
        <v>2556011.2499999995</v>
      </c>
    </row>
    <row r="92" spans="2:14" s="18" customFormat="1" x14ac:dyDescent="0.25">
      <c r="B92" s="165" t="s">
        <v>161</v>
      </c>
      <c r="C92" s="20"/>
      <c r="D92" s="21">
        <f t="shared" ref="D92:L92" si="52">D47*D$62*$C$12</f>
        <v>3027375</v>
      </c>
      <c r="E92" s="21">
        <f t="shared" si="52"/>
        <v>3173625</v>
      </c>
      <c r="F92" s="21">
        <f t="shared" si="52"/>
        <v>5630625</v>
      </c>
      <c r="G92" s="21">
        <f t="shared" si="52"/>
        <v>6786000</v>
      </c>
      <c r="H92" s="21">
        <f t="shared" si="52"/>
        <v>7341750</v>
      </c>
      <c r="I92" s="21">
        <f t="shared" si="52"/>
        <v>7926750</v>
      </c>
      <c r="J92" s="21">
        <f t="shared" si="52"/>
        <v>8068173.75</v>
      </c>
      <c r="K92" s="21">
        <f t="shared" si="52"/>
        <v>8196435</v>
      </c>
      <c r="L92" s="21">
        <f t="shared" si="52"/>
        <v>8804396.25</v>
      </c>
      <c r="M92" s="21">
        <f t="shared" ref="M92:N92" si="53">M47*M$62*$C$12</f>
        <v>9377842.5</v>
      </c>
      <c r="N92" s="131">
        <f t="shared" si="53"/>
        <v>9604968.7499999981</v>
      </c>
    </row>
    <row r="93" spans="2:14" s="18" customFormat="1" x14ac:dyDescent="0.25">
      <c r="B93" s="165" t="s">
        <v>162</v>
      </c>
      <c r="C93" s="20"/>
      <c r="D93" s="21">
        <f t="shared" ref="D93:L93" si="54">D48*D$62*$C$12</f>
        <v>351000</v>
      </c>
      <c r="E93" s="21">
        <f t="shared" si="54"/>
        <v>497250</v>
      </c>
      <c r="F93" s="21">
        <f t="shared" si="54"/>
        <v>482625</v>
      </c>
      <c r="G93" s="21">
        <f t="shared" si="54"/>
        <v>511875</v>
      </c>
      <c r="H93" s="21">
        <f t="shared" si="54"/>
        <v>614249.99999999988</v>
      </c>
      <c r="I93" s="21">
        <f t="shared" si="54"/>
        <v>731250</v>
      </c>
      <c r="J93" s="21">
        <f t="shared" si="54"/>
        <v>786386.25</v>
      </c>
      <c r="K93" s="21">
        <f t="shared" si="54"/>
        <v>813881.25</v>
      </c>
      <c r="L93" s="21">
        <f t="shared" si="54"/>
        <v>832893.75</v>
      </c>
      <c r="M93" s="21">
        <f t="shared" ref="M93:N93" si="55">M48*M$62*$C$12</f>
        <v>836257.5</v>
      </c>
      <c r="N93" s="131">
        <f t="shared" si="55"/>
        <v>850005</v>
      </c>
    </row>
    <row r="94" spans="2:14" s="18" customFormat="1" x14ac:dyDescent="0.25">
      <c r="B94" s="165" t="s">
        <v>163</v>
      </c>
      <c r="C94" s="20"/>
      <c r="D94" s="21">
        <f t="shared" ref="D94:L94" si="56">D49*D$62*$C$12</f>
        <v>234000</v>
      </c>
      <c r="E94" s="21">
        <f t="shared" si="56"/>
        <v>3129750</v>
      </c>
      <c r="F94" s="21">
        <f t="shared" si="56"/>
        <v>5806125</v>
      </c>
      <c r="G94" s="21">
        <f t="shared" si="56"/>
        <v>6332625</v>
      </c>
      <c r="H94" s="21">
        <f t="shared" si="56"/>
        <v>8029125</v>
      </c>
      <c r="I94" s="21">
        <f t="shared" si="56"/>
        <v>9827999.9999999981</v>
      </c>
      <c r="J94" s="21">
        <f t="shared" si="56"/>
        <v>10490658.75</v>
      </c>
      <c r="K94" s="21">
        <f t="shared" si="56"/>
        <v>11951403.75</v>
      </c>
      <c r="L94" s="21">
        <f t="shared" si="56"/>
        <v>13414488.75</v>
      </c>
      <c r="M94" s="21">
        <f t="shared" ref="M94:N94" si="57">M49*M$62*$C$12</f>
        <v>13829985</v>
      </c>
      <c r="N94" s="131">
        <f t="shared" si="57"/>
        <v>14429025</v>
      </c>
    </row>
    <row r="95" spans="2:14" s="18" customFormat="1" x14ac:dyDescent="0.25">
      <c r="B95" s="165" t="s">
        <v>164</v>
      </c>
      <c r="C95" s="20"/>
      <c r="D95" s="21">
        <f t="shared" ref="D95:L95" si="58">D50*D$62*$C$12</f>
        <v>3919500</v>
      </c>
      <c r="E95" s="21">
        <f t="shared" si="58"/>
        <v>4021875</v>
      </c>
      <c r="F95" s="21">
        <f t="shared" si="58"/>
        <v>4519125</v>
      </c>
      <c r="G95" s="21">
        <f t="shared" si="58"/>
        <v>4855499.9999999991</v>
      </c>
      <c r="H95" s="21">
        <f t="shared" si="58"/>
        <v>5265000</v>
      </c>
      <c r="I95" s="21">
        <f t="shared" si="58"/>
        <v>6040125</v>
      </c>
      <c r="J95" s="21">
        <f t="shared" si="58"/>
        <v>6927277.5</v>
      </c>
      <c r="K95" s="21">
        <f t="shared" si="58"/>
        <v>8444182.5</v>
      </c>
      <c r="L95" s="21">
        <f t="shared" si="58"/>
        <v>9892203.7499999981</v>
      </c>
      <c r="M95" s="21">
        <f t="shared" ref="M95:N95" si="59">M50*M$62*$C$12</f>
        <v>10481152.499999998</v>
      </c>
      <c r="N95" s="131">
        <f t="shared" si="59"/>
        <v>10535557.5</v>
      </c>
    </row>
    <row r="96" spans="2:14" s="18" customFormat="1" x14ac:dyDescent="0.25">
      <c r="B96" s="165" t="s">
        <v>165</v>
      </c>
      <c r="C96" s="20"/>
      <c r="D96" s="21">
        <f t="shared" ref="D96:L96" si="60">D51*D$62*$C$12</f>
        <v>2983500</v>
      </c>
      <c r="E96" s="21">
        <f t="shared" si="60"/>
        <v>994500</v>
      </c>
      <c r="F96" s="21">
        <f t="shared" si="60"/>
        <v>87750</v>
      </c>
      <c r="G96" s="21">
        <f t="shared" si="60"/>
        <v>73125</v>
      </c>
      <c r="H96" s="21">
        <f t="shared" si="60"/>
        <v>146250</v>
      </c>
      <c r="I96" s="21">
        <f t="shared" si="60"/>
        <v>175500</v>
      </c>
      <c r="J96" s="21">
        <f t="shared" si="60"/>
        <v>175500</v>
      </c>
      <c r="K96" s="21">
        <f t="shared" si="60"/>
        <v>175500</v>
      </c>
      <c r="L96" s="21">
        <f t="shared" si="60"/>
        <v>175500</v>
      </c>
      <c r="M96" s="21">
        <f t="shared" ref="M96:N96" si="61">M51*M$62*$C$12</f>
        <v>175500</v>
      </c>
      <c r="N96" s="131">
        <f t="shared" si="61"/>
        <v>300104.99999999994</v>
      </c>
    </row>
    <row r="97" spans="2:14" s="18" customFormat="1" x14ac:dyDescent="0.25">
      <c r="B97" s="165" t="s">
        <v>166</v>
      </c>
      <c r="C97" s="20"/>
      <c r="D97" s="21">
        <f t="shared" ref="D97:L97" si="62">D52*D$62*$C$12</f>
        <v>6464250</v>
      </c>
      <c r="E97" s="21">
        <f t="shared" si="62"/>
        <v>11392875</v>
      </c>
      <c r="F97" s="21">
        <f t="shared" si="62"/>
        <v>22039875</v>
      </c>
      <c r="G97" s="21">
        <f t="shared" si="62"/>
        <v>26325000</v>
      </c>
      <c r="H97" s="21">
        <f t="shared" si="62"/>
        <v>28708875</v>
      </c>
      <c r="I97" s="21">
        <f t="shared" si="62"/>
        <v>27787500</v>
      </c>
      <c r="J97" s="21">
        <f t="shared" si="62"/>
        <v>27013545</v>
      </c>
      <c r="K97" s="21">
        <f t="shared" si="62"/>
        <v>27017932.5</v>
      </c>
      <c r="L97" s="21">
        <f t="shared" si="62"/>
        <v>27142098.75</v>
      </c>
      <c r="M97" s="21">
        <f t="shared" ref="M97:N97" si="63">M52*M$62*$C$12</f>
        <v>28376887.5</v>
      </c>
      <c r="N97" s="131">
        <f t="shared" si="63"/>
        <v>31083097.5</v>
      </c>
    </row>
    <row r="98" spans="2:14" s="18" customFormat="1" x14ac:dyDescent="0.25">
      <c r="B98" s="165" t="s">
        <v>186</v>
      </c>
      <c r="C98" s="20"/>
      <c r="D98" s="21">
        <f t="shared" ref="D98:L98" si="64">D53*D$62*$C$12</f>
        <v>0</v>
      </c>
      <c r="E98" s="21">
        <f t="shared" si="64"/>
        <v>0</v>
      </c>
      <c r="F98" s="21">
        <f t="shared" si="64"/>
        <v>0</v>
      </c>
      <c r="G98" s="21">
        <f t="shared" si="64"/>
        <v>0</v>
      </c>
      <c r="H98" s="21">
        <f t="shared" si="64"/>
        <v>0</v>
      </c>
      <c r="I98" s="21">
        <f t="shared" si="64"/>
        <v>0</v>
      </c>
      <c r="J98" s="21">
        <f t="shared" si="64"/>
        <v>0</v>
      </c>
      <c r="K98" s="21">
        <f t="shared" si="64"/>
        <v>0</v>
      </c>
      <c r="L98" s="21">
        <f t="shared" si="64"/>
        <v>0</v>
      </c>
      <c r="M98" s="21">
        <f t="shared" ref="M98:N98" si="65">M53*M$62*$C$12</f>
        <v>22159068.75</v>
      </c>
      <c r="N98" s="131">
        <f t="shared" si="65"/>
        <v>31168800</v>
      </c>
    </row>
    <row r="99" spans="2:14" s="18" customFormat="1" x14ac:dyDescent="0.25">
      <c r="B99" s="165" t="s">
        <v>167</v>
      </c>
      <c r="C99" s="20"/>
      <c r="D99" s="21">
        <f t="shared" ref="D99:L99" si="66">D54*D$62*$C$12</f>
        <v>658125</v>
      </c>
      <c r="E99" s="21">
        <f t="shared" si="66"/>
        <v>745875</v>
      </c>
      <c r="F99" s="21">
        <f t="shared" si="66"/>
        <v>804375</v>
      </c>
      <c r="G99" s="21">
        <f t="shared" si="66"/>
        <v>1038375</v>
      </c>
      <c r="H99" s="21">
        <f t="shared" si="66"/>
        <v>1199249.9999999998</v>
      </c>
      <c r="I99" s="21">
        <f t="shared" si="66"/>
        <v>1316250</v>
      </c>
      <c r="J99" s="21">
        <f t="shared" si="66"/>
        <v>1433250</v>
      </c>
      <c r="K99" s="21">
        <f t="shared" si="66"/>
        <v>1760411.25</v>
      </c>
      <c r="L99" s="21">
        <f t="shared" si="66"/>
        <v>1881652.5</v>
      </c>
      <c r="M99" s="21">
        <f t="shared" ref="M99:N99" si="67">M54*M$62*$C$12</f>
        <v>1974960</v>
      </c>
      <c r="N99" s="131">
        <f t="shared" si="67"/>
        <v>2139637.5</v>
      </c>
    </row>
    <row r="100" spans="2:14" s="18" customFormat="1" x14ac:dyDescent="0.25">
      <c r="B100" s="165" t="s">
        <v>168</v>
      </c>
      <c r="C100" s="20"/>
      <c r="D100" s="21">
        <f t="shared" ref="D100:L100" si="68">D55*D$62*$C$12</f>
        <v>11466000</v>
      </c>
      <c r="E100" s="21">
        <f t="shared" si="68"/>
        <v>11670750</v>
      </c>
      <c r="F100" s="21">
        <f t="shared" si="68"/>
        <v>33462000</v>
      </c>
      <c r="G100" s="21">
        <f t="shared" si="68"/>
        <v>43831125</v>
      </c>
      <c r="H100" s="21">
        <f t="shared" si="68"/>
        <v>46317375</v>
      </c>
      <c r="I100" s="21">
        <f t="shared" si="68"/>
        <v>48774375</v>
      </c>
      <c r="J100" s="21">
        <f t="shared" si="68"/>
        <v>54285075</v>
      </c>
      <c r="K100" s="21">
        <f t="shared" si="68"/>
        <v>63854943.75</v>
      </c>
      <c r="L100" s="21">
        <f t="shared" si="68"/>
        <v>70208775</v>
      </c>
      <c r="M100" s="21">
        <f t="shared" ref="M100:N100" si="69">M55*M$62*$C$12</f>
        <v>79162492.499999985</v>
      </c>
      <c r="N100" s="131">
        <f t="shared" si="69"/>
        <v>82643388.749999985</v>
      </c>
    </row>
    <row r="101" spans="2:14" s="18" customFormat="1" x14ac:dyDescent="0.25">
      <c r="B101" s="165" t="s">
        <v>169</v>
      </c>
      <c r="C101" s="20"/>
      <c r="D101" s="21">
        <f t="shared" ref="D101:L101" si="70">D56*D$62*$C$12</f>
        <v>351000</v>
      </c>
      <c r="E101" s="21">
        <f t="shared" si="70"/>
        <v>394875</v>
      </c>
      <c r="F101" s="21">
        <f t="shared" si="70"/>
        <v>497250</v>
      </c>
      <c r="G101" s="21">
        <f t="shared" si="70"/>
        <v>570375</v>
      </c>
      <c r="H101" s="21">
        <f t="shared" si="70"/>
        <v>585000</v>
      </c>
      <c r="I101" s="21">
        <f t="shared" si="70"/>
        <v>760500</v>
      </c>
      <c r="J101" s="21">
        <f t="shared" si="70"/>
        <v>895781.25</v>
      </c>
      <c r="K101" s="21">
        <f t="shared" si="70"/>
        <v>1176727.5</v>
      </c>
      <c r="L101" s="21">
        <f t="shared" si="70"/>
        <v>1352666.25</v>
      </c>
      <c r="M101" s="21">
        <f t="shared" ref="M101:N101" si="71">M56*M$62*$C$12</f>
        <v>1487801.25</v>
      </c>
      <c r="N101" s="131">
        <f t="shared" si="71"/>
        <v>12253263.75</v>
      </c>
    </row>
    <row r="102" spans="2:14" s="18" customFormat="1" x14ac:dyDescent="0.25">
      <c r="B102" s="165" t="s">
        <v>170</v>
      </c>
      <c r="C102" s="20"/>
      <c r="D102" s="21">
        <f t="shared" ref="D102:L102" si="72">D57*D$62*$C$12</f>
        <v>28314000</v>
      </c>
      <c r="E102" s="21">
        <f t="shared" si="72"/>
        <v>17169750</v>
      </c>
      <c r="F102" s="21">
        <f t="shared" si="72"/>
        <v>25506000</v>
      </c>
      <c r="G102" s="21">
        <f t="shared" si="72"/>
        <v>30025125</v>
      </c>
      <c r="H102" s="21">
        <f t="shared" si="72"/>
        <v>31414500</v>
      </c>
      <c r="I102" s="21">
        <f t="shared" si="72"/>
        <v>33271875</v>
      </c>
      <c r="J102" s="21">
        <f t="shared" si="72"/>
        <v>35248443.75</v>
      </c>
      <c r="K102" s="21">
        <f t="shared" si="72"/>
        <v>37383401.25</v>
      </c>
      <c r="L102" s="21">
        <f t="shared" si="72"/>
        <v>37956262.5</v>
      </c>
      <c r="M102" s="21">
        <f t="shared" ref="M102:N102" si="73">M57*M$62*$C$12</f>
        <v>38324666.25</v>
      </c>
      <c r="N102" s="131">
        <f t="shared" si="73"/>
        <v>39724278.749999993</v>
      </c>
    </row>
    <row r="103" spans="2:14" s="18" customFormat="1" x14ac:dyDescent="0.25">
      <c r="B103" s="175" t="s">
        <v>175</v>
      </c>
      <c r="C103" s="169" t="s">
        <v>171</v>
      </c>
      <c r="D103" s="202">
        <f t="shared" ref="D103:L103" si="74">SUM(D67:D102)</f>
        <v>136697388.75</v>
      </c>
      <c r="E103" s="202">
        <f t="shared" si="74"/>
        <v>135809212.5</v>
      </c>
      <c r="F103" s="202">
        <f t="shared" si="74"/>
        <v>209631825</v>
      </c>
      <c r="G103" s="202">
        <f t="shared" si="74"/>
        <v>246437100</v>
      </c>
      <c r="H103" s="202">
        <f t="shared" si="74"/>
        <v>262888762.5</v>
      </c>
      <c r="I103" s="202">
        <f t="shared" si="74"/>
        <v>280396350</v>
      </c>
      <c r="J103" s="202">
        <f t="shared" si="74"/>
        <v>313148306.25</v>
      </c>
      <c r="K103" s="202">
        <f t="shared" si="74"/>
        <v>341621865</v>
      </c>
      <c r="L103" s="202">
        <f t="shared" si="74"/>
        <v>360569722.5</v>
      </c>
      <c r="M103" s="202">
        <f t="shared" ref="M103:N103" si="75">SUM(M67:M102)</f>
        <v>384762836.25</v>
      </c>
      <c r="N103" s="203">
        <f t="shared" si="75"/>
        <v>416518245</v>
      </c>
    </row>
    <row r="104" spans="2:14" x14ac:dyDescent="0.25">
      <c r="B104" s="14"/>
      <c r="C104" s="14"/>
      <c r="D104" s="14"/>
      <c r="E104" s="14"/>
      <c r="F104" s="50"/>
      <c r="G104" s="50"/>
      <c r="H104" s="50"/>
      <c r="I104" s="50"/>
      <c r="J104" s="50"/>
      <c r="K104" s="50"/>
    </row>
    <row r="105" spans="2:14" ht="69.75" customHeight="1" x14ac:dyDescent="0.25">
      <c r="B105" s="472" t="s">
        <v>570</v>
      </c>
      <c r="C105" s="17" t="s">
        <v>58</v>
      </c>
      <c r="D105" s="26"/>
      <c r="E105" s="26"/>
      <c r="F105" s="26"/>
      <c r="G105" s="26"/>
      <c r="H105" s="45"/>
      <c r="I105" s="45"/>
      <c r="J105" s="45"/>
      <c r="K105" s="45"/>
    </row>
    <row r="106" spans="2:14" x14ac:dyDescent="0.25">
      <c r="B106" s="46" t="s">
        <v>59</v>
      </c>
      <c r="C106" s="47">
        <v>0.1</v>
      </c>
      <c r="D106" s="117"/>
      <c r="E106" s="117"/>
      <c r="F106" s="45"/>
      <c r="G106" s="45"/>
      <c r="H106" s="43"/>
      <c r="I106" s="43"/>
      <c r="J106" s="43"/>
      <c r="K106" s="43"/>
    </row>
    <row r="107" spans="2:14" x14ac:dyDescent="0.25">
      <c r="B107" s="46" t="s">
        <v>60</v>
      </c>
      <c r="C107" s="47">
        <v>0</v>
      </c>
      <c r="D107" s="117"/>
      <c r="E107" s="117"/>
      <c r="F107" s="11"/>
      <c r="G107" s="45"/>
      <c r="H107" s="43"/>
      <c r="I107" s="43"/>
      <c r="J107" s="43"/>
      <c r="K107" s="43"/>
    </row>
    <row r="108" spans="2:14" x14ac:dyDescent="0.25">
      <c r="B108" s="46" t="s">
        <v>61</v>
      </c>
      <c r="C108" s="47">
        <v>0.3</v>
      </c>
      <c r="D108" s="117"/>
      <c r="E108" s="117"/>
      <c r="F108" s="11"/>
      <c r="G108" s="45"/>
      <c r="H108" s="43"/>
      <c r="I108" s="43"/>
      <c r="J108" s="43"/>
      <c r="K108" s="43"/>
    </row>
    <row r="109" spans="2:14" x14ac:dyDescent="0.25">
      <c r="B109" s="46" t="s">
        <v>62</v>
      </c>
      <c r="C109" s="47">
        <v>0.8</v>
      </c>
      <c r="D109" s="117"/>
      <c r="E109" s="117"/>
      <c r="F109" s="11"/>
      <c r="G109" s="45"/>
      <c r="H109" s="43"/>
      <c r="I109" s="43"/>
      <c r="J109" s="43"/>
      <c r="K109" s="43"/>
    </row>
    <row r="110" spans="2:14" x14ac:dyDescent="0.25">
      <c r="B110" s="46" t="s">
        <v>63</v>
      </c>
      <c r="C110" s="47">
        <v>0.8</v>
      </c>
      <c r="D110" s="117"/>
      <c r="E110" s="117"/>
      <c r="F110" s="11"/>
      <c r="G110" s="45"/>
      <c r="H110" s="43"/>
      <c r="I110" s="43"/>
      <c r="J110" s="43"/>
      <c r="K110" s="43"/>
    </row>
    <row r="111" spans="2:14" x14ac:dyDescent="0.25">
      <c r="B111" s="46" t="s">
        <v>64</v>
      </c>
      <c r="C111" s="47">
        <v>0.2</v>
      </c>
      <c r="D111" s="117"/>
      <c r="E111" s="117"/>
      <c r="F111" s="11"/>
      <c r="G111" s="45"/>
      <c r="H111" s="43"/>
      <c r="I111" s="43"/>
      <c r="J111" s="43"/>
      <c r="K111" s="43"/>
    </row>
    <row r="112" spans="2:14" x14ac:dyDescent="0.25">
      <c r="B112" s="48" t="s">
        <v>65</v>
      </c>
      <c r="C112" s="49">
        <v>0.8</v>
      </c>
      <c r="D112" s="117"/>
      <c r="E112" s="117"/>
      <c r="F112" s="11"/>
      <c r="G112" s="45"/>
      <c r="H112" s="43"/>
      <c r="I112" s="43"/>
      <c r="J112" s="43"/>
      <c r="K112" s="43"/>
    </row>
    <row r="113" spans="2:11" x14ac:dyDescent="0.25">
      <c r="B113" s="73"/>
      <c r="C113" s="74"/>
      <c r="D113" s="117"/>
      <c r="E113" s="117"/>
      <c r="F113" s="11"/>
      <c r="G113" s="45"/>
      <c r="H113" s="43"/>
      <c r="I113" s="43"/>
      <c r="J113" s="43"/>
      <c r="K113" s="43"/>
    </row>
    <row r="114" spans="2:11" ht="16.5" thickBot="1" x14ac:dyDescent="0.3">
      <c r="B114" s="73"/>
      <c r="C114" s="74"/>
      <c r="D114" s="117"/>
      <c r="E114" s="117"/>
      <c r="F114" s="11"/>
      <c r="G114" s="45"/>
      <c r="H114" s="43"/>
      <c r="I114" s="43"/>
      <c r="J114" s="43"/>
      <c r="K114" s="43"/>
    </row>
    <row r="115" spans="2:11" x14ac:dyDescent="0.25">
      <c r="B115" s="559" t="s">
        <v>66</v>
      </c>
      <c r="C115" s="560"/>
      <c r="D115" s="118"/>
      <c r="E115" s="118"/>
    </row>
    <row r="116" spans="2:11" x14ac:dyDescent="0.25">
      <c r="B116" s="8" t="s">
        <v>4</v>
      </c>
      <c r="C116" s="7">
        <f>C107</f>
        <v>0</v>
      </c>
      <c r="D116" s="12"/>
      <c r="E116" s="12"/>
    </row>
    <row r="117" spans="2:11" x14ac:dyDescent="0.25">
      <c r="B117" s="8" t="s">
        <v>5</v>
      </c>
      <c r="C117" s="7">
        <f>C111</f>
        <v>0.2</v>
      </c>
      <c r="D117" s="12"/>
      <c r="E117" s="12"/>
    </row>
    <row r="118" spans="2:11" x14ac:dyDescent="0.25">
      <c r="B118" s="8" t="s">
        <v>2</v>
      </c>
      <c r="C118" s="7">
        <f>C110</f>
        <v>0.8</v>
      </c>
      <c r="D118" s="12"/>
      <c r="E118" s="12"/>
    </row>
    <row r="119" spans="2:11" x14ac:dyDescent="0.25">
      <c r="B119" s="8" t="s">
        <v>6</v>
      </c>
      <c r="C119" s="7">
        <f>C110</f>
        <v>0.8</v>
      </c>
      <c r="D119" s="12"/>
      <c r="E119" s="12"/>
    </row>
    <row r="120" spans="2:11" x14ac:dyDescent="0.25">
      <c r="B120" s="8" t="s">
        <v>50</v>
      </c>
      <c r="C120" s="7">
        <f>C107</f>
        <v>0</v>
      </c>
      <c r="D120" s="12"/>
      <c r="E120" s="12"/>
    </row>
    <row r="121" spans="2:11" x14ac:dyDescent="0.25">
      <c r="B121" s="8" t="s">
        <v>7</v>
      </c>
      <c r="C121" s="7">
        <f>C110</f>
        <v>0.8</v>
      </c>
      <c r="D121" s="12"/>
      <c r="E121" s="12"/>
    </row>
    <row r="122" spans="2:11" x14ac:dyDescent="0.25">
      <c r="B122" s="8" t="s">
        <v>1</v>
      </c>
      <c r="C122" s="7">
        <f>C110</f>
        <v>0.8</v>
      </c>
      <c r="D122" s="12"/>
      <c r="E122" s="12"/>
    </row>
    <row r="123" spans="2:11" x14ac:dyDescent="0.25">
      <c r="B123" s="4" t="s">
        <v>12</v>
      </c>
      <c r="C123" s="5">
        <f>C110</f>
        <v>0.8</v>
      </c>
      <c r="D123" s="12"/>
      <c r="E123" s="12"/>
    </row>
    <row r="124" spans="2:11" x14ac:dyDescent="0.25">
      <c r="B124" s="6" t="s">
        <v>56</v>
      </c>
      <c r="C124" s="7">
        <f>C110</f>
        <v>0.8</v>
      </c>
      <c r="D124" s="12"/>
      <c r="E124" s="12"/>
    </row>
    <row r="125" spans="2:11" x14ac:dyDescent="0.25">
      <c r="B125" s="6" t="s">
        <v>8</v>
      </c>
      <c r="C125" s="7">
        <f>C110</f>
        <v>0.8</v>
      </c>
      <c r="D125" s="12"/>
      <c r="E125" s="12"/>
    </row>
    <row r="126" spans="2:11" s="13" customFormat="1" x14ac:dyDescent="0.25">
      <c r="B126" s="6" t="s">
        <v>9</v>
      </c>
      <c r="C126" s="7">
        <f>C107</f>
        <v>0</v>
      </c>
      <c r="D126" s="12"/>
      <c r="E126" s="12"/>
      <c r="F126" s="2"/>
      <c r="G126" s="2"/>
      <c r="H126" s="2"/>
      <c r="I126" s="2"/>
      <c r="J126" s="2"/>
      <c r="K126" s="2"/>
    </row>
    <row r="127" spans="2:11" s="13" customFormat="1" x14ac:dyDescent="0.25">
      <c r="B127" s="6" t="s">
        <v>10</v>
      </c>
      <c r="C127" s="7">
        <f>C111</f>
        <v>0.2</v>
      </c>
      <c r="D127" s="12"/>
      <c r="E127" s="12"/>
      <c r="F127" s="2"/>
      <c r="G127" s="2"/>
      <c r="H127" s="2"/>
      <c r="I127" s="2"/>
      <c r="J127" s="2"/>
      <c r="K127" s="2"/>
    </row>
    <row r="128" spans="2:11" s="13" customFormat="1" ht="16.5" thickBot="1" x14ac:dyDescent="0.3">
      <c r="B128" s="9" t="s">
        <v>882</v>
      </c>
      <c r="C128" s="10">
        <f>C107</f>
        <v>0</v>
      </c>
      <c r="D128" s="12"/>
      <c r="E128" s="12"/>
      <c r="F128" s="2"/>
      <c r="G128" s="2"/>
      <c r="H128" s="2"/>
      <c r="I128" s="2"/>
      <c r="J128" s="2"/>
      <c r="K128" s="2"/>
    </row>
    <row r="129" spans="2:11" x14ac:dyDescent="0.25">
      <c r="B129" s="13"/>
      <c r="C129" s="14"/>
      <c r="D129" s="14"/>
      <c r="E129" s="14"/>
    </row>
    <row r="130" spans="2:11" ht="16.5" thickBot="1" x14ac:dyDescent="0.3">
      <c r="B130" s="13"/>
      <c r="C130" s="14"/>
      <c r="D130" s="14"/>
      <c r="E130" s="14"/>
    </row>
    <row r="131" spans="2:11" ht="47.25" x14ac:dyDescent="0.25">
      <c r="B131" s="476" t="s">
        <v>573</v>
      </c>
      <c r="C131" s="51" t="s">
        <v>13</v>
      </c>
      <c r="D131" s="27"/>
      <c r="E131" s="27"/>
    </row>
    <row r="132" spans="2:11" ht="16.5" thickBot="1" x14ac:dyDescent="0.3">
      <c r="B132" s="9"/>
      <c r="C132" s="52">
        <v>0.25</v>
      </c>
      <c r="D132" s="71"/>
      <c r="E132" s="71"/>
    </row>
    <row r="133" spans="2:11" x14ac:dyDescent="0.25">
      <c r="B133" s="11"/>
      <c r="C133" s="53"/>
      <c r="D133" s="53"/>
      <c r="E133" s="53"/>
    </row>
    <row r="134" spans="2:11" ht="16.5" thickBot="1" x14ac:dyDescent="0.3">
      <c r="B134" s="13"/>
      <c r="C134" s="14"/>
      <c r="D134" s="14"/>
      <c r="E134" s="14"/>
    </row>
    <row r="135" spans="2:11" ht="18.75" x14ac:dyDescent="0.35">
      <c r="B135" s="54" t="s">
        <v>73</v>
      </c>
      <c r="C135" s="55" t="s">
        <v>0</v>
      </c>
      <c r="D135" s="58"/>
      <c r="E135" s="58"/>
    </row>
    <row r="136" spans="2:11" x14ac:dyDescent="0.25">
      <c r="B136" s="8" t="s">
        <v>4</v>
      </c>
      <c r="C136" s="7">
        <f t="shared" ref="C136:C148" si="76">C116*$C$132</f>
        <v>0</v>
      </c>
      <c r="D136" s="12"/>
      <c r="E136" s="12"/>
    </row>
    <row r="137" spans="2:11" x14ac:dyDescent="0.25">
      <c r="B137" s="8" t="s">
        <v>5</v>
      </c>
      <c r="C137" s="7">
        <f t="shared" si="76"/>
        <v>0.05</v>
      </c>
      <c r="D137" s="12"/>
      <c r="E137" s="12"/>
    </row>
    <row r="138" spans="2:11" s="13" customFormat="1" x14ac:dyDescent="0.25">
      <c r="B138" s="8" t="s">
        <v>2</v>
      </c>
      <c r="C138" s="7">
        <f t="shared" si="76"/>
        <v>0.2</v>
      </c>
      <c r="D138" s="12"/>
      <c r="E138" s="12"/>
      <c r="F138" s="2"/>
      <c r="G138" s="2"/>
      <c r="H138" s="2"/>
      <c r="I138" s="2"/>
      <c r="J138" s="2"/>
      <c r="K138" s="2"/>
    </row>
    <row r="139" spans="2:11" s="13" customFormat="1" x14ac:dyDescent="0.25">
      <c r="B139" s="8" t="s">
        <v>6</v>
      </c>
      <c r="C139" s="7">
        <f t="shared" si="76"/>
        <v>0.2</v>
      </c>
      <c r="D139" s="12"/>
      <c r="E139" s="12"/>
      <c r="F139" s="2"/>
      <c r="G139" s="2"/>
      <c r="H139" s="2"/>
      <c r="I139" s="2"/>
      <c r="J139" s="2"/>
      <c r="K139" s="2"/>
    </row>
    <row r="140" spans="2:11" x14ac:dyDescent="0.25">
      <c r="B140" s="8" t="s">
        <v>50</v>
      </c>
      <c r="C140" s="7">
        <f t="shared" si="76"/>
        <v>0</v>
      </c>
      <c r="D140" s="12"/>
      <c r="E140" s="12"/>
    </row>
    <row r="141" spans="2:11" x14ac:dyDescent="0.25">
      <c r="B141" s="8" t="s">
        <v>7</v>
      </c>
      <c r="C141" s="7">
        <f t="shared" si="76"/>
        <v>0.2</v>
      </c>
      <c r="D141" s="12"/>
      <c r="E141" s="12"/>
    </row>
    <row r="142" spans="2:11" x14ac:dyDescent="0.25">
      <c r="B142" s="8" t="s">
        <v>1</v>
      </c>
      <c r="C142" s="7">
        <f t="shared" si="76"/>
        <v>0.2</v>
      </c>
      <c r="D142" s="12"/>
      <c r="E142" s="12"/>
    </row>
    <row r="143" spans="2:11" x14ac:dyDescent="0.25">
      <c r="B143" s="4" t="s">
        <v>12</v>
      </c>
      <c r="C143" s="5">
        <f t="shared" si="76"/>
        <v>0.2</v>
      </c>
      <c r="D143" s="12"/>
      <c r="E143" s="12"/>
    </row>
    <row r="144" spans="2:11" x14ac:dyDescent="0.25">
      <c r="B144" s="6" t="s">
        <v>56</v>
      </c>
      <c r="C144" s="7">
        <f t="shared" si="76"/>
        <v>0.2</v>
      </c>
      <c r="D144" s="12"/>
      <c r="E144" s="12"/>
    </row>
    <row r="145" spans="2:14" x14ac:dyDescent="0.25">
      <c r="B145" s="6" t="s">
        <v>8</v>
      </c>
      <c r="C145" s="7">
        <f t="shared" si="76"/>
        <v>0.2</v>
      </c>
      <c r="D145" s="12"/>
      <c r="E145" s="12"/>
    </row>
    <row r="146" spans="2:14" x14ac:dyDescent="0.25">
      <c r="B146" s="6" t="s">
        <v>9</v>
      </c>
      <c r="C146" s="7">
        <f t="shared" si="76"/>
        <v>0</v>
      </c>
      <c r="D146" s="12"/>
      <c r="E146" s="12"/>
    </row>
    <row r="147" spans="2:14" x14ac:dyDescent="0.25">
      <c r="B147" s="6" t="s">
        <v>10</v>
      </c>
      <c r="C147" s="7">
        <f t="shared" si="76"/>
        <v>0.05</v>
      </c>
      <c r="D147" s="12"/>
      <c r="E147" s="12"/>
      <c r="F147" s="56"/>
      <c r="G147" s="56"/>
      <c r="H147" s="56"/>
      <c r="I147" s="56"/>
    </row>
    <row r="148" spans="2:14" ht="16.5" thickBot="1" x14ac:dyDescent="0.3">
      <c r="B148" s="9" t="s">
        <v>882</v>
      </c>
      <c r="C148" s="10">
        <f t="shared" si="76"/>
        <v>0</v>
      </c>
      <c r="D148" s="12"/>
      <c r="E148" s="12"/>
      <c r="F148" s="56"/>
      <c r="G148" s="56"/>
      <c r="H148" s="56"/>
      <c r="I148" s="56"/>
    </row>
    <row r="149" spans="2:14" x14ac:dyDescent="0.25">
      <c r="B149" s="11"/>
      <c r="C149" s="53"/>
      <c r="D149" s="53"/>
      <c r="E149" s="53"/>
      <c r="F149" s="56"/>
      <c r="G149" s="56"/>
      <c r="H149" s="56"/>
      <c r="I149" s="56"/>
    </row>
    <row r="150" spans="2:14" ht="16.5" thickBot="1" x14ac:dyDescent="0.3">
      <c r="B150" s="57"/>
      <c r="C150" s="58"/>
      <c r="D150" s="58"/>
      <c r="E150" s="58"/>
      <c r="H150" s="59"/>
      <c r="I150" s="59"/>
    </row>
    <row r="151" spans="2:14" ht="50.25" x14ac:dyDescent="0.25">
      <c r="B151" s="475" t="s">
        <v>572</v>
      </c>
      <c r="C151" s="51" t="s">
        <v>19</v>
      </c>
      <c r="D151" s="27"/>
      <c r="E151" s="27"/>
    </row>
    <row r="152" spans="2:14" ht="16.5" thickBot="1" x14ac:dyDescent="0.3">
      <c r="B152" s="9"/>
      <c r="C152" s="52">
        <v>0.35</v>
      </c>
      <c r="D152" s="71"/>
      <c r="E152" s="71"/>
    </row>
    <row r="153" spans="2:14" x14ac:dyDescent="0.25">
      <c r="B153" s="13"/>
      <c r="C153" s="14"/>
      <c r="D153" s="14"/>
      <c r="E153" s="14"/>
    </row>
    <row r="154" spans="2:14" s="18" customFormat="1" x14ac:dyDescent="0.25">
      <c r="B154" s="60" t="s">
        <v>102</v>
      </c>
      <c r="C154" s="16" t="s">
        <v>90</v>
      </c>
      <c r="D154" s="16">
        <v>2005</v>
      </c>
      <c r="E154" s="16">
        <v>2006</v>
      </c>
      <c r="F154" s="16">
        <v>2007</v>
      </c>
      <c r="G154" s="16">
        <v>2008</v>
      </c>
      <c r="H154" s="16">
        <v>2009</v>
      </c>
      <c r="I154" s="16">
        <v>2010</v>
      </c>
      <c r="J154" s="16">
        <v>2011</v>
      </c>
      <c r="K154" s="16">
        <v>2012</v>
      </c>
      <c r="L154" s="16">
        <v>2013</v>
      </c>
      <c r="M154" s="16">
        <v>2014</v>
      </c>
      <c r="N154" s="17">
        <v>2015</v>
      </c>
    </row>
    <row r="155" spans="2:14" s="18" customFormat="1" x14ac:dyDescent="0.25">
      <c r="B155" s="176" t="s">
        <v>27</v>
      </c>
      <c r="C155" s="38"/>
      <c r="D155" s="184"/>
      <c r="E155" s="184"/>
      <c r="F155" s="184"/>
      <c r="G155" s="184"/>
      <c r="H155" s="184"/>
      <c r="I155" s="184"/>
      <c r="J155" s="184"/>
      <c r="K155" s="184"/>
      <c r="L155" s="195"/>
      <c r="M155" s="195"/>
      <c r="N155" s="185"/>
    </row>
    <row r="156" spans="2:14" s="18" customFormat="1" x14ac:dyDescent="0.25">
      <c r="B156" s="165" t="s">
        <v>136</v>
      </c>
      <c r="C156" s="20"/>
      <c r="D156" s="21">
        <f t="shared" ref="D156:L156" si="77">((D67-$C$152)*$C$143)/10^3</f>
        <v>4.0949299999999997</v>
      </c>
      <c r="E156" s="21">
        <f t="shared" si="77"/>
        <v>3.5099300000000002</v>
      </c>
      <c r="F156" s="21">
        <f t="shared" si="77"/>
        <v>3.5099300000000002</v>
      </c>
      <c r="G156" s="21">
        <f t="shared" si="77"/>
        <v>3.5099300000000002</v>
      </c>
      <c r="H156" s="21">
        <f t="shared" si="77"/>
        <v>4.3874300000000002</v>
      </c>
      <c r="I156" s="21">
        <f t="shared" si="77"/>
        <v>4.6799300000000006</v>
      </c>
      <c r="J156" s="21">
        <f t="shared" si="77"/>
        <v>4.7676800000000004</v>
      </c>
      <c r="K156" s="21">
        <f t="shared" si="77"/>
        <v>5.4111799999999999</v>
      </c>
      <c r="L156" s="21">
        <f t="shared" si="77"/>
        <v>16.321429999999996</v>
      </c>
      <c r="M156" s="21">
        <f t="shared" ref="M156:N156" si="78">((M67-$C$152)*$C$143)/10^3</f>
        <v>46.741430000000001</v>
      </c>
      <c r="N156" s="131">
        <f t="shared" si="78"/>
        <v>56.92043000000001</v>
      </c>
    </row>
    <row r="157" spans="2:14" s="18" customFormat="1" x14ac:dyDescent="0.25">
      <c r="B157" s="165" t="s">
        <v>137</v>
      </c>
      <c r="C157" s="20"/>
      <c r="D157" s="21">
        <f t="shared" ref="D157:L157" si="79">((D68-$C$152)*$C$143)/10^3</f>
        <v>5329.3499299999994</v>
      </c>
      <c r="E157" s="21">
        <f t="shared" si="79"/>
        <v>5583.8249299999998</v>
      </c>
      <c r="F157" s="21">
        <f t="shared" si="79"/>
        <v>6294.5999299999994</v>
      </c>
      <c r="G157" s="21">
        <f t="shared" si="79"/>
        <v>6926.3999299999996</v>
      </c>
      <c r="H157" s="21">
        <f t="shared" si="79"/>
        <v>7724.9249299999992</v>
      </c>
      <c r="I157" s="21">
        <f t="shared" si="79"/>
        <v>8540.9999299999999</v>
      </c>
      <c r="J157" s="21">
        <f t="shared" si="79"/>
        <v>9412.4159299999992</v>
      </c>
      <c r="K157" s="21">
        <f t="shared" si="79"/>
        <v>10361.31518</v>
      </c>
      <c r="L157" s="21">
        <f t="shared" si="79"/>
        <v>10853.15393</v>
      </c>
      <c r="M157" s="21">
        <f t="shared" ref="M157:N157" si="80">((M68-$C$152)*$C$143)/10^3</f>
        <v>7364.53568</v>
      </c>
      <c r="N157" s="131">
        <f t="shared" si="80"/>
        <v>6512.5709299999999</v>
      </c>
    </row>
    <row r="158" spans="2:14" s="18" customFormat="1" x14ac:dyDescent="0.25">
      <c r="B158" s="165" t="s">
        <v>138</v>
      </c>
      <c r="C158" s="20"/>
      <c r="D158" s="21">
        <f t="shared" ref="D158:L158" si="81">((D69-$C$152)*$C$143)/10^3</f>
        <v>198.89993000000001</v>
      </c>
      <c r="E158" s="21">
        <f t="shared" si="81"/>
        <v>242.77492999999993</v>
      </c>
      <c r="F158" s="21">
        <f t="shared" si="81"/>
        <v>236.92492999999999</v>
      </c>
      <c r="G158" s="21">
        <f t="shared" si="81"/>
        <v>233.99993000000001</v>
      </c>
      <c r="H158" s="21">
        <f t="shared" si="81"/>
        <v>242.77492999999993</v>
      </c>
      <c r="I158" s="21">
        <f t="shared" si="81"/>
        <v>245.69992999999994</v>
      </c>
      <c r="J158" s="21">
        <f t="shared" si="81"/>
        <v>229.64167999999998</v>
      </c>
      <c r="K158" s="21">
        <f t="shared" si="81"/>
        <v>210.86318</v>
      </c>
      <c r="L158" s="21">
        <f t="shared" si="81"/>
        <v>209.89793</v>
      </c>
      <c r="M158" s="21">
        <f t="shared" ref="M158:N158" si="82">((M69-$C$152)*$C$143)/10^3</f>
        <v>217.03493</v>
      </c>
      <c r="N158" s="131">
        <f t="shared" si="82"/>
        <v>224.81542999999999</v>
      </c>
    </row>
    <row r="159" spans="2:14" s="18" customFormat="1" x14ac:dyDescent="0.25">
      <c r="B159" s="165" t="s">
        <v>139</v>
      </c>
      <c r="C159" s="20"/>
      <c r="D159" s="21">
        <f t="shared" ref="D159:L159" si="83">((D70-$C$152)*$C$143)/10^3</f>
        <v>310.04993000000002</v>
      </c>
      <c r="E159" s="21">
        <f t="shared" si="83"/>
        <v>333.44992999999999</v>
      </c>
      <c r="F159" s="21">
        <f t="shared" si="83"/>
        <v>348.07492999999999</v>
      </c>
      <c r="G159" s="21">
        <f t="shared" si="83"/>
        <v>359.77492999999998</v>
      </c>
      <c r="H159" s="21">
        <f t="shared" si="83"/>
        <v>371.47492999999997</v>
      </c>
      <c r="I159" s="21">
        <f t="shared" si="83"/>
        <v>391.94992999999999</v>
      </c>
      <c r="J159" s="21">
        <f t="shared" si="83"/>
        <v>399.55493000000001</v>
      </c>
      <c r="K159" s="21">
        <f t="shared" si="83"/>
        <v>421.19992999999999</v>
      </c>
      <c r="L159" s="21">
        <f t="shared" si="83"/>
        <v>443.13742999999999</v>
      </c>
      <c r="M159" s="21">
        <f t="shared" ref="M159:N159" si="84">((M70-$C$152)*$C$143)/10^3</f>
        <v>485.66692999999992</v>
      </c>
      <c r="N159" s="131">
        <f t="shared" si="84"/>
        <v>517.31542999999988</v>
      </c>
    </row>
    <row r="160" spans="2:14" s="18" customFormat="1" x14ac:dyDescent="0.25">
      <c r="B160" s="165" t="s">
        <v>140</v>
      </c>
      <c r="C160" s="20"/>
      <c r="D160" s="21">
        <f t="shared" ref="D160:L160" si="85">((D71-$C$152)*$C$143)/10^3</f>
        <v>2056.2749299999996</v>
      </c>
      <c r="E160" s="21">
        <f t="shared" si="85"/>
        <v>2076.7499299999995</v>
      </c>
      <c r="F160" s="21">
        <f t="shared" si="85"/>
        <v>2301.9749300000003</v>
      </c>
      <c r="G160" s="21">
        <f t="shared" si="85"/>
        <v>2427.7499299999999</v>
      </c>
      <c r="H160" s="21">
        <f t="shared" si="85"/>
        <v>2524.27493</v>
      </c>
      <c r="I160" s="21">
        <f t="shared" si="85"/>
        <v>2594.4749300000003</v>
      </c>
      <c r="J160" s="21">
        <f t="shared" si="85"/>
        <v>2651.0444300000004</v>
      </c>
      <c r="K160" s="21">
        <f t="shared" si="85"/>
        <v>2669.4134300000001</v>
      </c>
      <c r="L160" s="21">
        <f t="shared" si="85"/>
        <v>3232.4759300000001</v>
      </c>
      <c r="M160" s="21">
        <f t="shared" ref="M160:N160" si="86">((M71-$C$152)*$C$143)/10^3</f>
        <v>3437.6646799999999</v>
      </c>
      <c r="N160" s="131">
        <f t="shared" si="86"/>
        <v>3508.6836799999996</v>
      </c>
    </row>
    <row r="161" spans="2:14" s="18" customFormat="1" x14ac:dyDescent="0.25">
      <c r="B161" s="165" t="s">
        <v>141</v>
      </c>
      <c r="C161" s="20"/>
      <c r="D161" s="21">
        <f t="shared" ref="D161:L161" si="87">((D72-$C$152)*$C$143)/10^3</f>
        <v>11.69993</v>
      </c>
      <c r="E161" s="21">
        <f t="shared" si="87"/>
        <v>11.69993</v>
      </c>
      <c r="F161" s="21">
        <f t="shared" si="87"/>
        <v>11.69993</v>
      </c>
      <c r="G161" s="21">
        <f t="shared" si="87"/>
        <v>11.69993</v>
      </c>
      <c r="H161" s="21">
        <f t="shared" si="87"/>
        <v>11.69993</v>
      </c>
      <c r="I161" s="21">
        <f t="shared" si="87"/>
        <v>11.69993</v>
      </c>
      <c r="J161" s="21">
        <f t="shared" si="87"/>
        <v>11.08568</v>
      </c>
      <c r="K161" s="21">
        <f t="shared" si="87"/>
        <v>10.44218</v>
      </c>
      <c r="L161" s="21">
        <f t="shared" si="87"/>
        <v>10.55918</v>
      </c>
      <c r="M161" s="21">
        <f t="shared" ref="M161:N161" si="88">((M72-$C$152)*$C$143)/10^3</f>
        <v>11.524430000000001</v>
      </c>
      <c r="N161" s="131">
        <f t="shared" si="88"/>
        <v>11.55368</v>
      </c>
    </row>
    <row r="162" spans="2:14" s="18" customFormat="1" x14ac:dyDescent="0.25">
      <c r="B162" s="165" t="s">
        <v>142</v>
      </c>
      <c r="C162" s="20"/>
      <c r="D162" s="21">
        <f t="shared" ref="D162:L162" si="89">((D73-$C$152)*$C$143)/10^3</f>
        <v>46.799930000000003</v>
      </c>
      <c r="E162" s="21">
        <f t="shared" si="89"/>
        <v>46.799930000000003</v>
      </c>
      <c r="F162" s="21">
        <f t="shared" si="89"/>
        <v>169.64993000000001</v>
      </c>
      <c r="G162" s="21">
        <f t="shared" si="89"/>
        <v>228.14992999999998</v>
      </c>
      <c r="H162" s="21">
        <f t="shared" si="89"/>
        <v>277.87493000000001</v>
      </c>
      <c r="I162" s="21">
        <f t="shared" si="89"/>
        <v>310.04993000000002</v>
      </c>
      <c r="J162" s="21">
        <f t="shared" si="89"/>
        <v>338.53942999999998</v>
      </c>
      <c r="K162" s="21">
        <f t="shared" si="89"/>
        <v>384.52042999999998</v>
      </c>
      <c r="L162" s="21">
        <f t="shared" si="89"/>
        <v>354.94867999999997</v>
      </c>
      <c r="M162" s="21">
        <f t="shared" ref="M162:N162" si="90">((M73-$C$152)*$C$143)/10^3</f>
        <v>416.11043000000001</v>
      </c>
      <c r="N162" s="131">
        <f t="shared" si="90"/>
        <v>473.41118</v>
      </c>
    </row>
    <row r="163" spans="2:14" s="18" customFormat="1" x14ac:dyDescent="0.25">
      <c r="B163" s="165" t="s">
        <v>143</v>
      </c>
      <c r="C163" s="20"/>
      <c r="D163" s="211">
        <f t="shared" ref="D163:L163" si="91">((D74-$C$152)*$C$143)/10^3</f>
        <v>-6.9999999999999994E-5</v>
      </c>
      <c r="E163" s="211">
        <f t="shared" si="91"/>
        <v>-6.9999999999999994E-5</v>
      </c>
      <c r="F163" s="211">
        <f t="shared" si="91"/>
        <v>-6.9999999999999994E-5</v>
      </c>
      <c r="G163" s="21">
        <f t="shared" si="91"/>
        <v>0.87742999999999993</v>
      </c>
      <c r="H163" s="21">
        <f t="shared" si="91"/>
        <v>1.1699300000000001</v>
      </c>
      <c r="I163" s="21">
        <f t="shared" si="91"/>
        <v>1.1699300000000001</v>
      </c>
      <c r="J163" s="21">
        <f t="shared" si="91"/>
        <v>1.0821800000000001</v>
      </c>
      <c r="K163" s="21">
        <f t="shared" si="91"/>
        <v>1.0529300000000001</v>
      </c>
      <c r="L163" s="21">
        <f t="shared" si="91"/>
        <v>1.0529300000000001</v>
      </c>
      <c r="M163" s="21">
        <f t="shared" ref="M163:N163" si="92">((M74-$C$152)*$C$143)/10^3</f>
        <v>7.8096799999999993</v>
      </c>
      <c r="N163" s="131">
        <f t="shared" si="92"/>
        <v>7.07843</v>
      </c>
    </row>
    <row r="164" spans="2:14" s="18" customFormat="1" x14ac:dyDescent="0.25">
      <c r="B164" s="165" t="s">
        <v>144</v>
      </c>
      <c r="C164" s="20"/>
      <c r="D164" s="21">
        <f t="shared" ref="D164:L164" si="93">((D75-$C$152)*$C$143)/10^3</f>
        <v>0.67268000000000006</v>
      </c>
      <c r="E164" s="179">
        <f t="shared" si="93"/>
        <v>-6.9999999999999994E-5</v>
      </c>
      <c r="F164" s="21">
        <f t="shared" si="93"/>
        <v>2.6324300000000003</v>
      </c>
      <c r="G164" s="21">
        <f t="shared" si="93"/>
        <v>2.6324300000000003</v>
      </c>
      <c r="H164" s="21">
        <f t="shared" si="93"/>
        <v>2.3399299999999998</v>
      </c>
      <c r="I164" s="21">
        <f t="shared" si="93"/>
        <v>2.3399299999999998</v>
      </c>
      <c r="J164" s="21">
        <f t="shared" si="93"/>
        <v>2.4276799999999996</v>
      </c>
      <c r="K164" s="21">
        <f t="shared" si="93"/>
        <v>2.4569300000000003</v>
      </c>
      <c r="L164" s="21">
        <f t="shared" si="93"/>
        <v>4.2996800000000004</v>
      </c>
      <c r="M164" s="21">
        <f t="shared" ref="M164:N164" si="94">((M75-$C$152)*$C$143)/10^3</f>
        <v>1.2284300000000001</v>
      </c>
      <c r="N164" s="131">
        <f t="shared" si="94"/>
        <v>-6.9999999999999994E-5</v>
      </c>
    </row>
    <row r="165" spans="2:14" s="18" customFormat="1" x14ac:dyDescent="0.25">
      <c r="B165" s="165" t="s">
        <v>145</v>
      </c>
      <c r="C165" s="20"/>
      <c r="D165" s="21">
        <f t="shared" ref="D165:L165" si="95">((D76-$C$152)*$C$143)/10^3</f>
        <v>362.69992999999999</v>
      </c>
      <c r="E165" s="21">
        <f t="shared" si="95"/>
        <v>380.24993000000001</v>
      </c>
      <c r="F165" s="21">
        <f t="shared" si="95"/>
        <v>377.32492999999999</v>
      </c>
      <c r="G165" s="21">
        <f t="shared" si="95"/>
        <v>321.74993000000001</v>
      </c>
      <c r="H165" s="21">
        <f t="shared" si="95"/>
        <v>304.19992999999999</v>
      </c>
      <c r="I165" s="21">
        <f t="shared" si="95"/>
        <v>444.59992999999997</v>
      </c>
      <c r="J165" s="21">
        <f t="shared" si="95"/>
        <v>517.72492999999997</v>
      </c>
      <c r="K165" s="21">
        <f t="shared" si="95"/>
        <v>841.61018000000013</v>
      </c>
      <c r="L165" s="21">
        <f t="shared" si="95"/>
        <v>913.03868000000011</v>
      </c>
      <c r="M165" s="21">
        <f t="shared" ref="M165:N165" si="96">((M76-$C$152)*$C$143)/10^3</f>
        <v>838.2171800000001</v>
      </c>
      <c r="N165" s="131">
        <f t="shared" si="96"/>
        <v>816.83543000000009</v>
      </c>
    </row>
    <row r="166" spans="2:14" s="18" customFormat="1" x14ac:dyDescent="0.25">
      <c r="B166" s="165" t="s">
        <v>146</v>
      </c>
      <c r="C166" s="20"/>
      <c r="D166" s="211">
        <f t="shared" ref="D166:L166" si="97">((D77-$C$152)*$C$143)/10^3</f>
        <v>-6.9999999999999994E-5</v>
      </c>
      <c r="E166" s="21">
        <f t="shared" si="97"/>
        <v>17.54993</v>
      </c>
      <c r="F166" s="21">
        <f t="shared" si="97"/>
        <v>49.724930000000001</v>
      </c>
      <c r="G166" s="21">
        <f t="shared" si="97"/>
        <v>67.274930000000012</v>
      </c>
      <c r="H166" s="21">
        <f t="shared" si="97"/>
        <v>70.199930000000009</v>
      </c>
      <c r="I166" s="21">
        <f t="shared" si="97"/>
        <v>78.974930000000001</v>
      </c>
      <c r="J166" s="21">
        <f t="shared" si="97"/>
        <v>108.92693000000001</v>
      </c>
      <c r="K166" s="21">
        <f t="shared" si="97"/>
        <v>102.22868000000001</v>
      </c>
      <c r="L166" s="21">
        <f t="shared" si="97"/>
        <v>69.176180000000002</v>
      </c>
      <c r="M166" s="21">
        <f t="shared" ref="M166:N166" si="98">((M77-$C$152)*$C$143)/10^3</f>
        <v>83.859680000000012</v>
      </c>
      <c r="N166" s="131">
        <f t="shared" si="98"/>
        <v>92.108180000000004</v>
      </c>
    </row>
    <row r="167" spans="2:14" s="18" customFormat="1" x14ac:dyDescent="0.25">
      <c r="B167" s="165" t="s">
        <v>147</v>
      </c>
      <c r="C167" s="20"/>
      <c r="D167" s="21">
        <f t="shared" ref="D167:L167" si="99">((D78-$C$152)*$C$143)/10^3</f>
        <v>195.97493000000003</v>
      </c>
      <c r="E167" s="21">
        <f t="shared" si="99"/>
        <v>210.59993</v>
      </c>
      <c r="F167" s="21">
        <f t="shared" si="99"/>
        <v>201.82493000000002</v>
      </c>
      <c r="G167" s="21">
        <f t="shared" si="99"/>
        <v>216.44992999999999</v>
      </c>
      <c r="H167" s="21">
        <f t="shared" si="99"/>
        <v>239.84992999999994</v>
      </c>
      <c r="I167" s="21">
        <f t="shared" si="99"/>
        <v>254.47492999999994</v>
      </c>
      <c r="J167" s="21">
        <f t="shared" si="99"/>
        <v>373.93192999999997</v>
      </c>
      <c r="K167" s="21">
        <f t="shared" si="99"/>
        <v>405.93142999999998</v>
      </c>
      <c r="L167" s="21">
        <f t="shared" si="99"/>
        <v>392.06693000000001</v>
      </c>
      <c r="M167" s="21">
        <f t="shared" ref="M167:N167" si="100">((M78-$C$152)*$C$143)/10^3</f>
        <v>395.48917999999998</v>
      </c>
      <c r="N167" s="131">
        <f t="shared" si="100"/>
        <v>397.21492999999998</v>
      </c>
    </row>
    <row r="168" spans="2:14" s="18" customFormat="1" x14ac:dyDescent="0.25">
      <c r="B168" s="165" t="s">
        <v>148</v>
      </c>
      <c r="C168" s="20"/>
      <c r="D168" s="21">
        <f t="shared" ref="D168:L168" si="101">((D79-$C$152)*$C$143)/10^3</f>
        <v>87.749930000000006</v>
      </c>
      <c r="E168" s="21">
        <f t="shared" si="101"/>
        <v>90.674930000000003</v>
      </c>
      <c r="F168" s="21">
        <f t="shared" si="101"/>
        <v>1724.8724300000001</v>
      </c>
      <c r="G168" s="21">
        <f t="shared" si="101"/>
        <v>2585.4074300000002</v>
      </c>
      <c r="H168" s="21">
        <f t="shared" si="101"/>
        <v>2787.52493</v>
      </c>
      <c r="I168" s="21">
        <f t="shared" si="101"/>
        <v>3504.1499299999996</v>
      </c>
      <c r="J168" s="21">
        <f t="shared" si="101"/>
        <v>3889.7234299999991</v>
      </c>
      <c r="K168" s="21">
        <f t="shared" si="101"/>
        <v>4035.8271799999993</v>
      </c>
      <c r="L168" s="21">
        <f t="shared" si="101"/>
        <v>4233.7619299999997</v>
      </c>
      <c r="M168" s="21">
        <f t="shared" ref="M168:N168" si="102">((M79-$C$152)*$C$143)/10^3</f>
        <v>4419.1191799999997</v>
      </c>
      <c r="N168" s="131">
        <f t="shared" si="102"/>
        <v>4650.1649299999999</v>
      </c>
    </row>
    <row r="169" spans="2:14" s="18" customFormat="1" x14ac:dyDescent="0.25">
      <c r="B169" s="165" t="s">
        <v>149</v>
      </c>
      <c r="C169" s="20"/>
      <c r="D169" s="21">
        <f t="shared" ref="D169:L169" si="103">((D80-$C$152)*$C$143)/10^3</f>
        <v>35.099930000000001</v>
      </c>
      <c r="E169" s="21">
        <f t="shared" si="103"/>
        <v>35.099930000000001</v>
      </c>
      <c r="F169" s="21">
        <f t="shared" si="103"/>
        <v>43.874929999999999</v>
      </c>
      <c r="G169" s="21">
        <f t="shared" si="103"/>
        <v>46.799930000000003</v>
      </c>
      <c r="H169" s="21">
        <f t="shared" si="103"/>
        <v>46.799930000000003</v>
      </c>
      <c r="I169" s="21">
        <f t="shared" si="103"/>
        <v>38.024929999999998</v>
      </c>
      <c r="J169" s="21">
        <f t="shared" si="103"/>
        <v>43.61168</v>
      </c>
      <c r="K169" s="21">
        <f t="shared" si="103"/>
        <v>46.712180000000004</v>
      </c>
      <c r="L169" s="21">
        <f t="shared" si="103"/>
        <v>46.712180000000004</v>
      </c>
      <c r="M169" s="21">
        <f t="shared" ref="M169:N169" si="104">((M80-$C$152)*$C$143)/10^3</f>
        <v>46.770679999999999</v>
      </c>
      <c r="N169" s="131">
        <f t="shared" si="104"/>
        <v>46.887680000000003</v>
      </c>
    </row>
    <row r="170" spans="2:14" s="18" customFormat="1" x14ac:dyDescent="0.25">
      <c r="B170" s="165" t="s">
        <v>150</v>
      </c>
      <c r="C170" s="20"/>
      <c r="D170" s="21">
        <f t="shared" ref="D170:L170" si="105">((D81-$C$152)*$C$143)/10^3</f>
        <v>236.92492999999999</v>
      </c>
      <c r="E170" s="21">
        <f t="shared" si="105"/>
        <v>315.89992999999998</v>
      </c>
      <c r="F170" s="21">
        <f t="shared" si="105"/>
        <v>324.67493000000002</v>
      </c>
      <c r="G170" s="21">
        <f t="shared" si="105"/>
        <v>327.59992999999997</v>
      </c>
      <c r="H170" s="21">
        <f t="shared" si="105"/>
        <v>345.14992999999998</v>
      </c>
      <c r="I170" s="21">
        <f t="shared" si="105"/>
        <v>359.77492999999998</v>
      </c>
      <c r="J170" s="21">
        <f t="shared" si="105"/>
        <v>375.42367999999999</v>
      </c>
      <c r="K170" s="21">
        <f t="shared" si="105"/>
        <v>393.88042999999999</v>
      </c>
      <c r="L170" s="21">
        <f t="shared" si="105"/>
        <v>389.49293</v>
      </c>
      <c r="M170" s="21">
        <f t="shared" ref="M170:N170" si="106">((M81-$C$152)*$C$143)/10^3</f>
        <v>491.13667999999996</v>
      </c>
      <c r="N170" s="131">
        <f t="shared" si="106"/>
        <v>790.3349300000001</v>
      </c>
    </row>
    <row r="171" spans="2:14" s="18" customFormat="1" x14ac:dyDescent="0.25">
      <c r="B171" s="165" t="s">
        <v>151</v>
      </c>
      <c r="C171" s="20"/>
      <c r="D171" s="21">
        <f t="shared" ref="D171:L171" si="107">((D82-$C$152)*$C$143)/10^3</f>
        <v>503.09992999999992</v>
      </c>
      <c r="E171" s="21">
        <f t="shared" si="107"/>
        <v>511.87492999999995</v>
      </c>
      <c r="F171" s="21">
        <f t="shared" si="107"/>
        <v>541.12493000000006</v>
      </c>
      <c r="G171" s="21">
        <f t="shared" si="107"/>
        <v>549.89993000000004</v>
      </c>
      <c r="H171" s="21">
        <f t="shared" si="107"/>
        <v>549.89993000000004</v>
      </c>
      <c r="I171" s="21">
        <f t="shared" si="107"/>
        <v>523.57492999999988</v>
      </c>
      <c r="J171" s="21">
        <f t="shared" si="107"/>
        <v>531.82343000000003</v>
      </c>
      <c r="K171" s="21">
        <f t="shared" si="107"/>
        <v>525.03743000000009</v>
      </c>
      <c r="L171" s="21">
        <f t="shared" si="107"/>
        <v>529.04468000000008</v>
      </c>
      <c r="M171" s="21">
        <f t="shared" ref="M171:N171" si="108">((M82-$C$152)*$C$143)/10^3</f>
        <v>552.73718000000008</v>
      </c>
      <c r="N171" s="131">
        <f t="shared" si="108"/>
        <v>584.91218000000003</v>
      </c>
    </row>
    <row r="172" spans="2:14" s="18" customFormat="1" x14ac:dyDescent="0.25">
      <c r="B172" s="165" t="s">
        <v>152</v>
      </c>
      <c r="C172" s="20"/>
      <c r="D172" s="21">
        <f t="shared" ref="D172:L172" si="109">((D83-$C$152)*$C$143)/10^3</f>
        <v>0.58493000000000006</v>
      </c>
      <c r="E172" s="21">
        <f t="shared" si="109"/>
        <v>2.6324300000000003</v>
      </c>
      <c r="F172" s="21">
        <f t="shared" si="109"/>
        <v>3.5099300000000002</v>
      </c>
      <c r="G172" s="21">
        <f t="shared" si="109"/>
        <v>3.5099300000000002</v>
      </c>
      <c r="H172" s="21">
        <f t="shared" si="109"/>
        <v>4.3874300000000002</v>
      </c>
      <c r="I172" s="21">
        <f t="shared" si="109"/>
        <v>4.6799300000000006</v>
      </c>
      <c r="J172" s="21">
        <f t="shared" si="109"/>
        <v>4.8554300000000001</v>
      </c>
      <c r="K172" s="21">
        <f t="shared" si="109"/>
        <v>4.5629300000000006</v>
      </c>
      <c r="L172" s="21">
        <f t="shared" si="109"/>
        <v>4.9724300000000001</v>
      </c>
      <c r="M172" s="21">
        <f t="shared" ref="M172:N172" si="110">((M83-$C$152)*$C$143)/10^3</f>
        <v>1593.5984300000002</v>
      </c>
      <c r="N172" s="131">
        <f t="shared" si="110"/>
        <v>2255.93543</v>
      </c>
    </row>
    <row r="173" spans="2:14" s="18" customFormat="1" x14ac:dyDescent="0.25">
      <c r="B173" s="165" t="s">
        <v>153</v>
      </c>
      <c r="C173" s="20"/>
      <c r="D173" s="21">
        <f t="shared" ref="D173:L173" si="111">((D84-$C$152)*$C$143)/10^3</f>
        <v>1167.0749300000002</v>
      </c>
      <c r="E173" s="21">
        <f t="shared" si="111"/>
        <v>1231.4249300000001</v>
      </c>
      <c r="F173" s="21">
        <f t="shared" si="111"/>
        <v>1278.2249300000001</v>
      </c>
      <c r="G173" s="21">
        <f t="shared" si="111"/>
        <v>1330.8749300000002</v>
      </c>
      <c r="H173" s="21">
        <f t="shared" si="111"/>
        <v>1380.5999300000001</v>
      </c>
      <c r="I173" s="21">
        <f t="shared" si="111"/>
        <v>1436.1749300000001</v>
      </c>
      <c r="J173" s="21">
        <f t="shared" si="111"/>
        <v>1587.5144300000002</v>
      </c>
      <c r="K173" s="21">
        <f t="shared" si="111"/>
        <v>1865.4479300000003</v>
      </c>
      <c r="L173" s="21">
        <f t="shared" si="111"/>
        <v>1976.3346799999997</v>
      </c>
      <c r="M173" s="21">
        <f t="shared" ref="M173:N173" si="112">((M84-$C$152)*$C$143)/10^3</f>
        <v>4409.0279299999993</v>
      </c>
      <c r="N173" s="131">
        <f t="shared" si="112"/>
        <v>5393.55368</v>
      </c>
    </row>
    <row r="174" spans="2:14" s="18" customFormat="1" x14ac:dyDescent="0.25">
      <c r="B174" s="165" t="s">
        <v>154</v>
      </c>
      <c r="C174" s="20"/>
      <c r="D174" s="21">
        <f t="shared" ref="D174:L174" si="113">((D85-$C$152)*$C$143)/10^3</f>
        <v>745.87493000000006</v>
      </c>
      <c r="E174" s="21">
        <f t="shared" si="113"/>
        <v>830.69992999999999</v>
      </c>
      <c r="F174" s="21">
        <f t="shared" si="113"/>
        <v>1345.4999300000002</v>
      </c>
      <c r="G174" s="21">
        <f t="shared" si="113"/>
        <v>1462.4999300000002</v>
      </c>
      <c r="H174" s="21">
        <f t="shared" si="113"/>
        <v>1398.1499300000003</v>
      </c>
      <c r="I174" s="21">
        <f t="shared" si="113"/>
        <v>1433.2499300000002</v>
      </c>
      <c r="J174" s="21">
        <f t="shared" si="113"/>
        <v>4097.0766799999992</v>
      </c>
      <c r="K174" s="21">
        <f t="shared" si="113"/>
        <v>4763.4794299999994</v>
      </c>
      <c r="L174" s="21">
        <f t="shared" si="113"/>
        <v>4823.8221800000001</v>
      </c>
      <c r="M174" s="21">
        <f t="shared" ref="M174:N174" si="114">((M85-$C$152)*$C$143)/10^3</f>
        <v>1220.7486800000001</v>
      </c>
      <c r="N174" s="131">
        <f t="shared" si="114"/>
        <v>6.5226800000000003</v>
      </c>
    </row>
    <row r="175" spans="2:14" s="18" customFormat="1" x14ac:dyDescent="0.25">
      <c r="B175" s="165" t="s">
        <v>155</v>
      </c>
      <c r="C175" s="20"/>
      <c r="D175" s="21">
        <f t="shared" ref="D175:L175" si="115">((D86-$C$152)*$C$143)/10^3</f>
        <v>213.52492999999998</v>
      </c>
      <c r="E175" s="21">
        <f t="shared" si="115"/>
        <v>231.07492999999999</v>
      </c>
      <c r="F175" s="21">
        <f t="shared" si="115"/>
        <v>374.39992999999998</v>
      </c>
      <c r="G175" s="21">
        <f t="shared" si="115"/>
        <v>403.64992999999998</v>
      </c>
      <c r="H175" s="21">
        <f t="shared" si="115"/>
        <v>415.34992999999997</v>
      </c>
      <c r="I175" s="21">
        <f t="shared" si="115"/>
        <v>438.74993000000001</v>
      </c>
      <c r="J175" s="21">
        <f t="shared" si="115"/>
        <v>456.79717999999997</v>
      </c>
      <c r="K175" s="21">
        <f t="shared" si="115"/>
        <v>491.57542999999993</v>
      </c>
      <c r="L175" s="21">
        <f t="shared" si="115"/>
        <v>543.75743</v>
      </c>
      <c r="M175" s="21">
        <f t="shared" ref="M175:N175" si="116">((M86-$C$152)*$C$143)/10^3</f>
        <v>656.19443000000001</v>
      </c>
      <c r="N175" s="131">
        <f t="shared" si="116"/>
        <v>785.01143000000002</v>
      </c>
    </row>
    <row r="176" spans="2:14" s="18" customFormat="1" x14ac:dyDescent="0.25">
      <c r="B176" s="165" t="s">
        <v>156</v>
      </c>
      <c r="C176" s="20"/>
      <c r="D176" s="21">
        <f t="shared" ref="D176:L176" si="117">((D87-$C$152)*$C$143)/10^3</f>
        <v>2743.64993</v>
      </c>
      <c r="E176" s="21">
        <f t="shared" si="117"/>
        <v>2822.6249299999999</v>
      </c>
      <c r="F176" s="21">
        <f t="shared" si="117"/>
        <v>5317.6499299999996</v>
      </c>
      <c r="G176" s="21">
        <f t="shared" si="117"/>
        <v>6239.0249299999996</v>
      </c>
      <c r="H176" s="21">
        <f t="shared" si="117"/>
        <v>6350.1749300000001</v>
      </c>
      <c r="I176" s="21">
        <f t="shared" si="117"/>
        <v>6534.4499299999998</v>
      </c>
      <c r="J176" s="21">
        <f t="shared" si="117"/>
        <v>6777.1664299999993</v>
      </c>
      <c r="K176" s="21">
        <f t="shared" si="117"/>
        <v>6893.3474299999998</v>
      </c>
      <c r="L176" s="21">
        <f t="shared" si="117"/>
        <v>7033.3671799999993</v>
      </c>
      <c r="M176" s="21">
        <f t="shared" ref="M176:N176" si="118">((M87-$C$152)*$C$143)/10^3</f>
        <v>7302.2331799999993</v>
      </c>
      <c r="N176" s="131">
        <f t="shared" si="118"/>
        <v>7768.5659299999988</v>
      </c>
    </row>
    <row r="177" spans="2:14" s="18" customFormat="1" x14ac:dyDescent="0.25">
      <c r="B177" s="165" t="s">
        <v>157</v>
      </c>
      <c r="C177" s="20"/>
      <c r="D177" s="21">
        <f t="shared" ref="D177:L177" si="119">((D88-$C$152)*$C$143)/10^3</f>
        <v>269.09992999999997</v>
      </c>
      <c r="E177" s="21">
        <f t="shared" si="119"/>
        <v>269.09992999999997</v>
      </c>
      <c r="F177" s="21">
        <f t="shared" si="119"/>
        <v>274.36493000000002</v>
      </c>
      <c r="G177" s="21">
        <f t="shared" si="119"/>
        <v>271.73242999999997</v>
      </c>
      <c r="H177" s="21">
        <f t="shared" si="119"/>
        <v>278.16742999999997</v>
      </c>
      <c r="I177" s="21">
        <f t="shared" si="119"/>
        <v>280.79993000000002</v>
      </c>
      <c r="J177" s="21">
        <f t="shared" si="119"/>
        <v>284.57317999999998</v>
      </c>
      <c r="K177" s="21">
        <f t="shared" si="119"/>
        <v>291.00817999999998</v>
      </c>
      <c r="L177" s="21">
        <f t="shared" si="119"/>
        <v>292.64618000000002</v>
      </c>
      <c r="M177" s="21">
        <f t="shared" ref="M177:N177" si="120">((M88-$C$152)*$C$143)/10^3</f>
        <v>306.21818000000002</v>
      </c>
      <c r="N177" s="131">
        <f t="shared" si="120"/>
        <v>308.20717999999999</v>
      </c>
    </row>
    <row r="178" spans="2:14" s="18" customFormat="1" x14ac:dyDescent="0.25">
      <c r="B178" s="165" t="s">
        <v>158</v>
      </c>
      <c r="C178" s="20"/>
      <c r="D178" s="21">
        <f t="shared" ref="D178:L178" si="121">((D89-$C$152)*$C$143)/10^3</f>
        <v>429.97492999999997</v>
      </c>
      <c r="E178" s="21">
        <f t="shared" si="121"/>
        <v>424.12493000000001</v>
      </c>
      <c r="F178" s="21">
        <f t="shared" si="121"/>
        <v>429.97492999999997</v>
      </c>
      <c r="G178" s="21">
        <f t="shared" si="121"/>
        <v>432.89992999999998</v>
      </c>
      <c r="H178" s="21">
        <f t="shared" si="121"/>
        <v>432.89992999999998</v>
      </c>
      <c r="I178" s="21">
        <f t="shared" si="121"/>
        <v>441.67493000000002</v>
      </c>
      <c r="J178" s="21">
        <f t="shared" si="121"/>
        <v>446.70592999999997</v>
      </c>
      <c r="K178" s="21">
        <f t="shared" si="121"/>
        <v>449.86493000000002</v>
      </c>
      <c r="L178" s="21">
        <f t="shared" si="121"/>
        <v>466.65442999999999</v>
      </c>
      <c r="M178" s="21">
        <f t="shared" ref="M178:N178" si="122">((M89-$C$152)*$C$143)/10^3</f>
        <v>480.57742999999994</v>
      </c>
      <c r="N178" s="131">
        <f t="shared" si="122"/>
        <v>481.77667999999994</v>
      </c>
    </row>
    <row r="179" spans="2:14" s="18" customFormat="1" x14ac:dyDescent="0.25">
      <c r="B179" s="165" t="s">
        <v>159</v>
      </c>
      <c r="C179" s="20"/>
      <c r="D179" s="21">
        <f t="shared" ref="D179:L179" si="123">((D90-$C$152)*$C$143)/10^3</f>
        <v>105.29993</v>
      </c>
      <c r="E179" s="21">
        <f t="shared" si="123"/>
        <v>114.07493000000001</v>
      </c>
      <c r="F179" s="21">
        <f t="shared" si="123"/>
        <v>125.77493</v>
      </c>
      <c r="G179" s="21">
        <f t="shared" si="123"/>
        <v>146.24993000000003</v>
      </c>
      <c r="H179" s="21">
        <f t="shared" si="123"/>
        <v>125.77493</v>
      </c>
      <c r="I179" s="21">
        <f t="shared" si="123"/>
        <v>116.99993000000001</v>
      </c>
      <c r="J179" s="21">
        <f t="shared" si="123"/>
        <v>144.72893000000002</v>
      </c>
      <c r="K179" s="21">
        <f t="shared" si="123"/>
        <v>144.49493000000001</v>
      </c>
      <c r="L179" s="21">
        <f t="shared" si="123"/>
        <v>142.30118000000002</v>
      </c>
      <c r="M179" s="21">
        <f t="shared" ref="M179:N179" si="124">((M90-$C$152)*$C$143)/10^3</f>
        <v>145.86968000000002</v>
      </c>
      <c r="N179" s="131">
        <f t="shared" si="124"/>
        <v>155.63918000000001</v>
      </c>
    </row>
    <row r="180" spans="2:14" s="18" customFormat="1" x14ac:dyDescent="0.25">
      <c r="B180" s="165" t="s">
        <v>160</v>
      </c>
      <c r="C180" s="20"/>
      <c r="D180" s="21">
        <f t="shared" ref="D180:L180" si="125">((D91-$C$152)*$C$143)/10^3</f>
        <v>731.24993000000006</v>
      </c>
      <c r="E180" s="21">
        <f t="shared" si="125"/>
        <v>737.09993000000009</v>
      </c>
      <c r="F180" s="21">
        <f t="shared" si="125"/>
        <v>377.32492999999999</v>
      </c>
      <c r="G180" s="21">
        <f t="shared" si="125"/>
        <v>617.17493000000002</v>
      </c>
      <c r="H180" s="21">
        <f t="shared" si="125"/>
        <v>763.42493000000002</v>
      </c>
      <c r="I180" s="21">
        <f t="shared" si="125"/>
        <v>763.42493000000002</v>
      </c>
      <c r="J180" s="21">
        <f t="shared" si="125"/>
        <v>873.69743000000017</v>
      </c>
      <c r="K180" s="21">
        <f t="shared" si="125"/>
        <v>847.72343000000012</v>
      </c>
      <c r="L180" s="21">
        <f t="shared" si="125"/>
        <v>798.75893000000008</v>
      </c>
      <c r="M180" s="21">
        <f t="shared" ref="M180:N180" si="126">((M91-$C$152)*$C$143)/10^3</f>
        <v>785.12843000000009</v>
      </c>
      <c r="N180" s="131">
        <f t="shared" si="126"/>
        <v>511.20217999999994</v>
      </c>
    </row>
    <row r="181" spans="2:14" s="18" customFormat="1" x14ac:dyDescent="0.25">
      <c r="B181" s="165" t="s">
        <v>161</v>
      </c>
      <c r="C181" s="20"/>
      <c r="D181" s="21">
        <f t="shared" ref="D181:L181" si="127">((D92-$C$152)*$C$143)/10^3</f>
        <v>605.47493000000009</v>
      </c>
      <c r="E181" s="21">
        <f t="shared" si="127"/>
        <v>634.72493000000009</v>
      </c>
      <c r="F181" s="21">
        <f t="shared" si="127"/>
        <v>1126.1249300000002</v>
      </c>
      <c r="G181" s="21">
        <f t="shared" si="127"/>
        <v>1357.1999300000002</v>
      </c>
      <c r="H181" s="21">
        <f t="shared" si="127"/>
        <v>1468.3499300000001</v>
      </c>
      <c r="I181" s="21">
        <f t="shared" si="127"/>
        <v>1585.3499300000001</v>
      </c>
      <c r="J181" s="21">
        <f t="shared" si="127"/>
        <v>1613.6346800000001</v>
      </c>
      <c r="K181" s="21">
        <f t="shared" si="127"/>
        <v>1639.2869300000002</v>
      </c>
      <c r="L181" s="21">
        <f t="shared" si="127"/>
        <v>1760.8791800000001</v>
      </c>
      <c r="M181" s="21">
        <f t="shared" ref="M181:N181" si="128">((M92-$C$152)*$C$143)/10^3</f>
        <v>1875.5684300000003</v>
      </c>
      <c r="N181" s="131">
        <f t="shared" si="128"/>
        <v>1920.9936799999998</v>
      </c>
    </row>
    <row r="182" spans="2:14" s="18" customFormat="1" x14ac:dyDescent="0.25">
      <c r="B182" s="165" t="s">
        <v>162</v>
      </c>
      <c r="C182" s="20"/>
      <c r="D182" s="21">
        <f t="shared" ref="D182:L182" si="129">((D93-$C$152)*$C$143)/10^3</f>
        <v>70.199930000000009</v>
      </c>
      <c r="E182" s="21">
        <f t="shared" si="129"/>
        <v>99.449930000000009</v>
      </c>
      <c r="F182" s="21">
        <f t="shared" si="129"/>
        <v>96.524930000000012</v>
      </c>
      <c r="G182" s="21">
        <f t="shared" si="129"/>
        <v>102.37493000000001</v>
      </c>
      <c r="H182" s="21">
        <f t="shared" si="129"/>
        <v>122.84992999999999</v>
      </c>
      <c r="I182" s="21">
        <f t="shared" si="129"/>
        <v>146.24993000000003</v>
      </c>
      <c r="J182" s="21">
        <f t="shared" si="129"/>
        <v>157.27718000000002</v>
      </c>
      <c r="K182" s="21">
        <f t="shared" si="129"/>
        <v>162.77618000000001</v>
      </c>
      <c r="L182" s="21">
        <f t="shared" si="129"/>
        <v>166.57868000000002</v>
      </c>
      <c r="M182" s="21">
        <f t="shared" ref="M182:N182" si="130">((M93-$C$152)*$C$143)/10^3</f>
        <v>167.25143000000003</v>
      </c>
      <c r="N182" s="131">
        <f t="shared" si="130"/>
        <v>170.00093000000001</v>
      </c>
    </row>
    <row r="183" spans="2:14" s="18" customFormat="1" x14ac:dyDescent="0.25">
      <c r="B183" s="165" t="s">
        <v>163</v>
      </c>
      <c r="C183" s="20"/>
      <c r="D183" s="21">
        <f t="shared" ref="D183:L183" si="131">((D94-$C$152)*$C$143)/10^3</f>
        <v>46.799930000000003</v>
      </c>
      <c r="E183" s="21">
        <f t="shared" si="131"/>
        <v>625.94992999999999</v>
      </c>
      <c r="F183" s="21">
        <f t="shared" si="131"/>
        <v>1161.2249300000001</v>
      </c>
      <c r="G183" s="21">
        <f t="shared" si="131"/>
        <v>1266.5249300000003</v>
      </c>
      <c r="H183" s="21">
        <f t="shared" si="131"/>
        <v>1605.8249300000002</v>
      </c>
      <c r="I183" s="21">
        <f t="shared" si="131"/>
        <v>1965.5999299999996</v>
      </c>
      <c r="J183" s="21">
        <f t="shared" si="131"/>
        <v>2098.13168</v>
      </c>
      <c r="K183" s="21">
        <f t="shared" si="131"/>
        <v>2390.2806800000003</v>
      </c>
      <c r="L183" s="21">
        <f t="shared" si="131"/>
        <v>2682.89768</v>
      </c>
      <c r="M183" s="21">
        <f t="shared" ref="M183:N183" si="132">((M94-$C$152)*$C$143)/10^3</f>
        <v>2765.9969300000002</v>
      </c>
      <c r="N183" s="131">
        <f t="shared" si="132"/>
        <v>2885.8049300000002</v>
      </c>
    </row>
    <row r="184" spans="2:14" s="18" customFormat="1" x14ac:dyDescent="0.25">
      <c r="B184" s="165" t="s">
        <v>164</v>
      </c>
      <c r="C184" s="20"/>
      <c r="D184" s="21">
        <f t="shared" ref="D184:L184" si="133">((D95-$C$152)*$C$143)/10^3</f>
        <v>783.89993000000004</v>
      </c>
      <c r="E184" s="21">
        <f t="shared" si="133"/>
        <v>804.37493000000006</v>
      </c>
      <c r="F184" s="21">
        <f t="shared" si="133"/>
        <v>903.82493000000022</v>
      </c>
      <c r="G184" s="21">
        <f t="shared" si="133"/>
        <v>971.09992999999997</v>
      </c>
      <c r="H184" s="21">
        <f t="shared" si="133"/>
        <v>1052.9999300000002</v>
      </c>
      <c r="I184" s="21">
        <f t="shared" si="133"/>
        <v>1208.0249300000003</v>
      </c>
      <c r="J184" s="21">
        <f t="shared" si="133"/>
        <v>1385.4554300000002</v>
      </c>
      <c r="K184" s="21">
        <f t="shared" si="133"/>
        <v>1688.8364300000001</v>
      </c>
      <c r="L184" s="21">
        <f t="shared" si="133"/>
        <v>1978.4406799999997</v>
      </c>
      <c r="M184" s="21">
        <f t="shared" ref="M184:N184" si="134">((M95-$C$152)*$C$143)/10^3</f>
        <v>2096.2304299999996</v>
      </c>
      <c r="N184" s="131">
        <f t="shared" si="134"/>
        <v>2107.1114300000004</v>
      </c>
    </row>
    <row r="185" spans="2:14" s="18" customFormat="1" x14ac:dyDescent="0.25">
      <c r="B185" s="165" t="s">
        <v>165</v>
      </c>
      <c r="C185" s="20"/>
      <c r="D185" s="21">
        <f t="shared" ref="D185:L185" si="135">((D96-$C$152)*$C$143)/10^3</f>
        <v>596.69992999999999</v>
      </c>
      <c r="E185" s="21">
        <f t="shared" si="135"/>
        <v>198.89993000000001</v>
      </c>
      <c r="F185" s="21">
        <f t="shared" si="135"/>
        <v>17.54993</v>
      </c>
      <c r="G185" s="21">
        <f t="shared" si="135"/>
        <v>14.624930000000001</v>
      </c>
      <c r="H185" s="21">
        <f t="shared" si="135"/>
        <v>29.249929999999999</v>
      </c>
      <c r="I185" s="21">
        <f t="shared" si="135"/>
        <v>35.099930000000001</v>
      </c>
      <c r="J185" s="21">
        <f t="shared" si="135"/>
        <v>35.099930000000001</v>
      </c>
      <c r="K185" s="21">
        <f t="shared" si="135"/>
        <v>35.099930000000001</v>
      </c>
      <c r="L185" s="21">
        <f t="shared" si="135"/>
        <v>35.099930000000001</v>
      </c>
      <c r="M185" s="21">
        <f t="shared" ref="M185:N185" si="136">((M96-$C$152)*$C$143)/10^3</f>
        <v>35.099930000000001</v>
      </c>
      <c r="N185" s="131">
        <f t="shared" si="136"/>
        <v>60.020929999999993</v>
      </c>
    </row>
    <row r="186" spans="2:14" s="18" customFormat="1" x14ac:dyDescent="0.25">
      <c r="B186" s="165" t="s">
        <v>166</v>
      </c>
      <c r="C186" s="20"/>
      <c r="D186" s="21">
        <f t="shared" ref="D186:L186" si="137">((D97-$C$152)*$C$143)/10^3</f>
        <v>1292.8499300000001</v>
      </c>
      <c r="E186" s="21">
        <f t="shared" si="137"/>
        <v>2278.5749300000002</v>
      </c>
      <c r="F186" s="21">
        <f t="shared" si="137"/>
        <v>4407.9749299999994</v>
      </c>
      <c r="G186" s="21">
        <f t="shared" si="137"/>
        <v>5264.9999299999999</v>
      </c>
      <c r="H186" s="21">
        <f t="shared" si="137"/>
        <v>5741.7749299999996</v>
      </c>
      <c r="I186" s="21">
        <f t="shared" si="137"/>
        <v>5557.4999299999999</v>
      </c>
      <c r="J186" s="21">
        <f t="shared" si="137"/>
        <v>5402.7089299999998</v>
      </c>
      <c r="K186" s="21">
        <f t="shared" si="137"/>
        <v>5403.5864299999994</v>
      </c>
      <c r="L186" s="21">
        <f t="shared" si="137"/>
        <v>5428.41968</v>
      </c>
      <c r="M186" s="21">
        <f t="shared" ref="M186:N186" si="138">((M97-$C$152)*$C$143)/10^3</f>
        <v>5675.3774299999995</v>
      </c>
      <c r="N186" s="131">
        <f t="shared" si="138"/>
        <v>6216.6194299999997</v>
      </c>
    </row>
    <row r="187" spans="2:14" s="18" customFormat="1" x14ac:dyDescent="0.25">
      <c r="B187" s="165" t="s">
        <v>186</v>
      </c>
      <c r="C187" s="20"/>
      <c r="D187" s="211">
        <f t="shared" ref="D187:L187" si="139">((D98-$C$152)*$C$143)/10^3</f>
        <v>-6.9999999999999994E-5</v>
      </c>
      <c r="E187" s="211">
        <f t="shared" si="139"/>
        <v>-6.9999999999999994E-5</v>
      </c>
      <c r="F187" s="211">
        <f t="shared" si="139"/>
        <v>-6.9999999999999994E-5</v>
      </c>
      <c r="G187" s="211">
        <f t="shared" si="139"/>
        <v>-6.9999999999999994E-5</v>
      </c>
      <c r="H187" s="211">
        <f t="shared" si="139"/>
        <v>-6.9999999999999994E-5</v>
      </c>
      <c r="I187" s="211">
        <f t="shared" si="139"/>
        <v>-6.9999999999999994E-5</v>
      </c>
      <c r="J187" s="211">
        <f t="shared" si="139"/>
        <v>-6.9999999999999994E-5</v>
      </c>
      <c r="K187" s="211">
        <f t="shared" si="139"/>
        <v>-6.9999999999999994E-5</v>
      </c>
      <c r="L187" s="21">
        <f t="shared" si="139"/>
        <v>-6.9999999999999994E-5</v>
      </c>
      <c r="M187" s="21">
        <f t="shared" ref="M187:N187" si="140">((M98-$C$152)*$C$143)/10^3</f>
        <v>4431.8136799999993</v>
      </c>
      <c r="N187" s="212">
        <f t="shared" si="140"/>
        <v>6233.7599299999993</v>
      </c>
    </row>
    <row r="188" spans="2:14" s="18" customFormat="1" x14ac:dyDescent="0.25">
      <c r="B188" s="165" t="s">
        <v>167</v>
      </c>
      <c r="C188" s="20"/>
      <c r="D188" s="21">
        <f t="shared" ref="D188:L188" si="141">((D99-$C$152)*$C$143)/10^3</f>
        <v>131.62493000000003</v>
      </c>
      <c r="E188" s="21">
        <f t="shared" si="141"/>
        <v>149.17493000000002</v>
      </c>
      <c r="F188" s="21">
        <f t="shared" si="141"/>
        <v>160.87493000000003</v>
      </c>
      <c r="G188" s="21">
        <f t="shared" si="141"/>
        <v>207.67493000000002</v>
      </c>
      <c r="H188" s="21">
        <f t="shared" si="141"/>
        <v>239.84992999999994</v>
      </c>
      <c r="I188" s="21">
        <f t="shared" si="141"/>
        <v>263.24993000000001</v>
      </c>
      <c r="J188" s="21">
        <f t="shared" si="141"/>
        <v>286.64992999999998</v>
      </c>
      <c r="K188" s="21">
        <f t="shared" si="141"/>
        <v>352.08217999999999</v>
      </c>
      <c r="L188" s="21">
        <f t="shared" si="141"/>
        <v>376.33042999999998</v>
      </c>
      <c r="M188" s="21">
        <f t="shared" ref="M188:N188" si="142">((M99-$C$152)*$C$143)/10^3</f>
        <v>394.99192999999997</v>
      </c>
      <c r="N188" s="131">
        <f t="shared" si="142"/>
        <v>427.92743000000002</v>
      </c>
    </row>
    <row r="189" spans="2:14" s="18" customFormat="1" x14ac:dyDescent="0.25">
      <c r="B189" s="165" t="s">
        <v>168</v>
      </c>
      <c r="C189" s="20"/>
      <c r="D189" s="21">
        <f t="shared" ref="D189:L189" si="143">((D100-$C$152)*$C$143)/10^3</f>
        <v>2293.1999300000002</v>
      </c>
      <c r="E189" s="21">
        <f t="shared" si="143"/>
        <v>2334.14993</v>
      </c>
      <c r="F189" s="21">
        <f t="shared" si="143"/>
        <v>6692.3999299999996</v>
      </c>
      <c r="G189" s="21">
        <f t="shared" si="143"/>
        <v>8766.2249300000003</v>
      </c>
      <c r="H189" s="21">
        <f t="shared" si="143"/>
        <v>9263.4749300000003</v>
      </c>
      <c r="I189" s="21">
        <f t="shared" si="143"/>
        <v>9754.8749299999999</v>
      </c>
      <c r="J189" s="21">
        <f t="shared" si="143"/>
        <v>10857.014929999999</v>
      </c>
      <c r="K189" s="21">
        <f t="shared" si="143"/>
        <v>12770.98868</v>
      </c>
      <c r="L189" s="21">
        <f t="shared" si="143"/>
        <v>14041.754930000001</v>
      </c>
      <c r="M189" s="21">
        <f t="shared" ref="M189:N189" si="144">((M100-$C$152)*$C$143)/10^3</f>
        <v>15832.49843</v>
      </c>
      <c r="N189" s="131">
        <f t="shared" si="144"/>
        <v>16528.677680000001</v>
      </c>
    </row>
    <row r="190" spans="2:14" s="18" customFormat="1" x14ac:dyDescent="0.25">
      <c r="B190" s="165" t="s">
        <v>169</v>
      </c>
      <c r="C190" s="20"/>
      <c r="D190" s="21">
        <f t="shared" ref="D190:L190" si="145">((D101-$C$152)*$C$143)/10^3</f>
        <v>70.199930000000009</v>
      </c>
      <c r="E190" s="21">
        <f t="shared" si="145"/>
        <v>78.974930000000001</v>
      </c>
      <c r="F190" s="21">
        <f t="shared" si="145"/>
        <v>99.449930000000009</v>
      </c>
      <c r="G190" s="21">
        <f t="shared" si="145"/>
        <v>114.07493000000001</v>
      </c>
      <c r="H190" s="21">
        <f t="shared" si="145"/>
        <v>116.99993000000001</v>
      </c>
      <c r="I190" s="21">
        <f t="shared" si="145"/>
        <v>152.09993000000003</v>
      </c>
      <c r="J190" s="21">
        <f t="shared" si="145"/>
        <v>179.15618000000003</v>
      </c>
      <c r="K190" s="21">
        <f t="shared" si="145"/>
        <v>235.34542999999999</v>
      </c>
      <c r="L190" s="21">
        <f t="shared" si="145"/>
        <v>270.53318000000002</v>
      </c>
      <c r="M190" s="21">
        <f t="shared" ref="M190:N190" si="146">((M101-$C$152)*$C$143)/10^3</f>
        <v>297.56018</v>
      </c>
      <c r="N190" s="131">
        <f t="shared" si="146"/>
        <v>2450.6526800000001</v>
      </c>
    </row>
    <row r="191" spans="2:14" s="18" customFormat="1" x14ac:dyDescent="0.25">
      <c r="B191" s="165" t="s">
        <v>170</v>
      </c>
      <c r="C191" s="20"/>
      <c r="D191" s="21">
        <f t="shared" ref="D191:L191" si="147">((D102-$C$152)*$C$143)/10^3</f>
        <v>5662.7999300000001</v>
      </c>
      <c r="E191" s="21">
        <f t="shared" si="147"/>
        <v>3433.9499299999998</v>
      </c>
      <c r="F191" s="21">
        <f t="shared" si="147"/>
        <v>5101.1999299999998</v>
      </c>
      <c r="G191" s="21">
        <f t="shared" si="147"/>
        <v>6005.0249299999996</v>
      </c>
      <c r="H191" s="21">
        <f t="shared" si="147"/>
        <v>6282.8999299999996</v>
      </c>
      <c r="I191" s="21">
        <f t="shared" si="147"/>
        <v>6654.3749299999999</v>
      </c>
      <c r="J191" s="21">
        <f t="shared" si="147"/>
        <v>7049.6886799999993</v>
      </c>
      <c r="K191" s="21">
        <f t="shared" si="147"/>
        <v>7476.6801799999994</v>
      </c>
      <c r="L191" s="21">
        <f t="shared" si="147"/>
        <v>7591.2524299999995</v>
      </c>
      <c r="M191" s="21">
        <f t="shared" ref="M191:N191" si="148">((M102-$C$152)*$C$143)/10^3</f>
        <v>7664.93318</v>
      </c>
      <c r="N191" s="131">
        <f t="shared" si="148"/>
        <v>7944.8556799999988</v>
      </c>
    </row>
    <row r="192" spans="2:14" s="18" customFormat="1" x14ac:dyDescent="0.25">
      <c r="B192" s="175" t="s">
        <v>175</v>
      </c>
      <c r="C192" s="169" t="s">
        <v>171</v>
      </c>
      <c r="D192" s="202">
        <f t="shared" ref="D192:L192" si="149">SUM(D156:D191)</f>
        <v>27339.47523</v>
      </c>
      <c r="E192" s="202">
        <f t="shared" si="149"/>
        <v>27161.839979999997</v>
      </c>
      <c r="F192" s="202">
        <f t="shared" si="149"/>
        <v>41926.362480000011</v>
      </c>
      <c r="G192" s="202">
        <f t="shared" si="149"/>
        <v>49287.417480000004</v>
      </c>
      <c r="H192" s="202">
        <f t="shared" si="149"/>
        <v>52577.749980000001</v>
      </c>
      <c r="I192" s="202">
        <f t="shared" si="149"/>
        <v>56079.267479999995</v>
      </c>
      <c r="J192" s="202">
        <f t="shared" si="149"/>
        <v>62629.658729999996</v>
      </c>
      <c r="K192" s="202">
        <f t="shared" si="149"/>
        <v>68324.370479999998</v>
      </c>
      <c r="L192" s="202">
        <f t="shared" si="149"/>
        <v>72113.941980000003</v>
      </c>
      <c r="M192" s="202">
        <f t="shared" ref="M192:N192" si="150">SUM(M156:M191)</f>
        <v>76952.564729999984</v>
      </c>
      <c r="N192" s="203">
        <f t="shared" si="150"/>
        <v>83303.646479999981</v>
      </c>
    </row>
    <row r="193" spans="2:14" x14ac:dyDescent="0.25">
      <c r="B193" s="13"/>
      <c r="C193" s="14"/>
      <c r="D193" s="14"/>
      <c r="E193" s="14"/>
    </row>
    <row r="194" spans="2:14" s="18" customFormat="1" x14ac:dyDescent="0.25">
      <c r="B194" s="15" t="s">
        <v>52</v>
      </c>
      <c r="C194" s="16" t="s">
        <v>53</v>
      </c>
      <c r="D194" s="16">
        <v>2005</v>
      </c>
      <c r="E194" s="16">
        <v>2006</v>
      </c>
      <c r="F194" s="16">
        <v>2007</v>
      </c>
      <c r="G194" s="16">
        <v>2008</v>
      </c>
      <c r="H194" s="16">
        <v>2009</v>
      </c>
      <c r="I194" s="16">
        <v>2010</v>
      </c>
      <c r="J194" s="16">
        <v>2011</v>
      </c>
      <c r="K194" s="16">
        <v>2012</v>
      </c>
      <c r="L194" s="16">
        <v>2013</v>
      </c>
      <c r="M194" s="16">
        <v>2014</v>
      </c>
      <c r="N194" s="17">
        <v>2015</v>
      </c>
    </row>
    <row r="195" spans="2:14" s="61" customFormat="1" x14ac:dyDescent="0.25">
      <c r="B195" s="22" t="s">
        <v>27</v>
      </c>
      <c r="C195" s="23" t="s">
        <v>11</v>
      </c>
      <c r="D195" s="63">
        <v>0</v>
      </c>
      <c r="E195" s="63">
        <v>0</v>
      </c>
      <c r="F195" s="63">
        <v>0</v>
      </c>
      <c r="G195" s="63">
        <v>0</v>
      </c>
      <c r="H195" s="63">
        <v>0</v>
      </c>
      <c r="I195" s="63">
        <v>0</v>
      </c>
      <c r="J195" s="63">
        <v>0</v>
      </c>
      <c r="K195" s="63">
        <v>0</v>
      </c>
      <c r="L195" s="63">
        <v>0</v>
      </c>
      <c r="M195" s="63">
        <v>0</v>
      </c>
      <c r="N195" s="64">
        <v>0</v>
      </c>
    </row>
    <row r="196" spans="2:14" x14ac:dyDescent="0.25">
      <c r="B196" s="65"/>
      <c r="C196" s="66"/>
      <c r="D196" s="66"/>
      <c r="E196" s="66"/>
      <c r="F196" s="34"/>
      <c r="G196" s="34"/>
      <c r="H196" s="34"/>
      <c r="I196" s="34"/>
      <c r="J196" s="34"/>
      <c r="K196" s="34"/>
      <c r="L196" s="34"/>
      <c r="M196" s="34"/>
      <c r="N196" s="34"/>
    </row>
    <row r="197" spans="2:14" x14ac:dyDescent="0.25">
      <c r="B197" s="34"/>
      <c r="C197" s="34"/>
      <c r="D197" s="34"/>
      <c r="E197" s="34"/>
      <c r="F197" s="34"/>
      <c r="G197" s="34"/>
      <c r="H197" s="34"/>
      <c r="I197" s="34"/>
      <c r="J197" s="34"/>
      <c r="K197" s="34"/>
      <c r="L197" s="34"/>
      <c r="M197" s="34"/>
      <c r="N197" s="34"/>
    </row>
    <row r="198" spans="2:14" s="18" customFormat="1" x14ac:dyDescent="0.25">
      <c r="B198" s="15" t="s">
        <v>100</v>
      </c>
      <c r="C198" s="16" t="s">
        <v>90</v>
      </c>
      <c r="D198" s="16">
        <v>2005</v>
      </c>
      <c r="E198" s="16">
        <v>2006</v>
      </c>
      <c r="F198" s="16">
        <v>2007</v>
      </c>
      <c r="G198" s="16">
        <v>2008</v>
      </c>
      <c r="H198" s="16">
        <v>2009</v>
      </c>
      <c r="I198" s="16">
        <v>2010</v>
      </c>
      <c r="J198" s="16">
        <v>2011</v>
      </c>
      <c r="K198" s="16">
        <v>2012</v>
      </c>
      <c r="L198" s="16">
        <v>2013</v>
      </c>
      <c r="M198" s="16">
        <v>2014</v>
      </c>
      <c r="N198" s="17">
        <v>2015</v>
      </c>
    </row>
    <row r="199" spans="2:14" s="18" customFormat="1" x14ac:dyDescent="0.25">
      <c r="B199" s="167" t="s">
        <v>27</v>
      </c>
      <c r="C199" s="27"/>
      <c r="D199" s="186"/>
      <c r="E199" s="186"/>
      <c r="F199" s="186"/>
      <c r="G199" s="186"/>
      <c r="H199" s="186"/>
      <c r="I199" s="186"/>
      <c r="J199" s="186"/>
      <c r="K199" s="184"/>
      <c r="L199" s="195"/>
      <c r="M199" s="195"/>
      <c r="N199" s="187"/>
    </row>
    <row r="200" spans="2:14" s="18" customFormat="1" x14ac:dyDescent="0.25">
      <c r="B200" s="165" t="s">
        <v>136</v>
      </c>
      <c r="C200" s="20"/>
      <c r="D200" s="21">
        <f t="shared" ref="D200:F219" si="151">D156*(1-$F$195)</f>
        <v>4.0949299999999997</v>
      </c>
      <c r="E200" s="21">
        <f t="shared" si="151"/>
        <v>3.5099300000000002</v>
      </c>
      <c r="F200" s="21">
        <f t="shared" si="151"/>
        <v>3.5099300000000002</v>
      </c>
      <c r="G200" s="21">
        <f t="shared" ref="G200:G235" si="152">G156*(1-$G$195)</f>
        <v>3.5099300000000002</v>
      </c>
      <c r="H200" s="21">
        <f t="shared" ref="H200:H235" si="153">H156*(1-$H$195)</f>
        <v>4.3874300000000002</v>
      </c>
      <c r="I200" s="21">
        <f t="shared" ref="I200:I235" si="154">I156*(1-$I$195)</f>
        <v>4.6799300000000006</v>
      </c>
      <c r="J200" s="21">
        <f t="shared" ref="J200:J235" si="155">J156*(1-$J$195)</f>
        <v>4.7676800000000004</v>
      </c>
      <c r="K200" s="21">
        <f t="shared" ref="K200:L219" si="156">K156*(1-$K$195)</f>
        <v>5.4111799999999999</v>
      </c>
      <c r="L200" s="21">
        <f t="shared" si="156"/>
        <v>16.321429999999996</v>
      </c>
      <c r="M200" s="21">
        <f t="shared" ref="M200:N200" si="157">M156*(1-$K$195)</f>
        <v>46.741430000000001</v>
      </c>
      <c r="N200" s="131">
        <f t="shared" si="157"/>
        <v>56.92043000000001</v>
      </c>
    </row>
    <row r="201" spans="2:14" s="18" customFormat="1" x14ac:dyDescent="0.25">
      <c r="B201" s="165" t="s">
        <v>137</v>
      </c>
      <c r="C201" s="20"/>
      <c r="D201" s="21">
        <f t="shared" si="151"/>
        <v>5329.3499299999994</v>
      </c>
      <c r="E201" s="21">
        <f t="shared" si="151"/>
        <v>5583.8249299999998</v>
      </c>
      <c r="F201" s="21">
        <f t="shared" si="151"/>
        <v>6294.5999299999994</v>
      </c>
      <c r="G201" s="21">
        <f t="shared" si="152"/>
        <v>6926.3999299999996</v>
      </c>
      <c r="H201" s="21">
        <f t="shared" si="153"/>
        <v>7724.9249299999992</v>
      </c>
      <c r="I201" s="21">
        <f t="shared" si="154"/>
        <v>8540.9999299999999</v>
      </c>
      <c r="J201" s="21">
        <f t="shared" si="155"/>
        <v>9412.4159299999992</v>
      </c>
      <c r="K201" s="21">
        <f t="shared" si="156"/>
        <v>10361.31518</v>
      </c>
      <c r="L201" s="21">
        <f t="shared" si="156"/>
        <v>10853.15393</v>
      </c>
      <c r="M201" s="21">
        <f t="shared" ref="M201:N201" si="158">M157*(1-$K$195)</f>
        <v>7364.53568</v>
      </c>
      <c r="N201" s="131">
        <f t="shared" si="158"/>
        <v>6512.5709299999999</v>
      </c>
    </row>
    <row r="202" spans="2:14" s="18" customFormat="1" x14ac:dyDescent="0.25">
      <c r="B202" s="165" t="s">
        <v>138</v>
      </c>
      <c r="C202" s="20"/>
      <c r="D202" s="21">
        <f t="shared" si="151"/>
        <v>198.89993000000001</v>
      </c>
      <c r="E202" s="21">
        <f t="shared" si="151"/>
        <v>242.77492999999993</v>
      </c>
      <c r="F202" s="21">
        <f t="shared" si="151"/>
        <v>236.92492999999999</v>
      </c>
      <c r="G202" s="21">
        <f t="shared" si="152"/>
        <v>233.99993000000001</v>
      </c>
      <c r="H202" s="21">
        <f t="shared" si="153"/>
        <v>242.77492999999993</v>
      </c>
      <c r="I202" s="21">
        <f t="shared" si="154"/>
        <v>245.69992999999994</v>
      </c>
      <c r="J202" s="21">
        <f t="shared" si="155"/>
        <v>229.64167999999998</v>
      </c>
      <c r="K202" s="21">
        <f t="shared" si="156"/>
        <v>210.86318</v>
      </c>
      <c r="L202" s="21">
        <f t="shared" si="156"/>
        <v>209.89793</v>
      </c>
      <c r="M202" s="21">
        <f t="shared" ref="M202:N202" si="159">M158*(1-$K$195)</f>
        <v>217.03493</v>
      </c>
      <c r="N202" s="131">
        <f t="shared" si="159"/>
        <v>224.81542999999999</v>
      </c>
    </row>
    <row r="203" spans="2:14" s="18" customFormat="1" x14ac:dyDescent="0.25">
      <c r="B203" s="165" t="s">
        <v>139</v>
      </c>
      <c r="C203" s="20"/>
      <c r="D203" s="21">
        <f t="shared" si="151"/>
        <v>310.04993000000002</v>
      </c>
      <c r="E203" s="21">
        <f t="shared" si="151"/>
        <v>333.44992999999999</v>
      </c>
      <c r="F203" s="21">
        <f t="shared" si="151"/>
        <v>348.07492999999999</v>
      </c>
      <c r="G203" s="21">
        <f t="shared" si="152"/>
        <v>359.77492999999998</v>
      </c>
      <c r="H203" s="21">
        <f t="shared" si="153"/>
        <v>371.47492999999997</v>
      </c>
      <c r="I203" s="21">
        <f t="shared" si="154"/>
        <v>391.94992999999999</v>
      </c>
      <c r="J203" s="21">
        <f t="shared" si="155"/>
        <v>399.55493000000001</v>
      </c>
      <c r="K203" s="21">
        <f t="shared" si="156"/>
        <v>421.19992999999999</v>
      </c>
      <c r="L203" s="21">
        <f t="shared" si="156"/>
        <v>443.13742999999999</v>
      </c>
      <c r="M203" s="21">
        <f t="shared" ref="M203:N203" si="160">M159*(1-$K$195)</f>
        <v>485.66692999999992</v>
      </c>
      <c r="N203" s="131">
        <f t="shared" si="160"/>
        <v>517.31542999999988</v>
      </c>
    </row>
    <row r="204" spans="2:14" s="18" customFormat="1" x14ac:dyDescent="0.25">
      <c r="B204" s="165" t="s">
        <v>140</v>
      </c>
      <c r="C204" s="20"/>
      <c r="D204" s="21">
        <f t="shared" si="151"/>
        <v>2056.2749299999996</v>
      </c>
      <c r="E204" s="21">
        <f t="shared" si="151"/>
        <v>2076.7499299999995</v>
      </c>
      <c r="F204" s="21">
        <f t="shared" si="151"/>
        <v>2301.9749300000003</v>
      </c>
      <c r="G204" s="21">
        <f t="shared" si="152"/>
        <v>2427.7499299999999</v>
      </c>
      <c r="H204" s="21">
        <f t="shared" si="153"/>
        <v>2524.27493</v>
      </c>
      <c r="I204" s="21">
        <f t="shared" si="154"/>
        <v>2594.4749300000003</v>
      </c>
      <c r="J204" s="21">
        <f t="shared" si="155"/>
        <v>2651.0444300000004</v>
      </c>
      <c r="K204" s="21">
        <f t="shared" si="156"/>
        <v>2669.4134300000001</v>
      </c>
      <c r="L204" s="21">
        <f t="shared" si="156"/>
        <v>3232.4759300000001</v>
      </c>
      <c r="M204" s="21">
        <f t="shared" ref="M204:N204" si="161">M160*(1-$K$195)</f>
        <v>3437.6646799999999</v>
      </c>
      <c r="N204" s="131">
        <f t="shared" si="161"/>
        <v>3508.6836799999996</v>
      </c>
    </row>
    <row r="205" spans="2:14" s="18" customFormat="1" x14ac:dyDescent="0.25">
      <c r="B205" s="165" t="s">
        <v>141</v>
      </c>
      <c r="C205" s="20"/>
      <c r="D205" s="21">
        <f t="shared" si="151"/>
        <v>11.69993</v>
      </c>
      <c r="E205" s="21">
        <f t="shared" si="151"/>
        <v>11.69993</v>
      </c>
      <c r="F205" s="21">
        <f t="shared" si="151"/>
        <v>11.69993</v>
      </c>
      <c r="G205" s="21">
        <f t="shared" si="152"/>
        <v>11.69993</v>
      </c>
      <c r="H205" s="21">
        <f t="shared" si="153"/>
        <v>11.69993</v>
      </c>
      <c r="I205" s="21">
        <f t="shared" si="154"/>
        <v>11.69993</v>
      </c>
      <c r="J205" s="21">
        <f t="shared" si="155"/>
        <v>11.08568</v>
      </c>
      <c r="K205" s="21">
        <f t="shared" si="156"/>
        <v>10.44218</v>
      </c>
      <c r="L205" s="21">
        <f t="shared" si="156"/>
        <v>10.55918</v>
      </c>
      <c r="M205" s="21">
        <f t="shared" ref="M205:N205" si="162">M161*(1-$K$195)</f>
        <v>11.524430000000001</v>
      </c>
      <c r="N205" s="131">
        <f t="shared" si="162"/>
        <v>11.55368</v>
      </c>
    </row>
    <row r="206" spans="2:14" s="18" customFormat="1" x14ac:dyDescent="0.25">
      <c r="B206" s="165" t="s">
        <v>142</v>
      </c>
      <c r="C206" s="20"/>
      <c r="D206" s="21">
        <f t="shared" si="151"/>
        <v>46.799930000000003</v>
      </c>
      <c r="E206" s="21">
        <f t="shared" si="151"/>
        <v>46.799930000000003</v>
      </c>
      <c r="F206" s="21">
        <f t="shared" si="151"/>
        <v>169.64993000000001</v>
      </c>
      <c r="G206" s="21">
        <f t="shared" si="152"/>
        <v>228.14992999999998</v>
      </c>
      <c r="H206" s="21">
        <f t="shared" si="153"/>
        <v>277.87493000000001</v>
      </c>
      <c r="I206" s="21">
        <f t="shared" si="154"/>
        <v>310.04993000000002</v>
      </c>
      <c r="J206" s="21">
        <f t="shared" si="155"/>
        <v>338.53942999999998</v>
      </c>
      <c r="K206" s="21">
        <f t="shared" si="156"/>
        <v>384.52042999999998</v>
      </c>
      <c r="L206" s="21">
        <f t="shared" si="156"/>
        <v>354.94867999999997</v>
      </c>
      <c r="M206" s="21">
        <f t="shared" ref="M206:N206" si="163">M162*(1-$K$195)</f>
        <v>416.11043000000001</v>
      </c>
      <c r="N206" s="131">
        <f t="shared" si="163"/>
        <v>473.41118</v>
      </c>
    </row>
    <row r="207" spans="2:14" s="18" customFormat="1" x14ac:dyDescent="0.25">
      <c r="B207" s="165" t="s">
        <v>143</v>
      </c>
      <c r="C207" s="20"/>
      <c r="D207" s="211">
        <f t="shared" si="151"/>
        <v>-6.9999999999999994E-5</v>
      </c>
      <c r="E207" s="211">
        <f t="shared" si="151"/>
        <v>-6.9999999999999994E-5</v>
      </c>
      <c r="F207" s="211">
        <f t="shared" si="151"/>
        <v>-6.9999999999999994E-5</v>
      </c>
      <c r="G207" s="21">
        <f t="shared" si="152"/>
        <v>0.87742999999999993</v>
      </c>
      <c r="H207" s="21">
        <f t="shared" si="153"/>
        <v>1.1699300000000001</v>
      </c>
      <c r="I207" s="21">
        <f t="shared" si="154"/>
        <v>1.1699300000000001</v>
      </c>
      <c r="J207" s="21">
        <f t="shared" si="155"/>
        <v>1.0821800000000001</v>
      </c>
      <c r="K207" s="21">
        <f t="shared" si="156"/>
        <v>1.0529300000000001</v>
      </c>
      <c r="L207" s="21">
        <f t="shared" si="156"/>
        <v>1.0529300000000001</v>
      </c>
      <c r="M207" s="21">
        <f t="shared" ref="M207:N207" si="164">M163*(1-$K$195)</f>
        <v>7.8096799999999993</v>
      </c>
      <c r="N207" s="131">
        <f t="shared" si="164"/>
        <v>7.07843</v>
      </c>
    </row>
    <row r="208" spans="2:14" s="18" customFormat="1" x14ac:dyDescent="0.25">
      <c r="B208" s="165" t="s">
        <v>144</v>
      </c>
      <c r="C208" s="20"/>
      <c r="D208" s="21">
        <f t="shared" si="151"/>
        <v>0.67268000000000006</v>
      </c>
      <c r="E208" s="211">
        <f t="shared" si="151"/>
        <v>-6.9999999999999994E-5</v>
      </c>
      <c r="F208" s="21">
        <f t="shared" si="151"/>
        <v>2.6324300000000003</v>
      </c>
      <c r="G208" s="21">
        <f t="shared" si="152"/>
        <v>2.6324300000000003</v>
      </c>
      <c r="H208" s="21">
        <f t="shared" si="153"/>
        <v>2.3399299999999998</v>
      </c>
      <c r="I208" s="21">
        <f t="shared" si="154"/>
        <v>2.3399299999999998</v>
      </c>
      <c r="J208" s="21">
        <f t="shared" si="155"/>
        <v>2.4276799999999996</v>
      </c>
      <c r="K208" s="21">
        <f t="shared" si="156"/>
        <v>2.4569300000000003</v>
      </c>
      <c r="L208" s="21">
        <f t="shared" si="156"/>
        <v>4.2996800000000004</v>
      </c>
      <c r="M208" s="21">
        <f t="shared" ref="M208:N208" si="165">M164*(1-$K$195)</f>
        <v>1.2284300000000001</v>
      </c>
      <c r="N208" s="131">
        <f t="shared" si="165"/>
        <v>-6.9999999999999994E-5</v>
      </c>
    </row>
    <row r="209" spans="2:14" s="18" customFormat="1" x14ac:dyDescent="0.25">
      <c r="B209" s="165" t="s">
        <v>145</v>
      </c>
      <c r="C209" s="20"/>
      <c r="D209" s="21">
        <f t="shared" si="151"/>
        <v>362.69992999999999</v>
      </c>
      <c r="E209" s="21">
        <f t="shared" si="151"/>
        <v>380.24993000000001</v>
      </c>
      <c r="F209" s="21">
        <f t="shared" si="151"/>
        <v>377.32492999999999</v>
      </c>
      <c r="G209" s="21">
        <f t="shared" si="152"/>
        <v>321.74993000000001</v>
      </c>
      <c r="H209" s="21">
        <f t="shared" si="153"/>
        <v>304.19992999999999</v>
      </c>
      <c r="I209" s="21">
        <f t="shared" si="154"/>
        <v>444.59992999999997</v>
      </c>
      <c r="J209" s="21">
        <f t="shared" si="155"/>
        <v>517.72492999999997</v>
      </c>
      <c r="K209" s="21">
        <f t="shared" si="156"/>
        <v>841.61018000000013</v>
      </c>
      <c r="L209" s="21">
        <f t="shared" si="156"/>
        <v>913.03868000000011</v>
      </c>
      <c r="M209" s="21">
        <f t="shared" ref="M209:N209" si="166">M165*(1-$K$195)</f>
        <v>838.2171800000001</v>
      </c>
      <c r="N209" s="131">
        <f t="shared" si="166"/>
        <v>816.83543000000009</v>
      </c>
    </row>
    <row r="210" spans="2:14" s="18" customFormat="1" x14ac:dyDescent="0.25">
      <c r="B210" s="165" t="s">
        <v>146</v>
      </c>
      <c r="C210" s="20"/>
      <c r="D210" s="211">
        <f t="shared" si="151"/>
        <v>-6.9999999999999994E-5</v>
      </c>
      <c r="E210" s="21">
        <f t="shared" si="151"/>
        <v>17.54993</v>
      </c>
      <c r="F210" s="21">
        <f t="shared" si="151"/>
        <v>49.724930000000001</v>
      </c>
      <c r="G210" s="21">
        <f t="shared" si="152"/>
        <v>67.274930000000012</v>
      </c>
      <c r="H210" s="21">
        <f t="shared" si="153"/>
        <v>70.199930000000009</v>
      </c>
      <c r="I210" s="21">
        <f t="shared" si="154"/>
        <v>78.974930000000001</v>
      </c>
      <c r="J210" s="21">
        <f t="shared" si="155"/>
        <v>108.92693000000001</v>
      </c>
      <c r="K210" s="21">
        <f t="shared" si="156"/>
        <v>102.22868000000001</v>
      </c>
      <c r="L210" s="21">
        <f t="shared" si="156"/>
        <v>69.176180000000002</v>
      </c>
      <c r="M210" s="21">
        <f t="shared" ref="M210:N210" si="167">M166*(1-$K$195)</f>
        <v>83.859680000000012</v>
      </c>
      <c r="N210" s="131">
        <f t="shared" si="167"/>
        <v>92.108180000000004</v>
      </c>
    </row>
    <row r="211" spans="2:14" s="18" customFormat="1" x14ac:dyDescent="0.25">
      <c r="B211" s="165" t="s">
        <v>147</v>
      </c>
      <c r="C211" s="20"/>
      <c r="D211" s="21">
        <f t="shared" si="151"/>
        <v>195.97493000000003</v>
      </c>
      <c r="E211" s="21">
        <f t="shared" si="151"/>
        <v>210.59993</v>
      </c>
      <c r="F211" s="21">
        <f t="shared" si="151"/>
        <v>201.82493000000002</v>
      </c>
      <c r="G211" s="21">
        <f t="shared" si="152"/>
        <v>216.44992999999999</v>
      </c>
      <c r="H211" s="21">
        <f t="shared" si="153"/>
        <v>239.84992999999994</v>
      </c>
      <c r="I211" s="21">
        <f t="shared" si="154"/>
        <v>254.47492999999994</v>
      </c>
      <c r="J211" s="21">
        <f t="shared" si="155"/>
        <v>373.93192999999997</v>
      </c>
      <c r="K211" s="21">
        <f t="shared" si="156"/>
        <v>405.93142999999998</v>
      </c>
      <c r="L211" s="21">
        <f t="shared" si="156"/>
        <v>392.06693000000001</v>
      </c>
      <c r="M211" s="21">
        <f t="shared" ref="M211:N211" si="168">M167*(1-$K$195)</f>
        <v>395.48917999999998</v>
      </c>
      <c r="N211" s="131">
        <f t="shared" si="168"/>
        <v>397.21492999999998</v>
      </c>
    </row>
    <row r="212" spans="2:14" s="18" customFormat="1" x14ac:dyDescent="0.25">
      <c r="B212" s="165" t="s">
        <v>148</v>
      </c>
      <c r="C212" s="20"/>
      <c r="D212" s="21">
        <f t="shared" si="151"/>
        <v>87.749930000000006</v>
      </c>
      <c r="E212" s="21">
        <f t="shared" si="151"/>
        <v>90.674930000000003</v>
      </c>
      <c r="F212" s="21">
        <f t="shared" si="151"/>
        <v>1724.8724300000001</v>
      </c>
      <c r="G212" s="21">
        <f t="shared" si="152"/>
        <v>2585.4074300000002</v>
      </c>
      <c r="H212" s="21">
        <f t="shared" si="153"/>
        <v>2787.52493</v>
      </c>
      <c r="I212" s="21">
        <f t="shared" si="154"/>
        <v>3504.1499299999996</v>
      </c>
      <c r="J212" s="21">
        <f t="shared" si="155"/>
        <v>3889.7234299999991</v>
      </c>
      <c r="K212" s="21">
        <f t="shared" si="156"/>
        <v>4035.8271799999993</v>
      </c>
      <c r="L212" s="21">
        <f t="shared" si="156"/>
        <v>4233.7619299999997</v>
      </c>
      <c r="M212" s="21">
        <f t="shared" ref="M212:N212" si="169">M168*(1-$K$195)</f>
        <v>4419.1191799999997</v>
      </c>
      <c r="N212" s="131">
        <f t="shared" si="169"/>
        <v>4650.1649299999999</v>
      </c>
    </row>
    <row r="213" spans="2:14" s="18" customFormat="1" x14ac:dyDescent="0.25">
      <c r="B213" s="165" t="s">
        <v>149</v>
      </c>
      <c r="C213" s="20"/>
      <c r="D213" s="21">
        <f t="shared" si="151"/>
        <v>35.099930000000001</v>
      </c>
      <c r="E213" s="21">
        <f t="shared" si="151"/>
        <v>35.099930000000001</v>
      </c>
      <c r="F213" s="21">
        <f t="shared" si="151"/>
        <v>43.874929999999999</v>
      </c>
      <c r="G213" s="21">
        <f t="shared" si="152"/>
        <v>46.799930000000003</v>
      </c>
      <c r="H213" s="21">
        <f t="shared" si="153"/>
        <v>46.799930000000003</v>
      </c>
      <c r="I213" s="21">
        <f t="shared" si="154"/>
        <v>38.024929999999998</v>
      </c>
      <c r="J213" s="21">
        <f t="shared" si="155"/>
        <v>43.61168</v>
      </c>
      <c r="K213" s="21">
        <f t="shared" si="156"/>
        <v>46.712180000000004</v>
      </c>
      <c r="L213" s="21">
        <f t="shared" si="156"/>
        <v>46.712180000000004</v>
      </c>
      <c r="M213" s="21">
        <f t="shared" ref="M213:N213" si="170">M169*(1-$K$195)</f>
        <v>46.770679999999999</v>
      </c>
      <c r="N213" s="131">
        <f t="shared" si="170"/>
        <v>46.887680000000003</v>
      </c>
    </row>
    <row r="214" spans="2:14" s="18" customFormat="1" x14ac:dyDescent="0.25">
      <c r="B214" s="165" t="s">
        <v>150</v>
      </c>
      <c r="C214" s="20"/>
      <c r="D214" s="21">
        <f t="shared" si="151"/>
        <v>236.92492999999999</v>
      </c>
      <c r="E214" s="21">
        <f t="shared" si="151"/>
        <v>315.89992999999998</v>
      </c>
      <c r="F214" s="21">
        <f t="shared" si="151"/>
        <v>324.67493000000002</v>
      </c>
      <c r="G214" s="21">
        <f t="shared" si="152"/>
        <v>327.59992999999997</v>
      </c>
      <c r="H214" s="21">
        <f t="shared" si="153"/>
        <v>345.14992999999998</v>
      </c>
      <c r="I214" s="21">
        <f t="shared" si="154"/>
        <v>359.77492999999998</v>
      </c>
      <c r="J214" s="21">
        <f t="shared" si="155"/>
        <v>375.42367999999999</v>
      </c>
      <c r="K214" s="21">
        <f t="shared" si="156"/>
        <v>393.88042999999999</v>
      </c>
      <c r="L214" s="21">
        <f t="shared" si="156"/>
        <v>389.49293</v>
      </c>
      <c r="M214" s="21">
        <f t="shared" ref="M214:N214" si="171">M170*(1-$K$195)</f>
        <v>491.13667999999996</v>
      </c>
      <c r="N214" s="131">
        <f t="shared" si="171"/>
        <v>790.3349300000001</v>
      </c>
    </row>
    <row r="215" spans="2:14" s="18" customFormat="1" x14ac:dyDescent="0.25">
      <c r="B215" s="165" t="s">
        <v>151</v>
      </c>
      <c r="C215" s="20"/>
      <c r="D215" s="21">
        <f t="shared" si="151"/>
        <v>503.09992999999992</v>
      </c>
      <c r="E215" s="21">
        <f t="shared" si="151"/>
        <v>511.87492999999995</v>
      </c>
      <c r="F215" s="21">
        <f t="shared" si="151"/>
        <v>541.12493000000006</v>
      </c>
      <c r="G215" s="21">
        <f t="shared" si="152"/>
        <v>549.89993000000004</v>
      </c>
      <c r="H215" s="21">
        <f t="shared" si="153"/>
        <v>549.89993000000004</v>
      </c>
      <c r="I215" s="21">
        <f t="shared" si="154"/>
        <v>523.57492999999988</v>
      </c>
      <c r="J215" s="21">
        <f t="shared" si="155"/>
        <v>531.82343000000003</v>
      </c>
      <c r="K215" s="21">
        <f t="shared" si="156"/>
        <v>525.03743000000009</v>
      </c>
      <c r="L215" s="21">
        <f t="shared" si="156"/>
        <v>529.04468000000008</v>
      </c>
      <c r="M215" s="21">
        <f t="shared" ref="M215:N215" si="172">M171*(1-$K$195)</f>
        <v>552.73718000000008</v>
      </c>
      <c r="N215" s="131">
        <f t="shared" si="172"/>
        <v>584.91218000000003</v>
      </c>
    </row>
    <row r="216" spans="2:14" s="18" customFormat="1" x14ac:dyDescent="0.25">
      <c r="B216" s="165" t="s">
        <v>152</v>
      </c>
      <c r="C216" s="20"/>
      <c r="D216" s="21">
        <f t="shared" si="151"/>
        <v>0.58493000000000006</v>
      </c>
      <c r="E216" s="21">
        <f t="shared" si="151"/>
        <v>2.6324300000000003</v>
      </c>
      <c r="F216" s="21">
        <f t="shared" si="151"/>
        <v>3.5099300000000002</v>
      </c>
      <c r="G216" s="21">
        <f t="shared" si="152"/>
        <v>3.5099300000000002</v>
      </c>
      <c r="H216" s="21">
        <f t="shared" si="153"/>
        <v>4.3874300000000002</v>
      </c>
      <c r="I216" s="21">
        <f t="shared" si="154"/>
        <v>4.6799300000000006</v>
      </c>
      <c r="J216" s="21">
        <f t="shared" si="155"/>
        <v>4.8554300000000001</v>
      </c>
      <c r="K216" s="21">
        <f t="shared" si="156"/>
        <v>4.5629300000000006</v>
      </c>
      <c r="L216" s="21">
        <f t="shared" si="156"/>
        <v>4.9724300000000001</v>
      </c>
      <c r="M216" s="21">
        <f t="shared" ref="M216:N216" si="173">M172*(1-$K$195)</f>
        <v>1593.5984300000002</v>
      </c>
      <c r="N216" s="131">
        <f t="shared" si="173"/>
        <v>2255.93543</v>
      </c>
    </row>
    <row r="217" spans="2:14" s="18" customFormat="1" x14ac:dyDescent="0.25">
      <c r="B217" s="165" t="s">
        <v>153</v>
      </c>
      <c r="C217" s="20"/>
      <c r="D217" s="21">
        <f t="shared" si="151"/>
        <v>1167.0749300000002</v>
      </c>
      <c r="E217" s="21">
        <f t="shared" si="151"/>
        <v>1231.4249300000001</v>
      </c>
      <c r="F217" s="21">
        <f t="shared" si="151"/>
        <v>1278.2249300000001</v>
      </c>
      <c r="G217" s="21">
        <f t="shared" si="152"/>
        <v>1330.8749300000002</v>
      </c>
      <c r="H217" s="21">
        <f t="shared" si="153"/>
        <v>1380.5999300000001</v>
      </c>
      <c r="I217" s="21">
        <f t="shared" si="154"/>
        <v>1436.1749300000001</v>
      </c>
      <c r="J217" s="21">
        <f t="shared" si="155"/>
        <v>1587.5144300000002</v>
      </c>
      <c r="K217" s="21">
        <f t="shared" si="156"/>
        <v>1865.4479300000003</v>
      </c>
      <c r="L217" s="21">
        <f t="shared" si="156"/>
        <v>1976.3346799999997</v>
      </c>
      <c r="M217" s="21">
        <f t="shared" ref="M217:N217" si="174">M173*(1-$K$195)</f>
        <v>4409.0279299999993</v>
      </c>
      <c r="N217" s="131">
        <f t="shared" si="174"/>
        <v>5393.55368</v>
      </c>
    </row>
    <row r="218" spans="2:14" s="18" customFormat="1" x14ac:dyDescent="0.25">
      <c r="B218" s="165" t="s">
        <v>154</v>
      </c>
      <c r="C218" s="20"/>
      <c r="D218" s="21">
        <f t="shared" si="151"/>
        <v>745.87493000000006</v>
      </c>
      <c r="E218" s="21">
        <f t="shared" si="151"/>
        <v>830.69992999999999</v>
      </c>
      <c r="F218" s="21">
        <f t="shared" si="151"/>
        <v>1345.4999300000002</v>
      </c>
      <c r="G218" s="21">
        <f t="shared" si="152"/>
        <v>1462.4999300000002</v>
      </c>
      <c r="H218" s="21">
        <f t="shared" si="153"/>
        <v>1398.1499300000003</v>
      </c>
      <c r="I218" s="21">
        <f t="shared" si="154"/>
        <v>1433.2499300000002</v>
      </c>
      <c r="J218" s="21">
        <f t="shared" si="155"/>
        <v>4097.0766799999992</v>
      </c>
      <c r="K218" s="21">
        <f t="shared" si="156"/>
        <v>4763.4794299999994</v>
      </c>
      <c r="L218" s="21">
        <f t="shared" si="156"/>
        <v>4823.8221800000001</v>
      </c>
      <c r="M218" s="21">
        <f t="shared" ref="M218:N218" si="175">M174*(1-$K$195)</f>
        <v>1220.7486800000001</v>
      </c>
      <c r="N218" s="131">
        <f t="shared" si="175"/>
        <v>6.5226800000000003</v>
      </c>
    </row>
    <row r="219" spans="2:14" s="18" customFormat="1" x14ac:dyDescent="0.25">
      <c r="B219" s="165" t="s">
        <v>155</v>
      </c>
      <c r="C219" s="20"/>
      <c r="D219" s="21">
        <f t="shared" si="151"/>
        <v>213.52492999999998</v>
      </c>
      <c r="E219" s="21">
        <f t="shared" si="151"/>
        <v>231.07492999999999</v>
      </c>
      <c r="F219" s="21">
        <f t="shared" si="151"/>
        <v>374.39992999999998</v>
      </c>
      <c r="G219" s="21">
        <f t="shared" si="152"/>
        <v>403.64992999999998</v>
      </c>
      <c r="H219" s="21">
        <f t="shared" si="153"/>
        <v>415.34992999999997</v>
      </c>
      <c r="I219" s="21">
        <f t="shared" si="154"/>
        <v>438.74993000000001</v>
      </c>
      <c r="J219" s="21">
        <f t="shared" si="155"/>
        <v>456.79717999999997</v>
      </c>
      <c r="K219" s="21">
        <f t="shared" si="156"/>
        <v>491.57542999999993</v>
      </c>
      <c r="L219" s="21">
        <f t="shared" si="156"/>
        <v>543.75743</v>
      </c>
      <c r="M219" s="21">
        <f t="shared" ref="M219:N219" si="176">M175*(1-$K$195)</f>
        <v>656.19443000000001</v>
      </c>
      <c r="N219" s="131">
        <f t="shared" si="176"/>
        <v>785.01143000000002</v>
      </c>
    </row>
    <row r="220" spans="2:14" s="18" customFormat="1" x14ac:dyDescent="0.25">
      <c r="B220" s="165" t="s">
        <v>156</v>
      </c>
      <c r="C220" s="20"/>
      <c r="D220" s="21">
        <f t="shared" ref="D220:F235" si="177">D176*(1-$F$195)</f>
        <v>2743.64993</v>
      </c>
      <c r="E220" s="21">
        <f t="shared" si="177"/>
        <v>2822.6249299999999</v>
      </c>
      <c r="F220" s="21">
        <f t="shared" si="177"/>
        <v>5317.6499299999996</v>
      </c>
      <c r="G220" s="21">
        <f t="shared" si="152"/>
        <v>6239.0249299999996</v>
      </c>
      <c r="H220" s="21">
        <f t="shared" si="153"/>
        <v>6350.1749300000001</v>
      </c>
      <c r="I220" s="21">
        <f t="shared" si="154"/>
        <v>6534.4499299999998</v>
      </c>
      <c r="J220" s="21">
        <f t="shared" si="155"/>
        <v>6777.1664299999993</v>
      </c>
      <c r="K220" s="21">
        <f t="shared" ref="K220:L235" si="178">K176*(1-$K$195)</f>
        <v>6893.3474299999998</v>
      </c>
      <c r="L220" s="21">
        <f t="shared" si="178"/>
        <v>7033.3671799999993</v>
      </c>
      <c r="M220" s="21">
        <f t="shared" ref="M220:N220" si="179">M176*(1-$K$195)</f>
        <v>7302.2331799999993</v>
      </c>
      <c r="N220" s="131">
        <f t="shared" si="179"/>
        <v>7768.5659299999988</v>
      </c>
    </row>
    <row r="221" spans="2:14" s="18" customFormat="1" x14ac:dyDescent="0.25">
      <c r="B221" s="165" t="s">
        <v>157</v>
      </c>
      <c r="C221" s="20"/>
      <c r="D221" s="21">
        <f t="shared" si="177"/>
        <v>269.09992999999997</v>
      </c>
      <c r="E221" s="21">
        <f t="shared" si="177"/>
        <v>269.09992999999997</v>
      </c>
      <c r="F221" s="21">
        <f t="shared" si="177"/>
        <v>274.36493000000002</v>
      </c>
      <c r="G221" s="21">
        <f t="shared" si="152"/>
        <v>271.73242999999997</v>
      </c>
      <c r="H221" s="21">
        <f t="shared" si="153"/>
        <v>278.16742999999997</v>
      </c>
      <c r="I221" s="21">
        <f t="shared" si="154"/>
        <v>280.79993000000002</v>
      </c>
      <c r="J221" s="21">
        <f t="shared" si="155"/>
        <v>284.57317999999998</v>
      </c>
      <c r="K221" s="21">
        <f t="shared" si="178"/>
        <v>291.00817999999998</v>
      </c>
      <c r="L221" s="21">
        <f t="shared" si="178"/>
        <v>292.64618000000002</v>
      </c>
      <c r="M221" s="21">
        <f t="shared" ref="M221:N221" si="180">M177*(1-$K$195)</f>
        <v>306.21818000000002</v>
      </c>
      <c r="N221" s="131">
        <f t="shared" si="180"/>
        <v>308.20717999999999</v>
      </c>
    </row>
    <row r="222" spans="2:14" s="18" customFormat="1" x14ac:dyDescent="0.25">
      <c r="B222" s="165" t="s">
        <v>158</v>
      </c>
      <c r="C222" s="20"/>
      <c r="D222" s="21">
        <f t="shared" si="177"/>
        <v>429.97492999999997</v>
      </c>
      <c r="E222" s="21">
        <f t="shared" si="177"/>
        <v>424.12493000000001</v>
      </c>
      <c r="F222" s="21">
        <f t="shared" si="177"/>
        <v>429.97492999999997</v>
      </c>
      <c r="G222" s="21">
        <f t="shared" si="152"/>
        <v>432.89992999999998</v>
      </c>
      <c r="H222" s="21">
        <f t="shared" si="153"/>
        <v>432.89992999999998</v>
      </c>
      <c r="I222" s="21">
        <f t="shared" si="154"/>
        <v>441.67493000000002</v>
      </c>
      <c r="J222" s="21">
        <f t="shared" si="155"/>
        <v>446.70592999999997</v>
      </c>
      <c r="K222" s="21">
        <f t="shared" si="178"/>
        <v>449.86493000000002</v>
      </c>
      <c r="L222" s="21">
        <f t="shared" si="178"/>
        <v>466.65442999999999</v>
      </c>
      <c r="M222" s="21">
        <f t="shared" ref="M222:N222" si="181">M178*(1-$K$195)</f>
        <v>480.57742999999994</v>
      </c>
      <c r="N222" s="131">
        <f t="shared" si="181"/>
        <v>481.77667999999994</v>
      </c>
    </row>
    <row r="223" spans="2:14" s="18" customFormat="1" x14ac:dyDescent="0.25">
      <c r="B223" s="165" t="s">
        <v>159</v>
      </c>
      <c r="C223" s="20"/>
      <c r="D223" s="21">
        <f t="shared" si="177"/>
        <v>105.29993</v>
      </c>
      <c r="E223" s="21">
        <f t="shared" si="177"/>
        <v>114.07493000000001</v>
      </c>
      <c r="F223" s="21">
        <f t="shared" si="177"/>
        <v>125.77493</v>
      </c>
      <c r="G223" s="21">
        <f t="shared" si="152"/>
        <v>146.24993000000003</v>
      </c>
      <c r="H223" s="21">
        <f t="shared" si="153"/>
        <v>125.77493</v>
      </c>
      <c r="I223" s="21">
        <f t="shared" si="154"/>
        <v>116.99993000000001</v>
      </c>
      <c r="J223" s="21">
        <f t="shared" si="155"/>
        <v>144.72893000000002</v>
      </c>
      <c r="K223" s="21">
        <f t="shared" si="178"/>
        <v>144.49493000000001</v>
      </c>
      <c r="L223" s="21">
        <f t="shared" si="178"/>
        <v>142.30118000000002</v>
      </c>
      <c r="M223" s="21">
        <f t="shared" ref="M223:N223" si="182">M179*(1-$K$195)</f>
        <v>145.86968000000002</v>
      </c>
      <c r="N223" s="131">
        <f t="shared" si="182"/>
        <v>155.63918000000001</v>
      </c>
    </row>
    <row r="224" spans="2:14" s="18" customFormat="1" x14ac:dyDescent="0.25">
      <c r="B224" s="165" t="s">
        <v>160</v>
      </c>
      <c r="C224" s="20"/>
      <c r="D224" s="21">
        <f t="shared" si="177"/>
        <v>731.24993000000006</v>
      </c>
      <c r="E224" s="21">
        <f t="shared" si="177"/>
        <v>737.09993000000009</v>
      </c>
      <c r="F224" s="21">
        <f t="shared" si="177"/>
        <v>377.32492999999999</v>
      </c>
      <c r="G224" s="21">
        <f t="shared" si="152"/>
        <v>617.17493000000002</v>
      </c>
      <c r="H224" s="21">
        <f t="shared" si="153"/>
        <v>763.42493000000002</v>
      </c>
      <c r="I224" s="21">
        <f t="shared" si="154"/>
        <v>763.42493000000002</v>
      </c>
      <c r="J224" s="21">
        <f t="shared" si="155"/>
        <v>873.69743000000017</v>
      </c>
      <c r="K224" s="21">
        <f t="shared" si="178"/>
        <v>847.72343000000012</v>
      </c>
      <c r="L224" s="21">
        <f t="shared" si="178"/>
        <v>798.75893000000008</v>
      </c>
      <c r="M224" s="21">
        <f t="shared" ref="M224:N224" si="183">M180*(1-$K$195)</f>
        <v>785.12843000000009</v>
      </c>
      <c r="N224" s="131">
        <f t="shared" si="183"/>
        <v>511.20217999999994</v>
      </c>
    </row>
    <row r="225" spans="2:14" s="18" customFormat="1" x14ac:dyDescent="0.25">
      <c r="B225" s="165" t="s">
        <v>161</v>
      </c>
      <c r="C225" s="20"/>
      <c r="D225" s="21">
        <f t="shared" si="177"/>
        <v>605.47493000000009</v>
      </c>
      <c r="E225" s="21">
        <f t="shared" si="177"/>
        <v>634.72493000000009</v>
      </c>
      <c r="F225" s="21">
        <f t="shared" si="177"/>
        <v>1126.1249300000002</v>
      </c>
      <c r="G225" s="21">
        <f t="shared" si="152"/>
        <v>1357.1999300000002</v>
      </c>
      <c r="H225" s="21">
        <f t="shared" si="153"/>
        <v>1468.3499300000001</v>
      </c>
      <c r="I225" s="21">
        <f t="shared" si="154"/>
        <v>1585.3499300000001</v>
      </c>
      <c r="J225" s="21">
        <f t="shared" si="155"/>
        <v>1613.6346800000001</v>
      </c>
      <c r="K225" s="21">
        <f t="shared" si="178"/>
        <v>1639.2869300000002</v>
      </c>
      <c r="L225" s="21">
        <f t="shared" si="178"/>
        <v>1760.8791800000001</v>
      </c>
      <c r="M225" s="21">
        <f t="shared" ref="M225:N225" si="184">M181*(1-$K$195)</f>
        <v>1875.5684300000003</v>
      </c>
      <c r="N225" s="131">
        <f t="shared" si="184"/>
        <v>1920.9936799999998</v>
      </c>
    </row>
    <row r="226" spans="2:14" s="18" customFormat="1" x14ac:dyDescent="0.25">
      <c r="B226" s="165" t="s">
        <v>162</v>
      </c>
      <c r="C226" s="20"/>
      <c r="D226" s="21">
        <f t="shared" si="177"/>
        <v>70.199930000000009</v>
      </c>
      <c r="E226" s="21">
        <f t="shared" si="177"/>
        <v>99.449930000000009</v>
      </c>
      <c r="F226" s="21">
        <f t="shared" si="177"/>
        <v>96.524930000000012</v>
      </c>
      <c r="G226" s="21">
        <f t="shared" si="152"/>
        <v>102.37493000000001</v>
      </c>
      <c r="H226" s="21">
        <f t="shared" si="153"/>
        <v>122.84992999999999</v>
      </c>
      <c r="I226" s="21">
        <f t="shared" si="154"/>
        <v>146.24993000000003</v>
      </c>
      <c r="J226" s="21">
        <f t="shared" si="155"/>
        <v>157.27718000000002</v>
      </c>
      <c r="K226" s="21">
        <f t="shared" si="178"/>
        <v>162.77618000000001</v>
      </c>
      <c r="L226" s="21">
        <f t="shared" si="178"/>
        <v>166.57868000000002</v>
      </c>
      <c r="M226" s="21">
        <f t="shared" ref="M226:N226" si="185">M182*(1-$K$195)</f>
        <v>167.25143000000003</v>
      </c>
      <c r="N226" s="131">
        <f t="shared" si="185"/>
        <v>170.00093000000001</v>
      </c>
    </row>
    <row r="227" spans="2:14" s="18" customFormat="1" x14ac:dyDescent="0.25">
      <c r="B227" s="165" t="s">
        <v>163</v>
      </c>
      <c r="C227" s="20"/>
      <c r="D227" s="21">
        <f t="shared" si="177"/>
        <v>46.799930000000003</v>
      </c>
      <c r="E227" s="21">
        <f t="shared" si="177"/>
        <v>625.94992999999999</v>
      </c>
      <c r="F227" s="21">
        <f t="shared" si="177"/>
        <v>1161.2249300000001</v>
      </c>
      <c r="G227" s="21">
        <f t="shared" si="152"/>
        <v>1266.5249300000003</v>
      </c>
      <c r="H227" s="21">
        <f t="shared" si="153"/>
        <v>1605.8249300000002</v>
      </c>
      <c r="I227" s="21">
        <f t="shared" si="154"/>
        <v>1965.5999299999996</v>
      </c>
      <c r="J227" s="21">
        <f t="shared" si="155"/>
        <v>2098.13168</v>
      </c>
      <c r="K227" s="21">
        <f t="shared" si="178"/>
        <v>2390.2806800000003</v>
      </c>
      <c r="L227" s="21">
        <f t="shared" si="178"/>
        <v>2682.89768</v>
      </c>
      <c r="M227" s="21">
        <f t="shared" ref="M227:N227" si="186">M183*(1-$K$195)</f>
        <v>2765.9969300000002</v>
      </c>
      <c r="N227" s="131">
        <f t="shared" si="186"/>
        <v>2885.8049300000002</v>
      </c>
    </row>
    <row r="228" spans="2:14" s="18" customFormat="1" x14ac:dyDescent="0.25">
      <c r="B228" s="165" t="s">
        <v>164</v>
      </c>
      <c r="C228" s="20"/>
      <c r="D228" s="21">
        <f t="shared" si="177"/>
        <v>783.89993000000004</v>
      </c>
      <c r="E228" s="21">
        <f t="shared" si="177"/>
        <v>804.37493000000006</v>
      </c>
      <c r="F228" s="21">
        <f t="shared" si="177"/>
        <v>903.82493000000022</v>
      </c>
      <c r="G228" s="21">
        <f t="shared" si="152"/>
        <v>971.09992999999997</v>
      </c>
      <c r="H228" s="21">
        <f t="shared" si="153"/>
        <v>1052.9999300000002</v>
      </c>
      <c r="I228" s="21">
        <f t="shared" si="154"/>
        <v>1208.0249300000003</v>
      </c>
      <c r="J228" s="21">
        <f t="shared" si="155"/>
        <v>1385.4554300000002</v>
      </c>
      <c r="K228" s="21">
        <f t="shared" si="178"/>
        <v>1688.8364300000001</v>
      </c>
      <c r="L228" s="21">
        <f t="shared" si="178"/>
        <v>1978.4406799999997</v>
      </c>
      <c r="M228" s="21">
        <f t="shared" ref="M228:N228" si="187">M184*(1-$K$195)</f>
        <v>2096.2304299999996</v>
      </c>
      <c r="N228" s="131">
        <f t="shared" si="187"/>
        <v>2107.1114300000004</v>
      </c>
    </row>
    <row r="229" spans="2:14" s="18" customFormat="1" x14ac:dyDescent="0.25">
      <c r="B229" s="165" t="s">
        <v>165</v>
      </c>
      <c r="C229" s="20"/>
      <c r="D229" s="21">
        <f t="shared" si="177"/>
        <v>596.69992999999999</v>
      </c>
      <c r="E229" s="21">
        <f t="shared" si="177"/>
        <v>198.89993000000001</v>
      </c>
      <c r="F229" s="21">
        <f t="shared" si="177"/>
        <v>17.54993</v>
      </c>
      <c r="G229" s="21">
        <f t="shared" si="152"/>
        <v>14.624930000000001</v>
      </c>
      <c r="H229" s="21">
        <f t="shared" si="153"/>
        <v>29.249929999999999</v>
      </c>
      <c r="I229" s="21">
        <f t="shared" si="154"/>
        <v>35.099930000000001</v>
      </c>
      <c r="J229" s="21">
        <f t="shared" si="155"/>
        <v>35.099930000000001</v>
      </c>
      <c r="K229" s="21">
        <f t="shared" si="178"/>
        <v>35.099930000000001</v>
      </c>
      <c r="L229" s="21">
        <f t="shared" si="178"/>
        <v>35.099930000000001</v>
      </c>
      <c r="M229" s="21">
        <f t="shared" ref="M229:N229" si="188">M185*(1-$K$195)</f>
        <v>35.099930000000001</v>
      </c>
      <c r="N229" s="131">
        <f t="shared" si="188"/>
        <v>60.020929999999993</v>
      </c>
    </row>
    <row r="230" spans="2:14" s="18" customFormat="1" x14ac:dyDescent="0.25">
      <c r="B230" s="165" t="s">
        <v>166</v>
      </c>
      <c r="C230" s="20"/>
      <c r="D230" s="21">
        <f t="shared" si="177"/>
        <v>1292.8499300000001</v>
      </c>
      <c r="E230" s="21">
        <f t="shared" si="177"/>
        <v>2278.5749300000002</v>
      </c>
      <c r="F230" s="21">
        <f t="shared" si="177"/>
        <v>4407.9749299999994</v>
      </c>
      <c r="G230" s="21">
        <f t="shared" si="152"/>
        <v>5264.9999299999999</v>
      </c>
      <c r="H230" s="21">
        <f t="shared" si="153"/>
        <v>5741.7749299999996</v>
      </c>
      <c r="I230" s="21">
        <f t="shared" si="154"/>
        <v>5557.4999299999999</v>
      </c>
      <c r="J230" s="21">
        <f t="shared" si="155"/>
        <v>5402.7089299999998</v>
      </c>
      <c r="K230" s="21">
        <f t="shared" si="178"/>
        <v>5403.5864299999994</v>
      </c>
      <c r="L230" s="21">
        <f t="shared" si="178"/>
        <v>5428.41968</v>
      </c>
      <c r="M230" s="21">
        <f t="shared" ref="M230:N230" si="189">M186*(1-$K$195)</f>
        <v>5675.3774299999995</v>
      </c>
      <c r="N230" s="131">
        <f t="shared" si="189"/>
        <v>6216.6194299999997</v>
      </c>
    </row>
    <row r="231" spans="2:14" s="18" customFormat="1" x14ac:dyDescent="0.25">
      <c r="B231" s="165" t="s">
        <v>186</v>
      </c>
      <c r="C231" s="20"/>
      <c r="D231" s="211">
        <f t="shared" si="177"/>
        <v>-6.9999999999999994E-5</v>
      </c>
      <c r="E231" s="211">
        <f t="shared" si="177"/>
        <v>-6.9999999999999994E-5</v>
      </c>
      <c r="F231" s="211">
        <f t="shared" si="177"/>
        <v>-6.9999999999999994E-5</v>
      </c>
      <c r="G231" s="211">
        <f t="shared" si="152"/>
        <v>-6.9999999999999994E-5</v>
      </c>
      <c r="H231" s="211">
        <f t="shared" si="153"/>
        <v>-6.9999999999999994E-5</v>
      </c>
      <c r="I231" s="211">
        <f t="shared" si="154"/>
        <v>-6.9999999999999994E-5</v>
      </c>
      <c r="J231" s="211">
        <f t="shared" si="155"/>
        <v>-6.9999999999999994E-5</v>
      </c>
      <c r="K231" s="211">
        <f t="shared" si="178"/>
        <v>-6.9999999999999994E-5</v>
      </c>
      <c r="L231" s="21">
        <f t="shared" si="178"/>
        <v>-6.9999999999999994E-5</v>
      </c>
      <c r="M231" s="21">
        <f t="shared" ref="M231:N231" si="190">M187*(1-$K$195)</f>
        <v>4431.8136799999993</v>
      </c>
      <c r="N231" s="212">
        <f t="shared" si="190"/>
        <v>6233.7599299999993</v>
      </c>
    </row>
    <row r="232" spans="2:14" s="18" customFormat="1" x14ac:dyDescent="0.25">
      <c r="B232" s="165" t="s">
        <v>167</v>
      </c>
      <c r="C232" s="20"/>
      <c r="D232" s="21">
        <f t="shared" si="177"/>
        <v>131.62493000000003</v>
      </c>
      <c r="E232" s="21">
        <f t="shared" si="177"/>
        <v>149.17493000000002</v>
      </c>
      <c r="F232" s="21">
        <f t="shared" si="177"/>
        <v>160.87493000000003</v>
      </c>
      <c r="G232" s="21">
        <f t="shared" si="152"/>
        <v>207.67493000000002</v>
      </c>
      <c r="H232" s="21">
        <f t="shared" si="153"/>
        <v>239.84992999999994</v>
      </c>
      <c r="I232" s="21">
        <f t="shared" si="154"/>
        <v>263.24993000000001</v>
      </c>
      <c r="J232" s="21">
        <f t="shared" si="155"/>
        <v>286.64992999999998</v>
      </c>
      <c r="K232" s="21">
        <f t="shared" si="178"/>
        <v>352.08217999999999</v>
      </c>
      <c r="L232" s="21">
        <f t="shared" si="178"/>
        <v>376.33042999999998</v>
      </c>
      <c r="M232" s="21">
        <f t="shared" ref="M232:N232" si="191">M188*(1-$K$195)</f>
        <v>394.99192999999997</v>
      </c>
      <c r="N232" s="131">
        <f t="shared" si="191"/>
        <v>427.92743000000002</v>
      </c>
    </row>
    <row r="233" spans="2:14" s="18" customFormat="1" x14ac:dyDescent="0.25">
      <c r="B233" s="165" t="s">
        <v>168</v>
      </c>
      <c r="C233" s="20"/>
      <c r="D233" s="21">
        <f t="shared" si="177"/>
        <v>2293.1999300000002</v>
      </c>
      <c r="E233" s="21">
        <f t="shared" si="177"/>
        <v>2334.14993</v>
      </c>
      <c r="F233" s="21">
        <f t="shared" si="177"/>
        <v>6692.3999299999996</v>
      </c>
      <c r="G233" s="21">
        <f t="shared" si="152"/>
        <v>8766.2249300000003</v>
      </c>
      <c r="H233" s="21">
        <f t="shared" si="153"/>
        <v>9263.4749300000003</v>
      </c>
      <c r="I233" s="21">
        <f t="shared" si="154"/>
        <v>9754.8749299999999</v>
      </c>
      <c r="J233" s="21">
        <f t="shared" si="155"/>
        <v>10857.014929999999</v>
      </c>
      <c r="K233" s="21">
        <f t="shared" si="178"/>
        <v>12770.98868</v>
      </c>
      <c r="L233" s="21">
        <f t="shared" si="178"/>
        <v>14041.754930000001</v>
      </c>
      <c r="M233" s="21">
        <f t="shared" ref="M233:N233" si="192">M189*(1-$K$195)</f>
        <v>15832.49843</v>
      </c>
      <c r="N233" s="131">
        <f t="shared" si="192"/>
        <v>16528.677680000001</v>
      </c>
    </row>
    <row r="234" spans="2:14" s="18" customFormat="1" x14ac:dyDescent="0.25">
      <c r="B234" s="165" t="s">
        <v>169</v>
      </c>
      <c r="C234" s="20"/>
      <c r="D234" s="21">
        <f t="shared" si="177"/>
        <v>70.199930000000009</v>
      </c>
      <c r="E234" s="21">
        <f t="shared" si="177"/>
        <v>78.974930000000001</v>
      </c>
      <c r="F234" s="21">
        <f t="shared" si="177"/>
        <v>99.449930000000009</v>
      </c>
      <c r="G234" s="21">
        <f t="shared" si="152"/>
        <v>114.07493000000001</v>
      </c>
      <c r="H234" s="21">
        <f t="shared" si="153"/>
        <v>116.99993000000001</v>
      </c>
      <c r="I234" s="21">
        <f t="shared" si="154"/>
        <v>152.09993000000003</v>
      </c>
      <c r="J234" s="21">
        <f t="shared" si="155"/>
        <v>179.15618000000003</v>
      </c>
      <c r="K234" s="21">
        <f t="shared" si="178"/>
        <v>235.34542999999999</v>
      </c>
      <c r="L234" s="21">
        <f t="shared" si="178"/>
        <v>270.53318000000002</v>
      </c>
      <c r="M234" s="21">
        <f t="shared" ref="M234:N234" si="193">M190*(1-$K$195)</f>
        <v>297.56018</v>
      </c>
      <c r="N234" s="131">
        <f t="shared" si="193"/>
        <v>2450.6526800000001</v>
      </c>
    </row>
    <row r="235" spans="2:14" s="18" customFormat="1" x14ac:dyDescent="0.25">
      <c r="B235" s="165" t="s">
        <v>170</v>
      </c>
      <c r="C235" s="20"/>
      <c r="D235" s="21">
        <f t="shared" si="177"/>
        <v>5662.7999300000001</v>
      </c>
      <c r="E235" s="21">
        <f t="shared" si="177"/>
        <v>3433.9499299999998</v>
      </c>
      <c r="F235" s="21">
        <f t="shared" si="177"/>
        <v>5101.1999299999998</v>
      </c>
      <c r="G235" s="21">
        <f t="shared" si="152"/>
        <v>6005.0249299999996</v>
      </c>
      <c r="H235" s="21">
        <f t="shared" si="153"/>
        <v>6282.8999299999996</v>
      </c>
      <c r="I235" s="21">
        <f t="shared" si="154"/>
        <v>6654.3749299999999</v>
      </c>
      <c r="J235" s="21">
        <f t="shared" si="155"/>
        <v>7049.6886799999993</v>
      </c>
      <c r="K235" s="21">
        <f t="shared" si="178"/>
        <v>7476.6801799999994</v>
      </c>
      <c r="L235" s="21">
        <f t="shared" si="178"/>
        <v>7591.2524299999995</v>
      </c>
      <c r="M235" s="21">
        <f t="shared" ref="M235:N235" si="194">M191*(1-$K$195)</f>
        <v>7664.93318</v>
      </c>
      <c r="N235" s="131">
        <f t="shared" si="194"/>
        <v>7944.8556799999988</v>
      </c>
    </row>
    <row r="236" spans="2:14" s="18" customFormat="1" x14ac:dyDescent="0.25">
      <c r="B236" s="175" t="s">
        <v>175</v>
      </c>
      <c r="C236" s="169" t="s">
        <v>171</v>
      </c>
      <c r="D236" s="202">
        <f t="shared" ref="D236:L236" si="195">SUM(D200:D235)</f>
        <v>27339.47523</v>
      </c>
      <c r="E236" s="202">
        <f t="shared" si="195"/>
        <v>27161.839979999997</v>
      </c>
      <c r="F236" s="202">
        <f t="shared" si="195"/>
        <v>41926.362480000011</v>
      </c>
      <c r="G236" s="202">
        <f t="shared" si="195"/>
        <v>49287.417480000004</v>
      </c>
      <c r="H236" s="202">
        <f t="shared" si="195"/>
        <v>52577.749980000001</v>
      </c>
      <c r="I236" s="202">
        <f t="shared" si="195"/>
        <v>56079.267479999995</v>
      </c>
      <c r="J236" s="202">
        <f t="shared" si="195"/>
        <v>62629.658729999996</v>
      </c>
      <c r="K236" s="202">
        <f t="shared" si="195"/>
        <v>68324.370479999998</v>
      </c>
      <c r="L236" s="202">
        <f t="shared" si="195"/>
        <v>72113.941980000003</v>
      </c>
      <c r="M236" s="202">
        <f t="shared" ref="M236:N236" si="196">SUM(M200:M235)</f>
        <v>76952.564729999984</v>
      </c>
      <c r="N236" s="203">
        <f t="shared" si="196"/>
        <v>83303.646479999981</v>
      </c>
    </row>
    <row r="237" spans="2:14" x14ac:dyDescent="0.25">
      <c r="B237" s="34"/>
      <c r="C237" s="34"/>
      <c r="D237" s="34"/>
      <c r="E237" s="34"/>
      <c r="F237" s="34"/>
      <c r="G237" s="34"/>
      <c r="H237" s="34"/>
      <c r="I237" s="34"/>
      <c r="J237" s="34"/>
      <c r="K237" s="34"/>
      <c r="L237" s="34"/>
      <c r="M237" s="34"/>
      <c r="N237" s="34"/>
    </row>
    <row r="238" spans="2:14" s="18" customFormat="1" x14ac:dyDescent="0.25">
      <c r="B238" s="15" t="s">
        <v>108</v>
      </c>
      <c r="C238" s="16" t="s">
        <v>90</v>
      </c>
      <c r="D238" s="16">
        <v>2005</v>
      </c>
      <c r="E238" s="16">
        <v>2006</v>
      </c>
      <c r="F238" s="16">
        <v>2007</v>
      </c>
      <c r="G238" s="16">
        <v>2008</v>
      </c>
      <c r="H238" s="16">
        <v>2009</v>
      </c>
      <c r="I238" s="16">
        <v>2010</v>
      </c>
      <c r="J238" s="16">
        <v>2011</v>
      </c>
      <c r="K238" s="16">
        <v>2012</v>
      </c>
      <c r="L238" s="16">
        <v>2013</v>
      </c>
      <c r="M238" s="16">
        <v>2014</v>
      </c>
      <c r="N238" s="17">
        <v>2015</v>
      </c>
    </row>
    <row r="239" spans="2:14" s="68" customFormat="1" x14ac:dyDescent="0.25">
      <c r="B239" s="167" t="s">
        <v>27</v>
      </c>
      <c r="C239" s="27"/>
      <c r="D239" s="184"/>
      <c r="E239" s="184"/>
      <c r="F239" s="184"/>
      <c r="G239" s="184"/>
      <c r="H239" s="184"/>
      <c r="I239" s="184"/>
      <c r="J239" s="184"/>
      <c r="K239" s="184"/>
      <c r="L239" s="195"/>
      <c r="M239" s="195"/>
      <c r="N239" s="185"/>
    </row>
    <row r="240" spans="2:14" s="18" customFormat="1" x14ac:dyDescent="0.25">
      <c r="B240" s="165" t="s">
        <v>136</v>
      </c>
      <c r="C240" s="20"/>
      <c r="D240" s="21">
        <f t="shared" ref="D240:K240" si="197">D200*21</f>
        <v>85.993529999999993</v>
      </c>
      <c r="E240" s="21">
        <f t="shared" si="197"/>
        <v>73.70853000000001</v>
      </c>
      <c r="F240" s="21">
        <f t="shared" si="197"/>
        <v>73.70853000000001</v>
      </c>
      <c r="G240" s="21">
        <f t="shared" si="197"/>
        <v>73.70853000000001</v>
      </c>
      <c r="H240" s="21">
        <f t="shared" si="197"/>
        <v>92.136030000000005</v>
      </c>
      <c r="I240" s="21">
        <f t="shared" si="197"/>
        <v>98.278530000000018</v>
      </c>
      <c r="J240" s="21">
        <f t="shared" si="197"/>
        <v>100.12128000000001</v>
      </c>
      <c r="K240" s="21">
        <f t="shared" si="197"/>
        <v>113.63477999999999</v>
      </c>
      <c r="L240" s="21">
        <f t="shared" ref="L240:N275" si="198">L200*21</f>
        <v>342.75002999999992</v>
      </c>
      <c r="M240" s="21">
        <f t="shared" si="198"/>
        <v>981.57002999999997</v>
      </c>
      <c r="N240" s="131">
        <f t="shared" si="198"/>
        <v>1195.3290300000003</v>
      </c>
    </row>
    <row r="241" spans="2:14" s="18" customFormat="1" x14ac:dyDescent="0.25">
      <c r="B241" s="165" t="s">
        <v>137</v>
      </c>
      <c r="C241" s="20"/>
      <c r="D241" s="21">
        <f t="shared" ref="D241:K241" si="199">D201*21</f>
        <v>111916.34852999999</v>
      </c>
      <c r="E241" s="21">
        <f t="shared" si="199"/>
        <v>117260.32352999999</v>
      </c>
      <c r="F241" s="21">
        <f t="shared" si="199"/>
        <v>132186.59852999999</v>
      </c>
      <c r="G241" s="21">
        <f t="shared" si="199"/>
        <v>145454.39853000001</v>
      </c>
      <c r="H241" s="21">
        <f t="shared" si="199"/>
        <v>162223.42352999997</v>
      </c>
      <c r="I241" s="21">
        <f t="shared" si="199"/>
        <v>179360.99853000001</v>
      </c>
      <c r="J241" s="21">
        <f t="shared" si="199"/>
        <v>197660.73452999999</v>
      </c>
      <c r="K241" s="21">
        <f t="shared" si="199"/>
        <v>217587.61877999999</v>
      </c>
      <c r="L241" s="21">
        <f t="shared" si="198"/>
        <v>227916.23253000001</v>
      </c>
      <c r="M241" s="21">
        <f t="shared" si="198"/>
        <v>154655.24927999999</v>
      </c>
      <c r="N241" s="131">
        <f t="shared" si="198"/>
        <v>136763.98952999999</v>
      </c>
    </row>
    <row r="242" spans="2:14" s="18" customFormat="1" x14ac:dyDescent="0.25">
      <c r="B242" s="165" t="s">
        <v>138</v>
      </c>
      <c r="C242" s="20"/>
      <c r="D242" s="21">
        <f t="shared" ref="D242:K242" si="200">D202*21</f>
        <v>4176.8985300000004</v>
      </c>
      <c r="E242" s="21">
        <f t="shared" si="200"/>
        <v>5098.2735299999986</v>
      </c>
      <c r="F242" s="21">
        <f t="shared" si="200"/>
        <v>4975.42353</v>
      </c>
      <c r="G242" s="21">
        <f t="shared" si="200"/>
        <v>4913.9985299999998</v>
      </c>
      <c r="H242" s="21">
        <f t="shared" si="200"/>
        <v>5098.2735299999986</v>
      </c>
      <c r="I242" s="21">
        <f t="shared" si="200"/>
        <v>5159.6985299999988</v>
      </c>
      <c r="J242" s="21">
        <f t="shared" si="200"/>
        <v>4822.4752799999997</v>
      </c>
      <c r="K242" s="21">
        <f t="shared" si="200"/>
        <v>4428.1267799999996</v>
      </c>
      <c r="L242" s="21">
        <f t="shared" si="198"/>
        <v>4407.85653</v>
      </c>
      <c r="M242" s="21">
        <f t="shared" si="198"/>
        <v>4557.7335300000004</v>
      </c>
      <c r="N242" s="131">
        <f t="shared" si="198"/>
        <v>4721.1240299999999</v>
      </c>
    </row>
    <row r="243" spans="2:14" s="18" customFormat="1" x14ac:dyDescent="0.25">
      <c r="B243" s="165" t="s">
        <v>139</v>
      </c>
      <c r="C243" s="20"/>
      <c r="D243" s="21">
        <f t="shared" ref="D243:K243" si="201">D203*21</f>
        <v>6511.04853</v>
      </c>
      <c r="E243" s="21">
        <f t="shared" si="201"/>
        <v>7002.4485299999997</v>
      </c>
      <c r="F243" s="21">
        <f t="shared" si="201"/>
        <v>7309.5735299999997</v>
      </c>
      <c r="G243" s="21">
        <f t="shared" si="201"/>
        <v>7555.2735299999995</v>
      </c>
      <c r="H243" s="21">
        <f t="shared" si="201"/>
        <v>7800.9735299999993</v>
      </c>
      <c r="I243" s="21">
        <f t="shared" si="201"/>
        <v>8230.9485299999997</v>
      </c>
      <c r="J243" s="21">
        <f t="shared" si="201"/>
        <v>8390.6535299999996</v>
      </c>
      <c r="K243" s="21">
        <f t="shared" si="201"/>
        <v>8845.1985299999997</v>
      </c>
      <c r="L243" s="21">
        <f t="shared" si="198"/>
        <v>9305.8860299999997</v>
      </c>
      <c r="M243" s="21">
        <f t="shared" si="198"/>
        <v>10199.005529999999</v>
      </c>
      <c r="N243" s="131">
        <f t="shared" si="198"/>
        <v>10863.624029999997</v>
      </c>
    </row>
    <row r="244" spans="2:14" s="18" customFormat="1" x14ac:dyDescent="0.25">
      <c r="B244" s="165" t="s">
        <v>140</v>
      </c>
      <c r="C244" s="20"/>
      <c r="D244" s="21">
        <f t="shared" ref="D244:K244" si="202">D204*21</f>
        <v>43181.773529999991</v>
      </c>
      <c r="E244" s="21">
        <f t="shared" si="202"/>
        <v>43611.74852999999</v>
      </c>
      <c r="F244" s="21">
        <f t="shared" si="202"/>
        <v>48341.473530000003</v>
      </c>
      <c r="G244" s="21">
        <f t="shared" si="202"/>
        <v>50982.748529999997</v>
      </c>
      <c r="H244" s="21">
        <f t="shared" si="202"/>
        <v>53009.773529999999</v>
      </c>
      <c r="I244" s="21">
        <f t="shared" si="202"/>
        <v>54483.973530000003</v>
      </c>
      <c r="J244" s="21">
        <f t="shared" si="202"/>
        <v>55671.933030000007</v>
      </c>
      <c r="K244" s="21">
        <f t="shared" si="202"/>
        <v>56057.682030000004</v>
      </c>
      <c r="L244" s="21">
        <f t="shared" si="198"/>
        <v>67881.994529999996</v>
      </c>
      <c r="M244" s="21">
        <f t="shared" si="198"/>
        <v>72190.958279999992</v>
      </c>
      <c r="N244" s="131">
        <f t="shared" si="198"/>
        <v>73682.357279999997</v>
      </c>
    </row>
    <row r="245" spans="2:14" s="18" customFormat="1" x14ac:dyDescent="0.25">
      <c r="B245" s="165" t="s">
        <v>141</v>
      </c>
      <c r="C245" s="20"/>
      <c r="D245" s="21">
        <f t="shared" ref="D245:K245" si="203">D205*21</f>
        <v>245.69853000000001</v>
      </c>
      <c r="E245" s="21">
        <f t="shared" si="203"/>
        <v>245.69853000000001</v>
      </c>
      <c r="F245" s="21">
        <f t="shared" si="203"/>
        <v>245.69853000000001</v>
      </c>
      <c r="G245" s="21">
        <f t="shared" si="203"/>
        <v>245.69853000000001</v>
      </c>
      <c r="H245" s="21">
        <f t="shared" si="203"/>
        <v>245.69853000000001</v>
      </c>
      <c r="I245" s="21">
        <f t="shared" si="203"/>
        <v>245.69853000000001</v>
      </c>
      <c r="J245" s="21">
        <f t="shared" si="203"/>
        <v>232.79928000000001</v>
      </c>
      <c r="K245" s="21">
        <f t="shared" si="203"/>
        <v>219.28578000000002</v>
      </c>
      <c r="L245" s="21">
        <f t="shared" si="198"/>
        <v>221.74277999999998</v>
      </c>
      <c r="M245" s="21">
        <f t="shared" si="198"/>
        <v>242.01303000000001</v>
      </c>
      <c r="N245" s="131">
        <f t="shared" si="198"/>
        <v>242.62727999999998</v>
      </c>
    </row>
    <row r="246" spans="2:14" s="18" customFormat="1" x14ac:dyDescent="0.25">
      <c r="B246" s="165" t="s">
        <v>142</v>
      </c>
      <c r="C246" s="20"/>
      <c r="D246" s="21">
        <f t="shared" ref="D246:K246" si="204">D206*21</f>
        <v>982.79853000000003</v>
      </c>
      <c r="E246" s="21">
        <f t="shared" si="204"/>
        <v>982.79853000000003</v>
      </c>
      <c r="F246" s="21">
        <f t="shared" si="204"/>
        <v>3562.6485300000004</v>
      </c>
      <c r="G246" s="21">
        <f t="shared" si="204"/>
        <v>4791.1485299999995</v>
      </c>
      <c r="H246" s="21">
        <f t="shared" si="204"/>
        <v>5835.3735299999998</v>
      </c>
      <c r="I246" s="21">
        <f t="shared" si="204"/>
        <v>6511.04853</v>
      </c>
      <c r="J246" s="21">
        <f t="shared" si="204"/>
        <v>7109.3280299999997</v>
      </c>
      <c r="K246" s="21">
        <f t="shared" si="204"/>
        <v>8074.9290299999993</v>
      </c>
      <c r="L246" s="21">
        <f t="shared" si="198"/>
        <v>7453.9222799999989</v>
      </c>
      <c r="M246" s="21">
        <f t="shared" si="198"/>
        <v>8738.3190300000006</v>
      </c>
      <c r="N246" s="131">
        <f t="shared" si="198"/>
        <v>9941.6347800000003</v>
      </c>
    </row>
    <row r="247" spans="2:14" s="18" customFormat="1" x14ac:dyDescent="0.25">
      <c r="B247" s="165" t="s">
        <v>143</v>
      </c>
      <c r="C247" s="20"/>
      <c r="D247" s="211">
        <f t="shared" ref="D247:K247" si="205">D207*21</f>
        <v>-1.47E-3</v>
      </c>
      <c r="E247" s="211">
        <f t="shared" si="205"/>
        <v>-1.47E-3</v>
      </c>
      <c r="F247" s="211">
        <f t="shared" si="205"/>
        <v>-1.47E-3</v>
      </c>
      <c r="G247" s="21">
        <f t="shared" si="205"/>
        <v>18.426029999999997</v>
      </c>
      <c r="H247" s="21">
        <f t="shared" si="205"/>
        <v>24.568530000000003</v>
      </c>
      <c r="I247" s="21">
        <f t="shared" si="205"/>
        <v>24.568530000000003</v>
      </c>
      <c r="J247" s="21">
        <f t="shared" si="205"/>
        <v>22.725780000000004</v>
      </c>
      <c r="K247" s="21">
        <f t="shared" si="205"/>
        <v>22.111530000000002</v>
      </c>
      <c r="L247" s="21">
        <f t="shared" si="198"/>
        <v>22.111530000000002</v>
      </c>
      <c r="M247" s="21">
        <f t="shared" si="198"/>
        <v>164.00327999999999</v>
      </c>
      <c r="N247" s="131">
        <f t="shared" si="198"/>
        <v>148.64703</v>
      </c>
    </row>
    <row r="248" spans="2:14" s="18" customFormat="1" x14ac:dyDescent="0.25">
      <c r="B248" s="165" t="s">
        <v>144</v>
      </c>
      <c r="C248" s="20"/>
      <c r="D248" s="21">
        <f t="shared" ref="D248:K248" si="206">D208*21</f>
        <v>14.126280000000001</v>
      </c>
      <c r="E248" s="211">
        <f t="shared" si="206"/>
        <v>-1.47E-3</v>
      </c>
      <c r="F248" s="21">
        <f t="shared" si="206"/>
        <v>55.281030000000008</v>
      </c>
      <c r="G248" s="21">
        <f t="shared" si="206"/>
        <v>55.281030000000008</v>
      </c>
      <c r="H248" s="21">
        <f t="shared" si="206"/>
        <v>49.138529999999996</v>
      </c>
      <c r="I248" s="21">
        <f t="shared" si="206"/>
        <v>49.138529999999996</v>
      </c>
      <c r="J248" s="21">
        <f t="shared" si="206"/>
        <v>50.981279999999991</v>
      </c>
      <c r="K248" s="21">
        <f t="shared" si="206"/>
        <v>51.595530000000004</v>
      </c>
      <c r="L248" s="21">
        <f t="shared" si="198"/>
        <v>90.29328000000001</v>
      </c>
      <c r="M248" s="21">
        <f t="shared" si="198"/>
        <v>25.797030000000003</v>
      </c>
      <c r="N248" s="131">
        <f t="shared" si="198"/>
        <v>-1.47E-3</v>
      </c>
    </row>
    <row r="249" spans="2:14" s="18" customFormat="1" x14ac:dyDescent="0.25">
      <c r="B249" s="165" t="s">
        <v>145</v>
      </c>
      <c r="C249" s="20"/>
      <c r="D249" s="21">
        <f t="shared" ref="D249:K249" si="207">D209*21</f>
        <v>7616.6985299999997</v>
      </c>
      <c r="E249" s="21">
        <f t="shared" si="207"/>
        <v>7985.2485299999998</v>
      </c>
      <c r="F249" s="21">
        <f t="shared" si="207"/>
        <v>7923.8235299999997</v>
      </c>
      <c r="G249" s="21">
        <f t="shared" si="207"/>
        <v>6756.7485299999998</v>
      </c>
      <c r="H249" s="21">
        <f t="shared" si="207"/>
        <v>6388.1985299999997</v>
      </c>
      <c r="I249" s="21">
        <f t="shared" si="207"/>
        <v>9336.5985299999993</v>
      </c>
      <c r="J249" s="21">
        <f t="shared" si="207"/>
        <v>10872.223529999999</v>
      </c>
      <c r="K249" s="21">
        <f t="shared" si="207"/>
        <v>17673.813780000004</v>
      </c>
      <c r="L249" s="21">
        <f t="shared" si="198"/>
        <v>19173.812280000002</v>
      </c>
      <c r="M249" s="21">
        <f t="shared" si="198"/>
        <v>17602.560780000003</v>
      </c>
      <c r="N249" s="131">
        <f t="shared" si="198"/>
        <v>17153.544030000001</v>
      </c>
    </row>
    <row r="250" spans="2:14" s="18" customFormat="1" x14ac:dyDescent="0.25">
      <c r="B250" s="165" t="s">
        <v>146</v>
      </c>
      <c r="C250" s="20"/>
      <c r="D250" s="211">
        <f t="shared" ref="D250:K250" si="208">D210*21</f>
        <v>-1.47E-3</v>
      </c>
      <c r="E250" s="21">
        <f t="shared" si="208"/>
        <v>368.54852999999997</v>
      </c>
      <c r="F250" s="21">
        <f t="shared" si="208"/>
        <v>1044.22353</v>
      </c>
      <c r="G250" s="21">
        <f t="shared" si="208"/>
        <v>1412.7735300000002</v>
      </c>
      <c r="H250" s="21">
        <f t="shared" si="208"/>
        <v>1474.1985300000001</v>
      </c>
      <c r="I250" s="21">
        <f t="shared" si="208"/>
        <v>1658.47353</v>
      </c>
      <c r="J250" s="21">
        <f t="shared" si="208"/>
        <v>2287.4655300000004</v>
      </c>
      <c r="K250" s="21">
        <f t="shared" si="208"/>
        <v>2146.8022800000003</v>
      </c>
      <c r="L250" s="21">
        <f t="shared" si="198"/>
        <v>1452.6997800000001</v>
      </c>
      <c r="M250" s="21">
        <f t="shared" si="198"/>
        <v>1761.0532800000003</v>
      </c>
      <c r="N250" s="131">
        <f t="shared" si="198"/>
        <v>1934.27178</v>
      </c>
    </row>
    <row r="251" spans="2:14" s="18" customFormat="1" x14ac:dyDescent="0.25">
      <c r="B251" s="165" t="s">
        <v>147</v>
      </c>
      <c r="C251" s="20"/>
      <c r="D251" s="21">
        <f t="shared" ref="D251:K251" si="209">D211*21</f>
        <v>4115.4735300000002</v>
      </c>
      <c r="E251" s="21">
        <f t="shared" si="209"/>
        <v>4422.5985300000002</v>
      </c>
      <c r="F251" s="21">
        <f t="shared" si="209"/>
        <v>4238.3235300000006</v>
      </c>
      <c r="G251" s="21">
        <f t="shared" si="209"/>
        <v>4545.4485299999997</v>
      </c>
      <c r="H251" s="21">
        <f t="shared" si="209"/>
        <v>5036.8485299999984</v>
      </c>
      <c r="I251" s="21">
        <f t="shared" si="209"/>
        <v>5343.9735299999984</v>
      </c>
      <c r="J251" s="21">
        <f t="shared" si="209"/>
        <v>7852.5705299999991</v>
      </c>
      <c r="K251" s="21">
        <f t="shared" si="209"/>
        <v>8524.5600299999987</v>
      </c>
      <c r="L251" s="21">
        <f t="shared" si="198"/>
        <v>8233.40553</v>
      </c>
      <c r="M251" s="21">
        <f t="shared" si="198"/>
        <v>8305.2727799999993</v>
      </c>
      <c r="N251" s="131">
        <f t="shared" si="198"/>
        <v>8341.5135300000002</v>
      </c>
    </row>
    <row r="252" spans="2:14" s="18" customFormat="1" x14ac:dyDescent="0.25">
      <c r="B252" s="165" t="s">
        <v>148</v>
      </c>
      <c r="C252" s="20"/>
      <c r="D252" s="21">
        <f t="shared" ref="D252:K252" si="210">D212*21</f>
        <v>1842.7485300000001</v>
      </c>
      <c r="E252" s="21">
        <f t="shared" si="210"/>
        <v>1904.17353</v>
      </c>
      <c r="F252" s="21">
        <f t="shared" si="210"/>
        <v>36222.321029999999</v>
      </c>
      <c r="G252" s="21">
        <f t="shared" si="210"/>
        <v>54293.556030000007</v>
      </c>
      <c r="H252" s="21">
        <f t="shared" si="210"/>
        <v>58538.023529999999</v>
      </c>
      <c r="I252" s="21">
        <f t="shared" si="210"/>
        <v>73587.148529999991</v>
      </c>
      <c r="J252" s="21">
        <f t="shared" si="210"/>
        <v>81684.192029999977</v>
      </c>
      <c r="K252" s="21">
        <f t="shared" si="210"/>
        <v>84752.370779999983</v>
      </c>
      <c r="L252" s="21">
        <f t="shared" si="198"/>
        <v>88909.00052999999</v>
      </c>
      <c r="M252" s="21">
        <f t="shared" si="198"/>
        <v>92801.502779999995</v>
      </c>
      <c r="N252" s="131">
        <f t="shared" si="198"/>
        <v>97653.463529999994</v>
      </c>
    </row>
    <row r="253" spans="2:14" s="18" customFormat="1" x14ac:dyDescent="0.25">
      <c r="B253" s="165" t="s">
        <v>149</v>
      </c>
      <c r="C253" s="20"/>
      <c r="D253" s="21">
        <f t="shared" ref="D253:K253" si="211">D213*21</f>
        <v>737.09852999999998</v>
      </c>
      <c r="E253" s="21">
        <f t="shared" si="211"/>
        <v>737.09852999999998</v>
      </c>
      <c r="F253" s="21">
        <f t="shared" si="211"/>
        <v>921.37352999999996</v>
      </c>
      <c r="G253" s="21">
        <f t="shared" si="211"/>
        <v>982.79853000000003</v>
      </c>
      <c r="H253" s="21">
        <f t="shared" si="211"/>
        <v>982.79853000000003</v>
      </c>
      <c r="I253" s="21">
        <f t="shared" si="211"/>
        <v>798.52352999999994</v>
      </c>
      <c r="J253" s="21">
        <f t="shared" si="211"/>
        <v>915.84528</v>
      </c>
      <c r="K253" s="21">
        <f t="shared" si="211"/>
        <v>980.95578000000012</v>
      </c>
      <c r="L253" s="21">
        <f t="shared" si="198"/>
        <v>980.95578000000012</v>
      </c>
      <c r="M253" s="21">
        <f t="shared" si="198"/>
        <v>982.18427999999994</v>
      </c>
      <c r="N253" s="131">
        <f t="shared" si="198"/>
        <v>984.64128000000005</v>
      </c>
    </row>
    <row r="254" spans="2:14" s="18" customFormat="1" x14ac:dyDescent="0.25">
      <c r="B254" s="165" t="s">
        <v>150</v>
      </c>
      <c r="C254" s="20"/>
      <c r="D254" s="21">
        <f t="shared" ref="D254:K254" si="212">D214*21</f>
        <v>4975.42353</v>
      </c>
      <c r="E254" s="21">
        <f t="shared" si="212"/>
        <v>6633.8985299999995</v>
      </c>
      <c r="F254" s="21">
        <f t="shared" si="212"/>
        <v>6818.17353</v>
      </c>
      <c r="G254" s="21">
        <f t="shared" si="212"/>
        <v>6879.5985299999993</v>
      </c>
      <c r="H254" s="21">
        <f t="shared" si="212"/>
        <v>7248.1485299999995</v>
      </c>
      <c r="I254" s="21">
        <f t="shared" si="212"/>
        <v>7555.2735299999995</v>
      </c>
      <c r="J254" s="21">
        <f t="shared" si="212"/>
        <v>7883.8972800000001</v>
      </c>
      <c r="K254" s="21">
        <f t="shared" si="212"/>
        <v>8271.4890300000006</v>
      </c>
      <c r="L254" s="21">
        <f t="shared" si="198"/>
        <v>8179.3515299999999</v>
      </c>
      <c r="M254" s="21">
        <f t="shared" si="198"/>
        <v>10313.870279999999</v>
      </c>
      <c r="N254" s="131">
        <f t="shared" si="198"/>
        <v>16597.033530000001</v>
      </c>
    </row>
    <row r="255" spans="2:14" s="18" customFormat="1" x14ac:dyDescent="0.25">
      <c r="B255" s="165" t="s">
        <v>151</v>
      </c>
      <c r="C255" s="20"/>
      <c r="D255" s="21">
        <f t="shared" ref="D255:K255" si="213">D215*21</f>
        <v>10565.098529999997</v>
      </c>
      <c r="E255" s="21">
        <f t="shared" si="213"/>
        <v>10749.373529999999</v>
      </c>
      <c r="F255" s="21">
        <f t="shared" si="213"/>
        <v>11363.623530000001</v>
      </c>
      <c r="G255" s="21">
        <f t="shared" si="213"/>
        <v>11547.89853</v>
      </c>
      <c r="H255" s="21">
        <f t="shared" si="213"/>
        <v>11547.89853</v>
      </c>
      <c r="I255" s="21">
        <f t="shared" si="213"/>
        <v>10995.073529999998</v>
      </c>
      <c r="J255" s="21">
        <f t="shared" si="213"/>
        <v>11168.292030000001</v>
      </c>
      <c r="K255" s="21">
        <f t="shared" si="213"/>
        <v>11025.786030000001</v>
      </c>
      <c r="L255" s="21">
        <f t="shared" si="198"/>
        <v>11109.938280000002</v>
      </c>
      <c r="M255" s="21">
        <f t="shared" si="198"/>
        <v>11607.480780000002</v>
      </c>
      <c r="N255" s="131">
        <f t="shared" si="198"/>
        <v>12283.155780000001</v>
      </c>
    </row>
    <row r="256" spans="2:14" s="18" customFormat="1" x14ac:dyDescent="0.25">
      <c r="B256" s="165" t="s">
        <v>152</v>
      </c>
      <c r="C256" s="20"/>
      <c r="D256" s="21">
        <f t="shared" ref="D256:K256" si="214">D216*21</f>
        <v>12.283530000000001</v>
      </c>
      <c r="E256" s="21">
        <f t="shared" si="214"/>
        <v>55.281030000000008</v>
      </c>
      <c r="F256" s="21">
        <f t="shared" si="214"/>
        <v>73.70853000000001</v>
      </c>
      <c r="G256" s="21">
        <f t="shared" si="214"/>
        <v>73.70853000000001</v>
      </c>
      <c r="H256" s="21">
        <f t="shared" si="214"/>
        <v>92.136030000000005</v>
      </c>
      <c r="I256" s="21">
        <f t="shared" si="214"/>
        <v>98.278530000000018</v>
      </c>
      <c r="J256" s="21">
        <f t="shared" si="214"/>
        <v>101.96403000000001</v>
      </c>
      <c r="K256" s="21">
        <f t="shared" si="214"/>
        <v>95.82153000000001</v>
      </c>
      <c r="L256" s="21">
        <f t="shared" si="198"/>
        <v>104.42103</v>
      </c>
      <c r="M256" s="21">
        <f t="shared" si="198"/>
        <v>33465.567030000006</v>
      </c>
      <c r="N256" s="131">
        <f t="shared" si="198"/>
        <v>47374.644030000003</v>
      </c>
    </row>
    <row r="257" spans="2:14" s="18" customFormat="1" x14ac:dyDescent="0.25">
      <c r="B257" s="165" t="s">
        <v>153</v>
      </c>
      <c r="C257" s="20"/>
      <c r="D257" s="21">
        <f t="shared" ref="D257:K257" si="215">D217*21</f>
        <v>24508.573530000005</v>
      </c>
      <c r="E257" s="21">
        <f t="shared" si="215"/>
        <v>25859.923530000004</v>
      </c>
      <c r="F257" s="21">
        <f t="shared" si="215"/>
        <v>26842.723530000003</v>
      </c>
      <c r="G257" s="21">
        <f t="shared" si="215"/>
        <v>27948.373530000004</v>
      </c>
      <c r="H257" s="21">
        <f t="shared" si="215"/>
        <v>28992.598530000003</v>
      </c>
      <c r="I257" s="21">
        <f t="shared" si="215"/>
        <v>30159.673530000004</v>
      </c>
      <c r="J257" s="21">
        <f t="shared" si="215"/>
        <v>33337.803030000003</v>
      </c>
      <c r="K257" s="21">
        <f t="shared" si="215"/>
        <v>39174.406530000007</v>
      </c>
      <c r="L257" s="21">
        <f t="shared" si="198"/>
        <v>41503.028279999991</v>
      </c>
      <c r="M257" s="21">
        <f t="shared" si="198"/>
        <v>92589.586529999986</v>
      </c>
      <c r="N257" s="131">
        <f t="shared" si="198"/>
        <v>113264.62728</v>
      </c>
    </row>
    <row r="258" spans="2:14" s="18" customFormat="1" x14ac:dyDescent="0.25">
      <c r="B258" s="165" t="s">
        <v>154</v>
      </c>
      <c r="C258" s="20"/>
      <c r="D258" s="21">
        <f t="shared" ref="D258:K258" si="216">D218*21</f>
        <v>15663.373530000001</v>
      </c>
      <c r="E258" s="21">
        <f t="shared" si="216"/>
        <v>17444.698530000001</v>
      </c>
      <c r="F258" s="21">
        <f t="shared" si="216"/>
        <v>28255.498530000004</v>
      </c>
      <c r="G258" s="21">
        <f t="shared" si="216"/>
        <v>30712.498530000004</v>
      </c>
      <c r="H258" s="21">
        <f t="shared" si="216"/>
        <v>29361.148530000006</v>
      </c>
      <c r="I258" s="21">
        <f t="shared" si="216"/>
        <v>30098.248530000004</v>
      </c>
      <c r="J258" s="21">
        <f t="shared" si="216"/>
        <v>86038.610279999979</v>
      </c>
      <c r="K258" s="21">
        <f t="shared" si="216"/>
        <v>100033.06802999999</v>
      </c>
      <c r="L258" s="21">
        <f t="shared" si="198"/>
        <v>101300.26578</v>
      </c>
      <c r="M258" s="21">
        <f t="shared" si="198"/>
        <v>25635.722280000002</v>
      </c>
      <c r="N258" s="131">
        <f t="shared" si="198"/>
        <v>136.97628</v>
      </c>
    </row>
    <row r="259" spans="2:14" s="18" customFormat="1" x14ac:dyDescent="0.25">
      <c r="B259" s="165" t="s">
        <v>155</v>
      </c>
      <c r="C259" s="20"/>
      <c r="D259" s="21">
        <f t="shared" ref="D259:K259" si="217">D219*21</f>
        <v>4484.0235299999995</v>
      </c>
      <c r="E259" s="21">
        <f t="shared" si="217"/>
        <v>4852.5735299999997</v>
      </c>
      <c r="F259" s="21">
        <f t="shared" si="217"/>
        <v>7862.3985299999995</v>
      </c>
      <c r="G259" s="21">
        <f t="shared" si="217"/>
        <v>8476.6485300000004</v>
      </c>
      <c r="H259" s="21">
        <f t="shared" si="217"/>
        <v>8722.3485299999993</v>
      </c>
      <c r="I259" s="21">
        <f t="shared" si="217"/>
        <v>9213.7485300000008</v>
      </c>
      <c r="J259" s="21">
        <f t="shared" si="217"/>
        <v>9592.7407800000001</v>
      </c>
      <c r="K259" s="21">
        <f t="shared" si="217"/>
        <v>10323.084029999998</v>
      </c>
      <c r="L259" s="21">
        <f t="shared" si="198"/>
        <v>11418.90603</v>
      </c>
      <c r="M259" s="21">
        <f t="shared" si="198"/>
        <v>13780.08303</v>
      </c>
      <c r="N259" s="131">
        <f t="shared" si="198"/>
        <v>16485.240030000001</v>
      </c>
    </row>
    <row r="260" spans="2:14" s="18" customFormat="1" x14ac:dyDescent="0.25">
      <c r="B260" s="165" t="s">
        <v>156</v>
      </c>
      <c r="C260" s="20"/>
      <c r="D260" s="21">
        <f t="shared" ref="D260:K260" si="218">D220*21</f>
        <v>57616.648529999999</v>
      </c>
      <c r="E260" s="21">
        <f t="shared" si="218"/>
        <v>59275.123529999997</v>
      </c>
      <c r="F260" s="21">
        <f t="shared" si="218"/>
        <v>111670.64852999999</v>
      </c>
      <c r="G260" s="21">
        <f t="shared" si="218"/>
        <v>131019.52352999999</v>
      </c>
      <c r="H260" s="21">
        <f t="shared" si="218"/>
        <v>133353.67353</v>
      </c>
      <c r="I260" s="21">
        <f t="shared" si="218"/>
        <v>137223.44852999999</v>
      </c>
      <c r="J260" s="21">
        <f t="shared" si="218"/>
        <v>142320.49502999999</v>
      </c>
      <c r="K260" s="21">
        <f t="shared" si="218"/>
        <v>144760.29603</v>
      </c>
      <c r="L260" s="21">
        <f t="shared" si="198"/>
        <v>147700.71077999999</v>
      </c>
      <c r="M260" s="21">
        <f t="shared" si="198"/>
        <v>153346.89677999998</v>
      </c>
      <c r="N260" s="131">
        <f t="shared" si="198"/>
        <v>163139.88452999998</v>
      </c>
    </row>
    <row r="261" spans="2:14" s="18" customFormat="1" x14ac:dyDescent="0.25">
      <c r="B261" s="165" t="s">
        <v>157</v>
      </c>
      <c r="C261" s="20"/>
      <c r="D261" s="21">
        <f t="shared" ref="D261:K261" si="219">D221*21</f>
        <v>5651.0985299999993</v>
      </c>
      <c r="E261" s="21">
        <f t="shared" si="219"/>
        <v>5651.0985299999993</v>
      </c>
      <c r="F261" s="21">
        <f t="shared" si="219"/>
        <v>5761.6635300000007</v>
      </c>
      <c r="G261" s="21">
        <f t="shared" si="219"/>
        <v>5706.3810299999996</v>
      </c>
      <c r="H261" s="21">
        <f t="shared" si="219"/>
        <v>5841.5160299999989</v>
      </c>
      <c r="I261" s="21">
        <f t="shared" si="219"/>
        <v>5896.79853</v>
      </c>
      <c r="J261" s="21">
        <f t="shared" si="219"/>
        <v>5976.0367799999995</v>
      </c>
      <c r="K261" s="21">
        <f t="shared" si="219"/>
        <v>6111.1717799999997</v>
      </c>
      <c r="L261" s="21">
        <f t="shared" si="198"/>
        <v>6145.5697800000007</v>
      </c>
      <c r="M261" s="21">
        <f t="shared" si="198"/>
        <v>6430.5817800000004</v>
      </c>
      <c r="N261" s="131">
        <f t="shared" si="198"/>
        <v>6472.3507799999998</v>
      </c>
    </row>
    <row r="262" spans="2:14" s="18" customFormat="1" x14ac:dyDescent="0.25">
      <c r="B262" s="165" t="s">
        <v>158</v>
      </c>
      <c r="C262" s="20"/>
      <c r="D262" s="21">
        <f t="shared" ref="D262:K262" si="220">D222*21</f>
        <v>9029.4735299999993</v>
      </c>
      <c r="E262" s="21">
        <f t="shared" si="220"/>
        <v>8906.6235300000008</v>
      </c>
      <c r="F262" s="21">
        <f t="shared" si="220"/>
        <v>9029.4735299999993</v>
      </c>
      <c r="G262" s="21">
        <f t="shared" si="220"/>
        <v>9090.8985300000004</v>
      </c>
      <c r="H262" s="21">
        <f t="shared" si="220"/>
        <v>9090.8985300000004</v>
      </c>
      <c r="I262" s="21">
        <f t="shared" si="220"/>
        <v>9275.17353</v>
      </c>
      <c r="J262" s="21">
        <f t="shared" si="220"/>
        <v>9380.8245299999999</v>
      </c>
      <c r="K262" s="21">
        <f t="shared" si="220"/>
        <v>9447.1635299999998</v>
      </c>
      <c r="L262" s="21">
        <f t="shared" si="198"/>
        <v>9799.7430299999996</v>
      </c>
      <c r="M262" s="21">
        <f t="shared" si="198"/>
        <v>10092.126029999999</v>
      </c>
      <c r="N262" s="131">
        <f t="shared" si="198"/>
        <v>10117.310279999998</v>
      </c>
    </row>
    <row r="263" spans="2:14" s="18" customFormat="1" x14ac:dyDescent="0.25">
      <c r="B263" s="165" t="s">
        <v>159</v>
      </c>
      <c r="C263" s="20"/>
      <c r="D263" s="21">
        <f t="shared" ref="D263:K263" si="221">D223*21</f>
        <v>2211.29853</v>
      </c>
      <c r="E263" s="21">
        <f t="shared" si="221"/>
        <v>2395.5735300000001</v>
      </c>
      <c r="F263" s="21">
        <f t="shared" si="221"/>
        <v>2641.2735299999999</v>
      </c>
      <c r="G263" s="21">
        <f t="shared" si="221"/>
        <v>3071.2485300000008</v>
      </c>
      <c r="H263" s="21">
        <f t="shared" si="221"/>
        <v>2641.2735299999999</v>
      </c>
      <c r="I263" s="21">
        <f t="shared" si="221"/>
        <v>2456.9985300000003</v>
      </c>
      <c r="J263" s="21">
        <f t="shared" si="221"/>
        <v>3039.3075300000005</v>
      </c>
      <c r="K263" s="21">
        <f t="shared" si="221"/>
        <v>3034.3935300000003</v>
      </c>
      <c r="L263" s="21">
        <f t="shared" si="198"/>
        <v>2988.3247800000004</v>
      </c>
      <c r="M263" s="21">
        <f t="shared" si="198"/>
        <v>3063.2632800000001</v>
      </c>
      <c r="N263" s="131">
        <f t="shared" si="198"/>
        <v>3268.4227800000003</v>
      </c>
    </row>
    <row r="264" spans="2:14" s="18" customFormat="1" x14ac:dyDescent="0.25">
      <c r="B264" s="165" t="s">
        <v>160</v>
      </c>
      <c r="C264" s="20"/>
      <c r="D264" s="21">
        <f t="shared" ref="D264:K264" si="222">D224*21</f>
        <v>15356.248530000001</v>
      </c>
      <c r="E264" s="21">
        <f t="shared" si="222"/>
        <v>15479.098530000001</v>
      </c>
      <c r="F264" s="21">
        <f t="shared" si="222"/>
        <v>7923.8235299999997</v>
      </c>
      <c r="G264" s="21">
        <f t="shared" si="222"/>
        <v>12960.67353</v>
      </c>
      <c r="H264" s="21">
        <f t="shared" si="222"/>
        <v>16031.92353</v>
      </c>
      <c r="I264" s="21">
        <f t="shared" si="222"/>
        <v>16031.92353</v>
      </c>
      <c r="J264" s="21">
        <f t="shared" si="222"/>
        <v>18347.646030000004</v>
      </c>
      <c r="K264" s="21">
        <f t="shared" si="222"/>
        <v>17802.192030000002</v>
      </c>
      <c r="L264" s="21">
        <f t="shared" si="198"/>
        <v>16773.937530000003</v>
      </c>
      <c r="M264" s="21">
        <f t="shared" si="198"/>
        <v>16487.697030000003</v>
      </c>
      <c r="N264" s="131">
        <f t="shared" si="198"/>
        <v>10735.245779999999</v>
      </c>
    </row>
    <row r="265" spans="2:14" s="18" customFormat="1" x14ac:dyDescent="0.25">
      <c r="B265" s="165" t="s">
        <v>161</v>
      </c>
      <c r="C265" s="20"/>
      <c r="D265" s="21">
        <f t="shared" ref="D265:K265" si="223">D225*21</f>
        <v>12714.973530000001</v>
      </c>
      <c r="E265" s="21">
        <f t="shared" si="223"/>
        <v>13329.223530000001</v>
      </c>
      <c r="F265" s="21">
        <f t="shared" si="223"/>
        <v>23648.623530000004</v>
      </c>
      <c r="G265" s="21">
        <f t="shared" si="223"/>
        <v>28501.198530000005</v>
      </c>
      <c r="H265" s="21">
        <f t="shared" si="223"/>
        <v>30835.348530000003</v>
      </c>
      <c r="I265" s="21">
        <f t="shared" si="223"/>
        <v>33292.348530000003</v>
      </c>
      <c r="J265" s="21">
        <f t="shared" si="223"/>
        <v>33886.328280000002</v>
      </c>
      <c r="K265" s="21">
        <f t="shared" si="223"/>
        <v>34425.025530000006</v>
      </c>
      <c r="L265" s="21">
        <f t="shared" si="198"/>
        <v>36978.462780000002</v>
      </c>
      <c r="M265" s="21">
        <f t="shared" si="198"/>
        <v>39386.937030000008</v>
      </c>
      <c r="N265" s="131">
        <f t="shared" si="198"/>
        <v>40340.867279999999</v>
      </c>
    </row>
    <row r="266" spans="2:14" s="18" customFormat="1" x14ac:dyDescent="0.25">
      <c r="B266" s="165" t="s">
        <v>162</v>
      </c>
      <c r="C266" s="20"/>
      <c r="D266" s="21">
        <f t="shared" ref="D266:K266" si="224">D226*21</f>
        <v>1474.1985300000001</v>
      </c>
      <c r="E266" s="21">
        <f t="shared" si="224"/>
        <v>2088.4485300000001</v>
      </c>
      <c r="F266" s="21">
        <f t="shared" si="224"/>
        <v>2027.0235300000002</v>
      </c>
      <c r="G266" s="21">
        <f t="shared" si="224"/>
        <v>2149.8735300000003</v>
      </c>
      <c r="H266" s="21">
        <f t="shared" si="224"/>
        <v>2579.8485299999998</v>
      </c>
      <c r="I266" s="21">
        <f t="shared" si="224"/>
        <v>3071.2485300000008</v>
      </c>
      <c r="J266" s="21">
        <f t="shared" si="224"/>
        <v>3302.8207800000005</v>
      </c>
      <c r="K266" s="21">
        <f t="shared" si="224"/>
        <v>3418.2997800000003</v>
      </c>
      <c r="L266" s="21">
        <f t="shared" si="198"/>
        <v>3498.1522800000002</v>
      </c>
      <c r="M266" s="21">
        <f t="shared" si="198"/>
        <v>3512.2800300000008</v>
      </c>
      <c r="N266" s="131">
        <f t="shared" si="198"/>
        <v>3570.01953</v>
      </c>
    </row>
    <row r="267" spans="2:14" s="18" customFormat="1" x14ac:dyDescent="0.25">
      <c r="B267" s="165" t="s">
        <v>163</v>
      </c>
      <c r="C267" s="20"/>
      <c r="D267" s="21">
        <f t="shared" ref="D267:K267" si="225">D227*21</f>
        <v>982.79853000000003</v>
      </c>
      <c r="E267" s="21">
        <f t="shared" si="225"/>
        <v>13144.94853</v>
      </c>
      <c r="F267" s="21">
        <f t="shared" si="225"/>
        <v>24385.723530000003</v>
      </c>
      <c r="G267" s="21">
        <f t="shared" si="225"/>
        <v>26597.023530000006</v>
      </c>
      <c r="H267" s="21">
        <f t="shared" si="225"/>
        <v>33722.323530000001</v>
      </c>
      <c r="I267" s="21">
        <f t="shared" si="225"/>
        <v>41277.598529999996</v>
      </c>
      <c r="J267" s="21">
        <f t="shared" si="225"/>
        <v>44060.76528</v>
      </c>
      <c r="K267" s="21">
        <f t="shared" si="225"/>
        <v>50195.894280000008</v>
      </c>
      <c r="L267" s="21">
        <f t="shared" si="198"/>
        <v>56340.851280000003</v>
      </c>
      <c r="M267" s="21">
        <f t="shared" si="198"/>
        <v>58085.935530000002</v>
      </c>
      <c r="N267" s="131">
        <f t="shared" si="198"/>
        <v>60601.903530000003</v>
      </c>
    </row>
    <row r="268" spans="2:14" s="18" customFormat="1" x14ac:dyDescent="0.25">
      <c r="B268" s="165" t="s">
        <v>164</v>
      </c>
      <c r="C268" s="20"/>
      <c r="D268" s="21">
        <f t="shared" ref="D268:K268" si="226">D228*21</f>
        <v>16461.898530000002</v>
      </c>
      <c r="E268" s="21">
        <f t="shared" si="226"/>
        <v>16891.873530000001</v>
      </c>
      <c r="F268" s="21">
        <f t="shared" si="226"/>
        <v>18980.323530000005</v>
      </c>
      <c r="G268" s="21">
        <f t="shared" si="226"/>
        <v>20393.098529999999</v>
      </c>
      <c r="H268" s="21">
        <f t="shared" si="226"/>
        <v>22112.998530000004</v>
      </c>
      <c r="I268" s="21">
        <f t="shared" si="226"/>
        <v>25368.523530000006</v>
      </c>
      <c r="J268" s="21">
        <f t="shared" si="226"/>
        <v>29094.564030000005</v>
      </c>
      <c r="K268" s="21">
        <f t="shared" si="226"/>
        <v>35465.565029999998</v>
      </c>
      <c r="L268" s="21">
        <f t="shared" si="198"/>
        <v>41547.254279999994</v>
      </c>
      <c r="M268" s="21">
        <f t="shared" si="198"/>
        <v>44020.839029999988</v>
      </c>
      <c r="N268" s="131">
        <f t="shared" si="198"/>
        <v>44249.340030000007</v>
      </c>
    </row>
    <row r="269" spans="2:14" s="18" customFormat="1" x14ac:dyDescent="0.25">
      <c r="B269" s="165" t="s">
        <v>165</v>
      </c>
      <c r="C269" s="20"/>
      <c r="D269" s="21">
        <f t="shared" ref="D269:K269" si="227">D229*21</f>
        <v>12530.69853</v>
      </c>
      <c r="E269" s="21">
        <f t="shared" si="227"/>
        <v>4176.8985300000004</v>
      </c>
      <c r="F269" s="21">
        <f t="shared" si="227"/>
        <v>368.54852999999997</v>
      </c>
      <c r="G269" s="21">
        <f t="shared" si="227"/>
        <v>307.12353000000002</v>
      </c>
      <c r="H269" s="21">
        <f t="shared" si="227"/>
        <v>614.24852999999996</v>
      </c>
      <c r="I269" s="21">
        <f t="shared" si="227"/>
        <v>737.09852999999998</v>
      </c>
      <c r="J269" s="21">
        <f t="shared" si="227"/>
        <v>737.09852999999998</v>
      </c>
      <c r="K269" s="21">
        <f t="shared" si="227"/>
        <v>737.09852999999998</v>
      </c>
      <c r="L269" s="21">
        <f t="shared" si="198"/>
        <v>737.09852999999998</v>
      </c>
      <c r="M269" s="21">
        <f t="shared" si="198"/>
        <v>737.09852999999998</v>
      </c>
      <c r="N269" s="131">
        <f t="shared" si="198"/>
        <v>1260.4395299999999</v>
      </c>
    </row>
    <row r="270" spans="2:14" s="18" customFormat="1" x14ac:dyDescent="0.25">
      <c r="B270" s="165" t="s">
        <v>166</v>
      </c>
      <c r="C270" s="20"/>
      <c r="D270" s="21">
        <f t="shared" ref="D270:K270" si="228">D230*21</f>
        <v>27149.848530000003</v>
      </c>
      <c r="E270" s="21">
        <f t="shared" si="228"/>
        <v>47850.073530000001</v>
      </c>
      <c r="F270" s="21">
        <f t="shared" si="228"/>
        <v>92567.473529999988</v>
      </c>
      <c r="G270" s="21">
        <f t="shared" si="228"/>
        <v>110564.99853</v>
      </c>
      <c r="H270" s="21">
        <f t="shared" si="228"/>
        <v>120577.27352999999</v>
      </c>
      <c r="I270" s="21">
        <f t="shared" si="228"/>
        <v>116707.49853</v>
      </c>
      <c r="J270" s="21">
        <f t="shared" si="228"/>
        <v>113456.88752999999</v>
      </c>
      <c r="K270" s="21">
        <f t="shared" si="228"/>
        <v>113475.31502999998</v>
      </c>
      <c r="L270" s="21">
        <f t="shared" si="198"/>
        <v>113996.81328</v>
      </c>
      <c r="M270" s="21">
        <f t="shared" si="198"/>
        <v>119182.92602999999</v>
      </c>
      <c r="N270" s="131">
        <f t="shared" si="198"/>
        <v>130549.00803</v>
      </c>
    </row>
    <row r="271" spans="2:14" s="18" customFormat="1" x14ac:dyDescent="0.25">
      <c r="B271" s="165" t="s">
        <v>186</v>
      </c>
      <c r="C271" s="20"/>
      <c r="D271" s="294">
        <f t="shared" ref="D271:K271" si="229">D231*21</f>
        <v>-1.47E-3</v>
      </c>
      <c r="E271" s="294">
        <f t="shared" si="229"/>
        <v>-1.47E-3</v>
      </c>
      <c r="F271" s="294">
        <f t="shared" si="229"/>
        <v>-1.47E-3</v>
      </c>
      <c r="G271" s="294">
        <f t="shared" si="229"/>
        <v>-1.47E-3</v>
      </c>
      <c r="H271" s="294">
        <f t="shared" si="229"/>
        <v>-1.47E-3</v>
      </c>
      <c r="I271" s="294">
        <f t="shared" si="229"/>
        <v>-1.47E-3</v>
      </c>
      <c r="J271" s="294">
        <f t="shared" si="229"/>
        <v>-1.47E-3</v>
      </c>
      <c r="K271" s="294">
        <f t="shared" si="229"/>
        <v>-1.47E-3</v>
      </c>
      <c r="L271" s="21">
        <f t="shared" si="198"/>
        <v>-1.47E-3</v>
      </c>
      <c r="M271" s="21">
        <f t="shared" si="198"/>
        <v>93068.087279999978</v>
      </c>
      <c r="N271" s="295">
        <f t="shared" si="198"/>
        <v>130908.95852999999</v>
      </c>
    </row>
    <row r="272" spans="2:14" s="18" customFormat="1" x14ac:dyDescent="0.25">
      <c r="B272" s="165" t="s">
        <v>167</v>
      </c>
      <c r="C272" s="20"/>
      <c r="D272" s="21">
        <f t="shared" ref="D272:K272" si="230">D232*21</f>
        <v>2764.1235300000008</v>
      </c>
      <c r="E272" s="21">
        <f t="shared" si="230"/>
        <v>3132.6735300000005</v>
      </c>
      <c r="F272" s="21">
        <f t="shared" si="230"/>
        <v>3378.3735300000008</v>
      </c>
      <c r="G272" s="21">
        <f t="shared" si="230"/>
        <v>4361.17353</v>
      </c>
      <c r="H272" s="21">
        <f t="shared" si="230"/>
        <v>5036.8485299999984</v>
      </c>
      <c r="I272" s="21">
        <f t="shared" si="230"/>
        <v>5528.2485299999998</v>
      </c>
      <c r="J272" s="21">
        <f t="shared" si="230"/>
        <v>6019.6485299999995</v>
      </c>
      <c r="K272" s="21">
        <f t="shared" si="230"/>
        <v>7393.7257799999998</v>
      </c>
      <c r="L272" s="21">
        <f t="shared" si="198"/>
        <v>7902.9390299999995</v>
      </c>
      <c r="M272" s="21">
        <f t="shared" si="198"/>
        <v>8294.8305299999993</v>
      </c>
      <c r="N272" s="131">
        <f t="shared" si="198"/>
        <v>8986.4760299999998</v>
      </c>
    </row>
    <row r="273" spans="2:14" s="18" customFormat="1" x14ac:dyDescent="0.25">
      <c r="B273" s="165" t="s">
        <v>168</v>
      </c>
      <c r="C273" s="20"/>
      <c r="D273" s="21">
        <f t="shared" ref="D273:K273" si="231">D233*21</f>
        <v>48157.198530000001</v>
      </c>
      <c r="E273" s="21">
        <f t="shared" si="231"/>
        <v>49017.148529999999</v>
      </c>
      <c r="F273" s="21">
        <f t="shared" si="231"/>
        <v>140540.39853000001</v>
      </c>
      <c r="G273" s="21">
        <f t="shared" si="231"/>
        <v>184090.72353000002</v>
      </c>
      <c r="H273" s="21">
        <f t="shared" si="231"/>
        <v>194532.97353000002</v>
      </c>
      <c r="I273" s="21">
        <f t="shared" si="231"/>
        <v>204852.37353000001</v>
      </c>
      <c r="J273" s="21">
        <f t="shared" si="231"/>
        <v>227997.31352999998</v>
      </c>
      <c r="K273" s="21">
        <f t="shared" si="231"/>
        <v>268190.76228000002</v>
      </c>
      <c r="L273" s="21">
        <f t="shared" si="198"/>
        <v>294876.85353000002</v>
      </c>
      <c r="M273" s="21">
        <f t="shared" si="198"/>
        <v>332482.46703</v>
      </c>
      <c r="N273" s="131">
        <f t="shared" si="198"/>
        <v>347102.23128000001</v>
      </c>
    </row>
    <row r="274" spans="2:14" s="18" customFormat="1" x14ac:dyDescent="0.25">
      <c r="B274" s="165" t="s">
        <v>169</v>
      </c>
      <c r="C274" s="20"/>
      <c r="D274" s="21">
        <f t="shared" ref="D274:K274" si="232">D234*21</f>
        <v>1474.1985300000001</v>
      </c>
      <c r="E274" s="21">
        <f t="shared" si="232"/>
        <v>1658.47353</v>
      </c>
      <c r="F274" s="21">
        <f t="shared" si="232"/>
        <v>2088.4485300000001</v>
      </c>
      <c r="G274" s="21">
        <f t="shared" si="232"/>
        <v>2395.5735300000001</v>
      </c>
      <c r="H274" s="21">
        <f t="shared" si="232"/>
        <v>2456.9985300000003</v>
      </c>
      <c r="I274" s="21">
        <f t="shared" si="232"/>
        <v>3194.0985300000007</v>
      </c>
      <c r="J274" s="21">
        <f t="shared" si="232"/>
        <v>3762.2797800000008</v>
      </c>
      <c r="K274" s="21">
        <f t="shared" si="232"/>
        <v>4942.2540300000001</v>
      </c>
      <c r="L274" s="21">
        <f t="shared" si="198"/>
        <v>5681.1967800000002</v>
      </c>
      <c r="M274" s="21">
        <f t="shared" si="198"/>
        <v>6248.7637800000002</v>
      </c>
      <c r="N274" s="131">
        <f t="shared" si="198"/>
        <v>51463.706280000006</v>
      </c>
    </row>
    <row r="275" spans="2:14" s="18" customFormat="1" x14ac:dyDescent="0.25">
      <c r="B275" s="165" t="s">
        <v>170</v>
      </c>
      <c r="C275" s="20"/>
      <c r="D275" s="21">
        <f t="shared" ref="D275:K275" si="233">D235*21</f>
        <v>118918.79853</v>
      </c>
      <c r="E275" s="21">
        <f t="shared" si="233"/>
        <v>72112.948529999994</v>
      </c>
      <c r="F275" s="21">
        <f t="shared" si="233"/>
        <v>107125.19852999999</v>
      </c>
      <c r="G275" s="21">
        <f t="shared" si="233"/>
        <v>126105.52352999999</v>
      </c>
      <c r="H275" s="21">
        <f t="shared" si="233"/>
        <v>131940.89853000001</v>
      </c>
      <c r="I275" s="21">
        <f t="shared" si="233"/>
        <v>139741.87353000001</v>
      </c>
      <c r="J275" s="21">
        <f t="shared" si="233"/>
        <v>148043.46227999998</v>
      </c>
      <c r="K275" s="21">
        <f t="shared" si="233"/>
        <v>157010.28378</v>
      </c>
      <c r="L275" s="21">
        <f t="shared" si="198"/>
        <v>159416.30103</v>
      </c>
      <c r="M275" s="21">
        <f t="shared" si="198"/>
        <v>160963.59677999999</v>
      </c>
      <c r="N275" s="131">
        <f t="shared" si="198"/>
        <v>166841.96927999996</v>
      </c>
    </row>
    <row r="276" spans="2:14" s="18" customFormat="1" x14ac:dyDescent="0.25">
      <c r="B276" s="175" t="s">
        <v>175</v>
      </c>
      <c r="C276" s="169" t="s">
        <v>171</v>
      </c>
      <c r="D276" s="188"/>
      <c r="E276" s="188"/>
      <c r="F276" s="188"/>
      <c r="G276" s="202">
        <f t="shared" ref="G276:L276" si="234">SUM(G240:G275)</f>
        <v>1035035.7670800001</v>
      </c>
      <c r="H276" s="202">
        <f t="shared" si="234"/>
        <v>1104132.7495799996</v>
      </c>
      <c r="I276" s="202">
        <f t="shared" si="234"/>
        <v>1177664.61708</v>
      </c>
      <c r="J276" s="202">
        <f t="shared" si="234"/>
        <v>1315222.8333299998</v>
      </c>
      <c r="K276" s="202">
        <f t="shared" si="234"/>
        <v>1434811.7800799997</v>
      </c>
      <c r="L276" s="202">
        <f t="shared" si="234"/>
        <v>1514392.78158</v>
      </c>
      <c r="M276" s="202">
        <f t="shared" ref="M276:N276" si="235">SUM(M240:M275)</f>
        <v>1616003.8593299997</v>
      </c>
      <c r="N276" s="203">
        <f t="shared" si="235"/>
        <v>1749376.57608</v>
      </c>
    </row>
  </sheetData>
  <mergeCells count="1">
    <mergeCell ref="B115:C115"/>
  </mergeCells>
  <pageMargins left="0.511811024" right="0.511811024" top="0.78740157499999996" bottom="0.78740157499999996" header="0.31496062000000002" footer="0.31496062000000002"/>
  <pageSetup paperSize="9" scale="63" fitToHeight="0" orientation="landscape" horizontalDpi="4294967293" verticalDpi="4294967293"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49"/>
  <sheetViews>
    <sheetView zoomScale="70" zoomScaleNormal="70" workbookViewId="0">
      <selection activeCell="P9" sqref="P9"/>
    </sheetView>
  </sheetViews>
  <sheetFormatPr defaultColWidth="9.140625" defaultRowHeight="15.75" x14ac:dyDescent="0.25"/>
  <cols>
    <col min="1" max="1" width="9.140625" style="2"/>
    <col min="2" max="2" width="32.7109375" style="2" customWidth="1"/>
    <col min="3" max="15" width="19.140625" style="2" customWidth="1"/>
    <col min="16" max="16384" width="9.140625" style="2"/>
  </cols>
  <sheetData>
    <row r="2" spans="2:15" ht="15.6" x14ac:dyDescent="0.3">
      <c r="B2" s="216" t="s">
        <v>208</v>
      </c>
    </row>
    <row r="4" spans="2:15" x14ac:dyDescent="0.25">
      <c r="B4" s="579" t="s">
        <v>187</v>
      </c>
      <c r="C4" s="585" t="s">
        <v>95</v>
      </c>
      <c r="D4" s="586"/>
      <c r="E4" s="586"/>
      <c r="F4" s="586"/>
      <c r="G4" s="586"/>
      <c r="H4" s="586"/>
      <c r="I4" s="586"/>
      <c r="J4" s="586"/>
      <c r="K4" s="586"/>
      <c r="L4" s="586"/>
      <c r="M4" s="586"/>
      <c r="N4" s="586"/>
      <c r="O4" s="587"/>
    </row>
    <row r="5" spans="2:15" x14ac:dyDescent="0.25">
      <c r="B5" s="580"/>
      <c r="C5" s="126" t="s">
        <v>81</v>
      </c>
      <c r="D5" s="126" t="s">
        <v>91</v>
      </c>
      <c r="E5" s="126" t="s">
        <v>92</v>
      </c>
      <c r="F5" s="126" t="s">
        <v>82</v>
      </c>
      <c r="G5" s="126" t="s">
        <v>83</v>
      </c>
      <c r="H5" s="126" t="s">
        <v>84</v>
      </c>
      <c r="I5" s="126" t="s">
        <v>85</v>
      </c>
      <c r="J5" s="126" t="s">
        <v>86</v>
      </c>
      <c r="K5" s="126" t="s">
        <v>87</v>
      </c>
      <c r="L5" s="126" t="s">
        <v>88</v>
      </c>
      <c r="M5" s="126" t="s">
        <v>93</v>
      </c>
      <c r="N5" s="486" t="s">
        <v>600</v>
      </c>
      <c r="O5" s="486" t="s">
        <v>601</v>
      </c>
    </row>
    <row r="6" spans="2:15" ht="15.6" x14ac:dyDescent="0.3">
      <c r="B6" s="224" t="s">
        <v>202</v>
      </c>
      <c r="C6" s="225" t="s">
        <v>90</v>
      </c>
      <c r="D6" s="228">
        <f>SUM(D7:D42)</f>
        <v>2211930</v>
      </c>
      <c r="E6" s="228">
        <f t="shared" ref="E6:O6" si="0">SUM(E7:E42)</f>
        <v>2378300</v>
      </c>
      <c r="F6" s="228">
        <f t="shared" si="0"/>
        <v>2302600</v>
      </c>
      <c r="G6" s="228">
        <f t="shared" si="0"/>
        <v>4010400</v>
      </c>
      <c r="H6" s="228">
        <f t="shared" si="0"/>
        <v>4280000</v>
      </c>
      <c r="I6" s="228">
        <f t="shared" si="0"/>
        <v>4565100</v>
      </c>
      <c r="J6" s="228">
        <f t="shared" si="0"/>
        <v>4869100</v>
      </c>
      <c r="K6" s="228">
        <f t="shared" si="0"/>
        <v>5514250</v>
      </c>
      <c r="L6" s="228">
        <f t="shared" si="0"/>
        <v>5948170</v>
      </c>
      <c r="M6" s="228">
        <f t="shared" si="0"/>
        <v>6235390</v>
      </c>
      <c r="N6" s="228">
        <f t="shared" si="0"/>
        <v>6691060</v>
      </c>
      <c r="O6" s="228">
        <f t="shared" si="0"/>
        <v>7262940</v>
      </c>
    </row>
    <row r="7" spans="2:15" ht="15.6" x14ac:dyDescent="0.3">
      <c r="B7" s="218" t="s">
        <v>136</v>
      </c>
      <c r="C7" s="217" t="s">
        <v>90</v>
      </c>
      <c r="D7" s="201">
        <v>500</v>
      </c>
      <c r="E7" s="201">
        <v>300</v>
      </c>
      <c r="F7" s="201">
        <v>300</v>
      </c>
      <c r="G7" s="201">
        <v>300</v>
      </c>
      <c r="H7" s="201">
        <v>300</v>
      </c>
      <c r="I7" s="201">
        <v>400</v>
      </c>
      <c r="J7" s="201">
        <v>400</v>
      </c>
      <c r="K7" s="201">
        <v>410</v>
      </c>
      <c r="L7" s="201">
        <v>480</v>
      </c>
      <c r="M7" s="201">
        <v>1700</v>
      </c>
      <c r="N7" s="265">
        <v>4760</v>
      </c>
      <c r="O7" s="265">
        <v>4900</v>
      </c>
    </row>
    <row r="8" spans="2:15" ht="15.6" x14ac:dyDescent="0.3">
      <c r="B8" s="218" t="s">
        <v>137</v>
      </c>
      <c r="C8" s="217" t="s">
        <v>90</v>
      </c>
      <c r="D8" s="201">
        <v>451000</v>
      </c>
      <c r="E8" s="201">
        <v>457000</v>
      </c>
      <c r="F8" s="201">
        <v>484000</v>
      </c>
      <c r="G8" s="201">
        <v>556000</v>
      </c>
      <c r="H8" s="201">
        <v>604000</v>
      </c>
      <c r="I8" s="201">
        <v>679000</v>
      </c>
      <c r="J8" s="201">
        <v>747000</v>
      </c>
      <c r="K8" s="201">
        <v>823640</v>
      </c>
      <c r="L8" s="201">
        <v>906230</v>
      </c>
      <c r="M8" s="201">
        <v>934750</v>
      </c>
      <c r="N8" s="265">
        <v>527680</v>
      </c>
      <c r="O8" s="265">
        <v>566280</v>
      </c>
    </row>
    <row r="9" spans="2:15" ht="15.6" x14ac:dyDescent="0.3">
      <c r="B9" s="218" t="s">
        <v>138</v>
      </c>
      <c r="C9" s="217" t="s">
        <v>90</v>
      </c>
      <c r="D9" s="201">
        <v>8000</v>
      </c>
      <c r="E9" s="201">
        <v>20000</v>
      </c>
      <c r="F9" s="201">
        <v>21000</v>
      </c>
      <c r="G9" s="201">
        <v>20000</v>
      </c>
      <c r="H9" s="201">
        <v>20000</v>
      </c>
      <c r="I9" s="201">
        <v>21000</v>
      </c>
      <c r="J9" s="201">
        <v>21000</v>
      </c>
      <c r="K9" s="201">
        <v>19170</v>
      </c>
      <c r="L9" s="201">
        <v>17640</v>
      </c>
      <c r="M9" s="201">
        <v>18040</v>
      </c>
      <c r="N9" s="265">
        <v>18720</v>
      </c>
      <c r="O9" s="265">
        <v>19380</v>
      </c>
    </row>
    <row r="10" spans="2:15" ht="15.6" x14ac:dyDescent="0.3">
      <c r="B10" s="218" t="s">
        <v>139</v>
      </c>
      <c r="C10" s="217" t="s">
        <v>90</v>
      </c>
      <c r="D10" s="201">
        <v>25000</v>
      </c>
      <c r="E10" s="201">
        <v>27000</v>
      </c>
      <c r="F10" s="201">
        <v>29000</v>
      </c>
      <c r="G10" s="201">
        <v>30000</v>
      </c>
      <c r="H10" s="201">
        <v>31000</v>
      </c>
      <c r="I10" s="201">
        <v>32000</v>
      </c>
      <c r="J10" s="201">
        <v>34000</v>
      </c>
      <c r="K10" s="201">
        <v>34200</v>
      </c>
      <c r="L10" s="201">
        <v>36600</v>
      </c>
      <c r="M10" s="201">
        <v>38300</v>
      </c>
      <c r="N10" s="265">
        <v>42580</v>
      </c>
      <c r="O10" s="265">
        <v>44760</v>
      </c>
    </row>
    <row r="11" spans="2:15" ht="15.6" x14ac:dyDescent="0.3">
      <c r="B11" s="218" t="s">
        <v>140</v>
      </c>
      <c r="C11" s="217" t="s">
        <v>90</v>
      </c>
      <c r="D11" s="201">
        <v>175000</v>
      </c>
      <c r="E11" s="201">
        <v>176000</v>
      </c>
      <c r="F11" s="201">
        <v>178000</v>
      </c>
      <c r="G11" s="201">
        <v>203000</v>
      </c>
      <c r="H11" s="201">
        <v>209000</v>
      </c>
      <c r="I11" s="201">
        <v>218000</v>
      </c>
      <c r="J11" s="201">
        <v>223000</v>
      </c>
      <c r="K11" s="201">
        <v>227780</v>
      </c>
      <c r="L11" s="201">
        <v>228280</v>
      </c>
      <c r="M11" s="201">
        <v>292280</v>
      </c>
      <c r="N11" s="265">
        <v>294330</v>
      </c>
      <c r="O11" s="265">
        <v>301740</v>
      </c>
    </row>
    <row r="12" spans="2:15" ht="15.6" x14ac:dyDescent="0.3">
      <c r="B12" s="218" t="s">
        <v>141</v>
      </c>
      <c r="C12" s="217" t="s">
        <v>90</v>
      </c>
      <c r="D12" s="201">
        <v>1000</v>
      </c>
      <c r="E12" s="201">
        <v>1000</v>
      </c>
      <c r="F12" s="201">
        <v>1000</v>
      </c>
      <c r="G12" s="201">
        <v>1000</v>
      </c>
      <c r="H12" s="201">
        <v>1000</v>
      </c>
      <c r="I12" s="201">
        <v>1000</v>
      </c>
      <c r="J12" s="201">
        <v>1000</v>
      </c>
      <c r="K12" s="201">
        <v>930</v>
      </c>
      <c r="L12" s="201">
        <v>880</v>
      </c>
      <c r="M12" s="201">
        <v>910</v>
      </c>
      <c r="N12" s="265">
        <v>1010</v>
      </c>
      <c r="O12" s="265">
        <v>980</v>
      </c>
    </row>
    <row r="13" spans="2:15" ht="15.6" x14ac:dyDescent="0.3">
      <c r="B13" s="218" t="s">
        <v>142</v>
      </c>
      <c r="C13" s="217" t="s">
        <v>90</v>
      </c>
      <c r="D13" s="201">
        <v>4000</v>
      </c>
      <c r="E13" s="201">
        <v>4000</v>
      </c>
      <c r="F13" s="201">
        <v>4000</v>
      </c>
      <c r="G13" s="201">
        <v>18000</v>
      </c>
      <c r="H13" s="201">
        <v>20000</v>
      </c>
      <c r="I13" s="201">
        <v>25000</v>
      </c>
      <c r="J13" s="201">
        <v>27000</v>
      </c>
      <c r="K13" s="201">
        <v>29580</v>
      </c>
      <c r="L13" s="201">
        <v>33960</v>
      </c>
      <c r="M13" s="201">
        <v>29130</v>
      </c>
      <c r="N13" s="265">
        <v>37710</v>
      </c>
      <c r="O13" s="265">
        <v>41380</v>
      </c>
    </row>
    <row r="14" spans="2:15" ht="15.6" x14ac:dyDescent="0.3">
      <c r="B14" s="218" t="s">
        <v>144</v>
      </c>
      <c r="C14" s="217" t="s">
        <v>90</v>
      </c>
      <c r="D14" s="201">
        <v>0</v>
      </c>
      <c r="E14" s="201">
        <v>0</v>
      </c>
      <c r="F14" s="201">
        <v>0</v>
      </c>
      <c r="G14" s="201">
        <v>0</v>
      </c>
      <c r="H14" s="201">
        <v>100</v>
      </c>
      <c r="I14" s="201">
        <v>100</v>
      </c>
      <c r="J14" s="201">
        <v>100</v>
      </c>
      <c r="K14" s="201">
        <v>90</v>
      </c>
      <c r="L14" s="201">
        <v>90</v>
      </c>
      <c r="M14" s="201">
        <v>90</v>
      </c>
      <c r="N14" s="265">
        <v>860</v>
      </c>
      <c r="O14" s="265">
        <v>520</v>
      </c>
    </row>
    <row r="15" spans="2:15" ht="15.6" x14ac:dyDescent="0.3">
      <c r="B15" s="218" t="s">
        <v>143</v>
      </c>
      <c r="C15" s="217" t="s">
        <v>90</v>
      </c>
      <c r="D15" s="201">
        <v>230</v>
      </c>
      <c r="E15" s="201">
        <v>0</v>
      </c>
      <c r="F15" s="201">
        <v>0</v>
      </c>
      <c r="G15" s="201">
        <v>300</v>
      </c>
      <c r="H15" s="201">
        <v>200</v>
      </c>
      <c r="I15" s="201">
        <v>200</v>
      </c>
      <c r="J15" s="201">
        <v>200</v>
      </c>
      <c r="K15" s="201">
        <v>210</v>
      </c>
      <c r="L15" s="201">
        <v>210</v>
      </c>
      <c r="M15" s="201">
        <v>420</v>
      </c>
      <c r="N15" s="265">
        <v>0</v>
      </c>
      <c r="O15" s="265">
        <v>0</v>
      </c>
    </row>
    <row r="16" spans="2:15" ht="15.6" x14ac:dyDescent="0.3">
      <c r="B16" s="218" t="s">
        <v>145</v>
      </c>
      <c r="C16" s="217" t="s">
        <v>90</v>
      </c>
      <c r="D16" s="201">
        <v>31000</v>
      </c>
      <c r="E16" s="201">
        <v>31000</v>
      </c>
      <c r="F16" s="201">
        <v>33000</v>
      </c>
      <c r="G16" s="201">
        <v>32000</v>
      </c>
      <c r="H16" s="201">
        <v>26000</v>
      </c>
      <c r="I16" s="201">
        <v>26000</v>
      </c>
      <c r="J16" s="201">
        <v>42000</v>
      </c>
      <c r="K16" s="201">
        <v>45000</v>
      </c>
      <c r="L16" s="201">
        <v>80910</v>
      </c>
      <c r="M16" s="201">
        <v>77080</v>
      </c>
      <c r="N16" s="265">
        <v>69830</v>
      </c>
      <c r="O16" s="265">
        <v>69810</v>
      </c>
    </row>
    <row r="17" spans="2:15" ht="15.6" x14ac:dyDescent="0.3">
      <c r="B17" s="218" t="s">
        <v>146</v>
      </c>
      <c r="C17" s="217" t="s">
        <v>90</v>
      </c>
      <c r="D17" s="201">
        <v>0</v>
      </c>
      <c r="E17" s="201">
        <v>0</v>
      </c>
      <c r="F17" s="201">
        <v>2000</v>
      </c>
      <c r="G17" s="201">
        <v>5000</v>
      </c>
      <c r="H17" s="201">
        <v>6000</v>
      </c>
      <c r="I17" s="201">
        <v>6000</v>
      </c>
      <c r="J17" s="201">
        <v>7000</v>
      </c>
      <c r="K17" s="201">
        <v>10080</v>
      </c>
      <c r="L17" s="201">
        <v>8290</v>
      </c>
      <c r="M17" s="201">
        <v>5120</v>
      </c>
      <c r="N17" s="265">
        <v>7850</v>
      </c>
      <c r="O17" s="265">
        <v>7880</v>
      </c>
    </row>
    <row r="18" spans="2:15" ht="15.6" x14ac:dyDescent="0.3">
      <c r="B18" s="218" t="s">
        <v>147</v>
      </c>
      <c r="C18" s="217" t="s">
        <v>90</v>
      </c>
      <c r="D18" s="201">
        <v>13000</v>
      </c>
      <c r="E18" s="201">
        <v>18000</v>
      </c>
      <c r="F18" s="201">
        <v>18000</v>
      </c>
      <c r="G18" s="201">
        <v>17000</v>
      </c>
      <c r="H18" s="201">
        <v>19000</v>
      </c>
      <c r="I18" s="201">
        <v>21000</v>
      </c>
      <c r="J18" s="201">
        <v>22000</v>
      </c>
      <c r="K18" s="201">
        <v>35280</v>
      </c>
      <c r="L18" s="201">
        <v>34500</v>
      </c>
      <c r="M18" s="201">
        <v>33180</v>
      </c>
      <c r="N18" s="265">
        <v>34010</v>
      </c>
      <c r="O18" s="265">
        <v>33930</v>
      </c>
    </row>
    <row r="19" spans="2:15" ht="15.6" x14ac:dyDescent="0.3">
      <c r="B19" s="218" t="s">
        <v>148</v>
      </c>
      <c r="C19" s="217" t="s">
        <v>90</v>
      </c>
      <c r="D19" s="201">
        <v>9000</v>
      </c>
      <c r="E19" s="201">
        <v>7000</v>
      </c>
      <c r="F19" s="201">
        <v>8000</v>
      </c>
      <c r="G19" s="201">
        <v>193900</v>
      </c>
      <c r="H19" s="201">
        <v>230000</v>
      </c>
      <c r="I19" s="201">
        <v>241000</v>
      </c>
      <c r="J19" s="201">
        <v>319000</v>
      </c>
      <c r="K19" s="201">
        <v>336940</v>
      </c>
      <c r="L19" s="201">
        <v>347610</v>
      </c>
      <c r="M19" s="201">
        <v>366610</v>
      </c>
      <c r="N19" s="265">
        <v>381400</v>
      </c>
      <c r="O19" s="265">
        <v>402800</v>
      </c>
    </row>
    <row r="20" spans="2:15" ht="15.6" x14ac:dyDescent="0.3">
      <c r="B20" s="218" t="s">
        <v>149</v>
      </c>
      <c r="C20" s="217" t="s">
        <v>90</v>
      </c>
      <c r="D20" s="201">
        <v>3000</v>
      </c>
      <c r="E20" s="201">
        <v>3000</v>
      </c>
      <c r="F20" s="201">
        <v>3000</v>
      </c>
      <c r="G20" s="201">
        <v>4000</v>
      </c>
      <c r="H20" s="201">
        <v>4000</v>
      </c>
      <c r="I20" s="201">
        <v>4000</v>
      </c>
      <c r="J20" s="201">
        <v>3000</v>
      </c>
      <c r="K20" s="201">
        <v>3970</v>
      </c>
      <c r="L20" s="201">
        <v>4000</v>
      </c>
      <c r="M20" s="201">
        <v>3990</v>
      </c>
      <c r="N20" s="265">
        <v>4000</v>
      </c>
      <c r="O20" s="265">
        <v>4010</v>
      </c>
    </row>
    <row r="21" spans="2:15" ht="15.6" x14ac:dyDescent="0.3">
      <c r="B21" s="218" t="s">
        <v>150</v>
      </c>
      <c r="C21" s="217" t="s">
        <v>90</v>
      </c>
      <c r="D21" s="201">
        <v>0</v>
      </c>
      <c r="E21" s="201">
        <v>27000</v>
      </c>
      <c r="F21" s="201">
        <v>27000</v>
      </c>
      <c r="G21" s="201">
        <v>28000</v>
      </c>
      <c r="H21" s="201">
        <v>28000</v>
      </c>
      <c r="I21" s="201">
        <v>30000</v>
      </c>
      <c r="J21" s="201">
        <v>31000</v>
      </c>
      <c r="K21" s="201">
        <v>32450.000000000004</v>
      </c>
      <c r="L21" s="201">
        <v>34070</v>
      </c>
      <c r="M21" s="201">
        <v>33030</v>
      </c>
      <c r="N21" s="265">
        <v>44960</v>
      </c>
      <c r="O21" s="265">
        <v>75080</v>
      </c>
    </row>
    <row r="22" spans="2:15" ht="15.6" x14ac:dyDescent="0.3">
      <c r="B22" s="218" t="s">
        <v>151</v>
      </c>
      <c r="C22" s="217" t="s">
        <v>90</v>
      </c>
      <c r="D22" s="201">
        <v>43000</v>
      </c>
      <c r="E22" s="201">
        <v>43000</v>
      </c>
      <c r="F22" s="201">
        <v>44000</v>
      </c>
      <c r="G22" s="201">
        <v>47000</v>
      </c>
      <c r="H22" s="201">
        <v>47000</v>
      </c>
      <c r="I22" s="201">
        <v>47000</v>
      </c>
      <c r="J22" s="201">
        <v>44000</v>
      </c>
      <c r="K22" s="201">
        <v>45940</v>
      </c>
      <c r="L22" s="201">
        <v>44520</v>
      </c>
      <c r="M22" s="201">
        <v>45450</v>
      </c>
      <c r="N22" s="265">
        <v>47840</v>
      </c>
      <c r="O22" s="265">
        <v>50710</v>
      </c>
    </row>
    <row r="23" spans="2:15" ht="15.6" x14ac:dyDescent="0.3">
      <c r="B23" s="218" t="s">
        <v>152</v>
      </c>
      <c r="C23" s="217" t="s">
        <v>90</v>
      </c>
      <c r="D23" s="201">
        <v>200</v>
      </c>
      <c r="E23" s="201">
        <v>0</v>
      </c>
      <c r="F23" s="201">
        <v>300</v>
      </c>
      <c r="G23" s="201">
        <v>300</v>
      </c>
      <c r="H23" s="201">
        <v>300</v>
      </c>
      <c r="I23" s="201">
        <v>400</v>
      </c>
      <c r="J23" s="201">
        <v>400</v>
      </c>
      <c r="K23" s="201">
        <v>420</v>
      </c>
      <c r="L23" s="201">
        <v>380</v>
      </c>
      <c r="M23" s="201">
        <v>440</v>
      </c>
      <c r="N23" s="265">
        <v>181460</v>
      </c>
      <c r="O23" s="265">
        <v>196600</v>
      </c>
    </row>
    <row r="24" spans="2:15" ht="15.6" x14ac:dyDescent="0.3">
      <c r="B24" s="218" t="s">
        <v>153</v>
      </c>
      <c r="C24" s="217" t="s">
        <v>90</v>
      </c>
      <c r="D24" s="201">
        <v>99000</v>
      </c>
      <c r="E24" s="201">
        <v>100000</v>
      </c>
      <c r="F24" s="201">
        <v>107000</v>
      </c>
      <c r="G24" s="201">
        <v>110000</v>
      </c>
      <c r="H24" s="201">
        <v>115000</v>
      </c>
      <c r="I24" s="201">
        <v>119000</v>
      </c>
      <c r="J24" s="201">
        <v>124000</v>
      </c>
      <c r="K24" s="201">
        <v>139580</v>
      </c>
      <c r="L24" s="201">
        <v>166060</v>
      </c>
      <c r="M24" s="201">
        <v>169870</v>
      </c>
      <c r="N24" s="265">
        <v>445830</v>
      </c>
      <c r="O24" s="265">
        <v>466040</v>
      </c>
    </row>
    <row r="25" spans="2:15" ht="15.6" x14ac:dyDescent="0.3">
      <c r="B25" s="218" t="s">
        <v>154</v>
      </c>
      <c r="C25" s="217" t="s">
        <v>90</v>
      </c>
      <c r="D25" s="201">
        <v>87000</v>
      </c>
      <c r="E25" s="201">
        <v>56000</v>
      </c>
      <c r="F25" s="201">
        <v>76000</v>
      </c>
      <c r="G25" s="201">
        <v>128000</v>
      </c>
      <c r="H25" s="201">
        <v>124000</v>
      </c>
      <c r="I25" s="201">
        <v>118000</v>
      </c>
      <c r="J25" s="201">
        <v>124000</v>
      </c>
      <c r="K25" s="201">
        <v>425570</v>
      </c>
      <c r="L25" s="201">
        <v>400990</v>
      </c>
      <c r="M25" s="201">
        <v>416060</v>
      </c>
      <c r="N25" s="265">
        <v>430</v>
      </c>
      <c r="O25" s="265">
        <v>600</v>
      </c>
    </row>
    <row r="26" spans="2:15" ht="15.6" x14ac:dyDescent="0.3">
      <c r="B26" s="218" t="s">
        <v>155</v>
      </c>
      <c r="C26" s="217" t="s">
        <v>90</v>
      </c>
      <c r="D26" s="201">
        <v>16000</v>
      </c>
      <c r="E26" s="201">
        <v>19000</v>
      </c>
      <c r="F26" s="201">
        <v>20000</v>
      </c>
      <c r="G26" s="201">
        <v>36000</v>
      </c>
      <c r="H26" s="201">
        <v>34000</v>
      </c>
      <c r="I26" s="201">
        <v>36000</v>
      </c>
      <c r="J26" s="201">
        <v>38000</v>
      </c>
      <c r="K26" s="201">
        <v>39390</v>
      </c>
      <c r="L26" s="201">
        <v>42890</v>
      </c>
      <c r="M26" s="201">
        <v>47670</v>
      </c>
      <c r="N26" s="265">
        <v>58890</v>
      </c>
      <c r="O26" s="265">
        <v>69830</v>
      </c>
    </row>
    <row r="27" spans="2:15" ht="15.6" x14ac:dyDescent="0.3">
      <c r="B27" s="218" t="s">
        <v>156</v>
      </c>
      <c r="C27" s="217" t="s">
        <v>90</v>
      </c>
      <c r="D27" s="201">
        <v>230000</v>
      </c>
      <c r="E27" s="201">
        <v>236000</v>
      </c>
      <c r="F27" s="201">
        <v>243000</v>
      </c>
      <c r="G27" s="201">
        <v>525000</v>
      </c>
      <c r="H27" s="201">
        <v>536000</v>
      </c>
      <c r="I27" s="201">
        <v>545000</v>
      </c>
      <c r="J27" s="201">
        <v>563000</v>
      </c>
      <c r="K27" s="201">
        <v>584660</v>
      </c>
      <c r="L27" s="201">
        <v>590680</v>
      </c>
      <c r="M27" s="201">
        <v>604630</v>
      </c>
      <c r="N27" s="265">
        <v>630620</v>
      </c>
      <c r="O27" s="265">
        <v>675100</v>
      </c>
    </row>
    <row r="28" spans="2:15" ht="15.6" x14ac:dyDescent="0.3">
      <c r="B28" s="218" t="s">
        <v>157</v>
      </c>
      <c r="C28" s="217" t="s">
        <v>90</v>
      </c>
      <c r="D28" s="201">
        <v>23000</v>
      </c>
      <c r="E28" s="201">
        <v>23000</v>
      </c>
      <c r="F28" s="201">
        <v>23000</v>
      </c>
      <c r="G28" s="201">
        <v>23600</v>
      </c>
      <c r="H28" s="201">
        <v>23100</v>
      </c>
      <c r="I28" s="201">
        <v>24000</v>
      </c>
      <c r="J28" s="201">
        <v>24000</v>
      </c>
      <c r="K28" s="201">
        <v>24430</v>
      </c>
      <c r="L28" s="201">
        <v>25020</v>
      </c>
      <c r="M28" s="201">
        <v>25010</v>
      </c>
      <c r="N28" s="265">
        <v>26560</v>
      </c>
      <c r="O28" s="265">
        <v>26270</v>
      </c>
    </row>
    <row r="29" spans="2:15" ht="15.6" x14ac:dyDescent="0.3">
      <c r="B29" s="218" t="s">
        <v>158</v>
      </c>
      <c r="C29" s="217" t="s">
        <v>90</v>
      </c>
      <c r="D29" s="201">
        <v>36000</v>
      </c>
      <c r="E29" s="201">
        <v>37000</v>
      </c>
      <c r="F29" s="201">
        <v>36000</v>
      </c>
      <c r="G29" s="201">
        <v>37000</v>
      </c>
      <c r="H29" s="201">
        <v>37000</v>
      </c>
      <c r="I29" s="201">
        <v>37000</v>
      </c>
      <c r="J29" s="201">
        <v>38000</v>
      </c>
      <c r="K29" s="201">
        <v>38240</v>
      </c>
      <c r="L29" s="201">
        <v>38520</v>
      </c>
      <c r="M29" s="201">
        <v>40340</v>
      </c>
      <c r="N29" s="265">
        <v>41320</v>
      </c>
      <c r="O29" s="265">
        <v>41130</v>
      </c>
    </row>
    <row r="30" spans="2:15" ht="15.6" x14ac:dyDescent="0.3">
      <c r="B30" s="218" t="s">
        <v>159</v>
      </c>
      <c r="C30" s="217" t="s">
        <v>90</v>
      </c>
      <c r="D30" s="201">
        <v>9000</v>
      </c>
      <c r="E30" s="201">
        <v>9000</v>
      </c>
      <c r="F30" s="201">
        <v>10000</v>
      </c>
      <c r="G30" s="201">
        <v>11000</v>
      </c>
      <c r="H30" s="201">
        <v>13000</v>
      </c>
      <c r="I30" s="201">
        <v>10000</v>
      </c>
      <c r="J30" s="201">
        <v>10000</v>
      </c>
      <c r="K30" s="201">
        <v>13160</v>
      </c>
      <c r="L30" s="201">
        <v>12080</v>
      </c>
      <c r="M30" s="201">
        <v>12190</v>
      </c>
      <c r="N30" s="265">
        <v>12560</v>
      </c>
      <c r="O30" s="265">
        <v>13550</v>
      </c>
    </row>
    <row r="31" spans="2:15" ht="15.6" x14ac:dyDescent="0.3">
      <c r="B31" s="218" t="s">
        <v>160</v>
      </c>
      <c r="C31" s="217" t="s">
        <v>90</v>
      </c>
      <c r="D31" s="201">
        <v>61000</v>
      </c>
      <c r="E31" s="201">
        <v>63000</v>
      </c>
      <c r="F31" s="201">
        <v>63000</v>
      </c>
      <c r="G31" s="201">
        <v>22000</v>
      </c>
      <c r="H31" s="201">
        <v>63000</v>
      </c>
      <c r="I31" s="201">
        <v>66000</v>
      </c>
      <c r="J31" s="201">
        <v>65000</v>
      </c>
      <c r="K31" s="201">
        <v>77900</v>
      </c>
      <c r="L31" s="201">
        <v>70640</v>
      </c>
      <c r="M31" s="201">
        <v>67480</v>
      </c>
      <c r="N31" s="265">
        <v>66980</v>
      </c>
      <c r="O31" s="265">
        <v>35930</v>
      </c>
    </row>
    <row r="32" spans="2:15" ht="15.6" x14ac:dyDescent="0.3">
      <c r="B32" s="218" t="s">
        <v>161</v>
      </c>
      <c r="C32" s="217" t="s">
        <v>90</v>
      </c>
      <c r="D32" s="201">
        <v>51000</v>
      </c>
      <c r="E32" s="201">
        <v>52000</v>
      </c>
      <c r="F32" s="201">
        <v>55000</v>
      </c>
      <c r="G32" s="201">
        <v>110000</v>
      </c>
      <c r="H32" s="201">
        <v>118000</v>
      </c>
      <c r="I32" s="201">
        <v>128000</v>
      </c>
      <c r="J32" s="201">
        <v>138000</v>
      </c>
      <c r="K32" s="201">
        <v>137890</v>
      </c>
      <c r="L32" s="201">
        <v>140850</v>
      </c>
      <c r="M32" s="201">
        <v>153720</v>
      </c>
      <c r="N32" s="265">
        <v>162500</v>
      </c>
      <c r="O32" s="265">
        <v>164750</v>
      </c>
    </row>
    <row r="33" spans="2:15" ht="15.6" x14ac:dyDescent="0.3">
      <c r="B33" s="218" t="s">
        <v>162</v>
      </c>
      <c r="C33" s="217" t="s">
        <v>90</v>
      </c>
      <c r="D33" s="201">
        <v>3000</v>
      </c>
      <c r="E33" s="201">
        <v>7000</v>
      </c>
      <c r="F33" s="201">
        <v>9000</v>
      </c>
      <c r="G33" s="201">
        <v>8000</v>
      </c>
      <c r="H33" s="201">
        <v>9000</v>
      </c>
      <c r="I33" s="201">
        <v>11000</v>
      </c>
      <c r="J33" s="201">
        <v>13000</v>
      </c>
      <c r="K33" s="201">
        <v>13590</v>
      </c>
      <c r="L33" s="201">
        <v>14020</v>
      </c>
      <c r="M33" s="201">
        <v>14310</v>
      </c>
      <c r="N33" s="265">
        <v>14290</v>
      </c>
      <c r="O33" s="265">
        <v>14610</v>
      </c>
    </row>
    <row r="34" spans="2:15" ht="15.6" x14ac:dyDescent="0.3">
      <c r="B34" s="218" t="s">
        <v>163</v>
      </c>
      <c r="C34" s="217" t="s">
        <v>90</v>
      </c>
      <c r="D34" s="201">
        <v>4000</v>
      </c>
      <c r="E34" s="201">
        <v>4000</v>
      </c>
      <c r="F34" s="201">
        <v>70000</v>
      </c>
      <c r="G34" s="201">
        <v>109000</v>
      </c>
      <c r="H34" s="201">
        <v>108000</v>
      </c>
      <c r="I34" s="201">
        <v>147000</v>
      </c>
      <c r="J34" s="201">
        <v>175000</v>
      </c>
      <c r="K34" s="201">
        <v>180770</v>
      </c>
      <c r="L34" s="201">
        <v>212140</v>
      </c>
      <c r="M34" s="201">
        <v>235030</v>
      </c>
      <c r="N34" s="265">
        <v>236870</v>
      </c>
      <c r="O34" s="265">
        <v>249910</v>
      </c>
    </row>
    <row r="35" spans="2:15" x14ac:dyDescent="0.25">
      <c r="B35" s="218" t="s">
        <v>164</v>
      </c>
      <c r="C35" s="217" t="s">
        <v>90</v>
      </c>
      <c r="D35" s="201">
        <v>64000</v>
      </c>
      <c r="E35" s="201">
        <v>68000</v>
      </c>
      <c r="F35" s="201">
        <v>69000</v>
      </c>
      <c r="G35" s="201">
        <v>80000</v>
      </c>
      <c r="H35" s="201">
        <v>84000</v>
      </c>
      <c r="I35" s="201">
        <v>92000</v>
      </c>
      <c r="J35" s="201">
        <v>107000</v>
      </c>
      <c r="K35" s="201">
        <v>122220</v>
      </c>
      <c r="L35" s="201">
        <v>151720</v>
      </c>
      <c r="M35" s="201">
        <v>174890</v>
      </c>
      <c r="N35" s="265">
        <v>180590</v>
      </c>
      <c r="O35" s="265">
        <v>179930</v>
      </c>
    </row>
    <row r="36" spans="2:15" x14ac:dyDescent="0.25">
      <c r="B36" s="218" t="s">
        <v>165</v>
      </c>
      <c r="C36" s="217" t="s">
        <v>90</v>
      </c>
      <c r="D36" s="201">
        <v>0</v>
      </c>
      <c r="E36" s="201">
        <v>68000</v>
      </c>
      <c r="F36" s="201">
        <v>0</v>
      </c>
      <c r="G36" s="201">
        <v>2000</v>
      </c>
      <c r="H36" s="201">
        <v>1000</v>
      </c>
      <c r="I36" s="201">
        <v>3000</v>
      </c>
      <c r="J36" s="201">
        <v>3000</v>
      </c>
      <c r="K36" s="201">
        <v>3000</v>
      </c>
      <c r="L36" s="201">
        <v>3000</v>
      </c>
      <c r="M36" s="201">
        <v>3000</v>
      </c>
      <c r="N36" s="265">
        <v>3000</v>
      </c>
      <c r="O36" s="265">
        <v>5840</v>
      </c>
    </row>
    <row r="37" spans="2:15" x14ac:dyDescent="0.25">
      <c r="B37" s="218" t="s">
        <v>166</v>
      </c>
      <c r="C37" s="217" t="s">
        <v>90</v>
      </c>
      <c r="D37" s="201">
        <v>85000</v>
      </c>
      <c r="E37" s="201">
        <v>119000</v>
      </c>
      <c r="F37" s="201">
        <v>220000</v>
      </c>
      <c r="G37" s="201">
        <v>429000</v>
      </c>
      <c r="H37" s="201">
        <v>457000</v>
      </c>
      <c r="I37" s="201">
        <v>502000</v>
      </c>
      <c r="J37" s="201">
        <v>466000</v>
      </c>
      <c r="K37" s="201">
        <v>460360</v>
      </c>
      <c r="L37" s="201">
        <v>462340</v>
      </c>
      <c r="M37" s="201">
        <v>464510</v>
      </c>
      <c r="N37" s="265">
        <v>491930</v>
      </c>
      <c r="O37" s="265">
        <v>544470</v>
      </c>
    </row>
    <row r="38" spans="2:15" x14ac:dyDescent="0.25">
      <c r="B38" s="218" t="s">
        <v>186</v>
      </c>
      <c r="C38" s="217" t="s">
        <v>90</v>
      </c>
      <c r="D38" s="201">
        <v>0</v>
      </c>
      <c r="E38" s="201">
        <v>0</v>
      </c>
      <c r="F38" s="201">
        <v>0</v>
      </c>
      <c r="G38" s="201">
        <v>0</v>
      </c>
      <c r="H38" s="201">
        <v>0</v>
      </c>
      <c r="I38" s="201">
        <v>0</v>
      </c>
      <c r="J38" s="201">
        <v>0</v>
      </c>
      <c r="K38" s="201">
        <v>0</v>
      </c>
      <c r="L38" s="201">
        <v>0</v>
      </c>
      <c r="M38" s="201">
        <v>0</v>
      </c>
      <c r="N38" s="265">
        <v>505050</v>
      </c>
      <c r="O38" s="265">
        <v>542050</v>
      </c>
    </row>
    <row r="39" spans="2:15" x14ac:dyDescent="0.25">
      <c r="B39" s="218" t="s">
        <v>167</v>
      </c>
      <c r="C39" s="217" t="s">
        <v>90</v>
      </c>
      <c r="D39" s="201">
        <v>9000</v>
      </c>
      <c r="E39" s="201">
        <v>12000</v>
      </c>
      <c r="F39" s="201">
        <v>13000</v>
      </c>
      <c r="G39" s="201">
        <v>14000</v>
      </c>
      <c r="H39" s="201">
        <v>19000</v>
      </c>
      <c r="I39" s="201">
        <v>21000</v>
      </c>
      <c r="J39" s="201">
        <v>23000</v>
      </c>
      <c r="K39" s="201">
        <v>25000</v>
      </c>
      <c r="L39" s="201">
        <v>31790</v>
      </c>
      <c r="M39" s="201">
        <v>32290</v>
      </c>
      <c r="N39" s="265">
        <v>34250</v>
      </c>
      <c r="O39" s="265">
        <v>37350</v>
      </c>
    </row>
    <row r="40" spans="2:15" x14ac:dyDescent="0.25">
      <c r="B40" s="218" t="s">
        <v>168</v>
      </c>
      <c r="C40" s="217" t="s">
        <v>90</v>
      </c>
      <c r="D40" s="201">
        <v>190000</v>
      </c>
      <c r="E40" s="201">
        <v>198000</v>
      </c>
      <c r="F40" s="201">
        <v>200000</v>
      </c>
      <c r="G40" s="201">
        <v>696000</v>
      </c>
      <c r="H40" s="201">
        <v>767000</v>
      </c>
      <c r="I40" s="201">
        <v>800000</v>
      </c>
      <c r="J40" s="201">
        <v>845000</v>
      </c>
      <c r="K40" s="201">
        <v>955600</v>
      </c>
      <c r="L40" s="201">
        <v>1136850</v>
      </c>
      <c r="M40" s="201">
        <v>1221250</v>
      </c>
      <c r="N40" s="265">
        <v>1397190</v>
      </c>
      <c r="O40" s="265">
        <v>1417880</v>
      </c>
    </row>
    <row r="41" spans="2:15" x14ac:dyDescent="0.25">
      <c r="B41" s="218" t="s">
        <v>169</v>
      </c>
      <c r="C41" s="217" t="s">
        <v>90</v>
      </c>
      <c r="D41" s="201">
        <v>6000</v>
      </c>
      <c r="E41" s="201">
        <v>6000</v>
      </c>
      <c r="F41" s="201">
        <v>7000</v>
      </c>
      <c r="G41" s="201">
        <v>9000</v>
      </c>
      <c r="H41" s="201">
        <v>10000</v>
      </c>
      <c r="I41" s="201">
        <v>10000</v>
      </c>
      <c r="J41" s="201">
        <v>14000</v>
      </c>
      <c r="K41" s="201">
        <v>15750</v>
      </c>
      <c r="L41" s="201">
        <v>21570</v>
      </c>
      <c r="M41" s="201">
        <v>23640</v>
      </c>
      <c r="N41" s="265">
        <v>26030</v>
      </c>
      <c r="O41" s="265">
        <v>270600</v>
      </c>
    </row>
    <row r="42" spans="2:15" x14ac:dyDescent="0.25">
      <c r="B42" s="218" t="s">
        <v>170</v>
      </c>
      <c r="C42" s="217" t="s">
        <v>90</v>
      </c>
      <c r="D42" s="201">
        <v>475000</v>
      </c>
      <c r="E42" s="201">
        <v>487000</v>
      </c>
      <c r="F42" s="201">
        <v>229000</v>
      </c>
      <c r="G42" s="201">
        <v>505000</v>
      </c>
      <c r="H42" s="201">
        <v>516000</v>
      </c>
      <c r="I42" s="201">
        <v>544000</v>
      </c>
      <c r="J42" s="201">
        <v>577000</v>
      </c>
      <c r="K42" s="201">
        <v>611050</v>
      </c>
      <c r="L42" s="201">
        <v>648360</v>
      </c>
      <c r="M42" s="201">
        <v>648980</v>
      </c>
      <c r="N42" s="265">
        <v>657170</v>
      </c>
      <c r="O42" s="265">
        <v>686340</v>
      </c>
    </row>
    <row r="44" spans="2:15" x14ac:dyDescent="0.25">
      <c r="B44" s="2" t="s">
        <v>701</v>
      </c>
    </row>
    <row r="45" spans="2:15" x14ac:dyDescent="0.25">
      <c r="B45" s="2" t="s">
        <v>585</v>
      </c>
    </row>
    <row r="46" spans="2:15" x14ac:dyDescent="0.25">
      <c r="B46" s="2" t="s">
        <v>587</v>
      </c>
    </row>
    <row r="47" spans="2:15" x14ac:dyDescent="0.25">
      <c r="B47" s="1" t="s">
        <v>702</v>
      </c>
    </row>
    <row r="48" spans="2:15" ht="15.75" customHeight="1" x14ac:dyDescent="0.25">
      <c r="B48" s="230" t="s">
        <v>209</v>
      </c>
      <c r="C48" s="230"/>
      <c r="D48" s="229"/>
      <c r="E48" s="229"/>
      <c r="F48" s="229"/>
      <c r="G48" s="229"/>
      <c r="H48" s="229"/>
      <c r="I48" s="229"/>
      <c r="J48" s="229"/>
      <c r="K48" s="229"/>
    </row>
    <row r="49" spans="2:11" x14ac:dyDescent="0.25">
      <c r="B49" s="439" t="s">
        <v>586</v>
      </c>
      <c r="C49" s="229"/>
      <c r="D49" s="229"/>
      <c r="E49" s="229"/>
      <c r="F49" s="229"/>
      <c r="G49" s="229"/>
      <c r="H49" s="229"/>
      <c r="I49" s="229"/>
      <c r="J49" s="229"/>
      <c r="K49" s="229"/>
    </row>
  </sheetData>
  <mergeCells count="2">
    <mergeCell ref="B4:B5"/>
    <mergeCell ref="C4:O4"/>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282"/>
  <sheetViews>
    <sheetView zoomScale="60" zoomScaleNormal="60" workbookViewId="0">
      <selection activeCell="D23" sqref="D23"/>
    </sheetView>
  </sheetViews>
  <sheetFormatPr defaultColWidth="9.140625" defaultRowHeight="15.75" x14ac:dyDescent="0.25"/>
  <cols>
    <col min="1" max="1" width="5.7109375" style="2" customWidth="1"/>
    <col min="2" max="2" width="74.28515625" style="2" customWidth="1"/>
    <col min="3" max="3" width="17.7109375" style="2" customWidth="1"/>
    <col min="4" max="4" width="23" style="2" bestFit="1" customWidth="1"/>
    <col min="5" max="6" width="23.42578125" style="2" bestFit="1" customWidth="1"/>
    <col min="7" max="7" width="22.5703125" style="2" bestFit="1" customWidth="1"/>
    <col min="8" max="8" width="24" style="2" bestFit="1" customWidth="1"/>
    <col min="9" max="11" width="26" style="2" bestFit="1" customWidth="1"/>
    <col min="12" max="14" width="26" style="2" customWidth="1"/>
    <col min="15" max="16384" width="9.140625" style="2"/>
  </cols>
  <sheetData>
    <row r="2" spans="2:5" ht="15.6" x14ac:dyDescent="0.3">
      <c r="B2" s="1" t="s">
        <v>562</v>
      </c>
    </row>
    <row r="3" spans="2:5" ht="18.75" customHeight="1" thickBot="1" x14ac:dyDescent="0.35">
      <c r="C3" s="1"/>
      <c r="D3" s="1"/>
      <c r="E3" s="1"/>
    </row>
    <row r="4" spans="2:5" ht="18" x14ac:dyDescent="0.4">
      <c r="B4" s="552" t="s">
        <v>68</v>
      </c>
      <c r="C4" s="3" t="s">
        <v>3</v>
      </c>
      <c r="D4" s="116"/>
      <c r="E4" s="116"/>
    </row>
    <row r="5" spans="2:5" ht="15.6" x14ac:dyDescent="0.3">
      <c r="B5" s="8" t="s">
        <v>4</v>
      </c>
      <c r="C5" s="7">
        <v>0.55000000000000004</v>
      </c>
      <c r="D5" s="12"/>
      <c r="E5" s="12"/>
    </row>
    <row r="6" spans="2:5" ht="15.6" x14ac:dyDescent="0.3">
      <c r="B6" s="8" t="s">
        <v>5</v>
      </c>
      <c r="C6" s="7">
        <v>3</v>
      </c>
      <c r="D6" s="12"/>
      <c r="E6" s="12"/>
    </row>
    <row r="7" spans="2:5" ht="15.6" x14ac:dyDescent="0.3">
      <c r="B7" s="8" t="s">
        <v>2</v>
      </c>
      <c r="C7" s="7">
        <v>2.5</v>
      </c>
      <c r="D7" s="12"/>
      <c r="E7" s="12"/>
    </row>
    <row r="8" spans="2:5" ht="15.6" x14ac:dyDescent="0.3">
      <c r="B8" s="8" t="s">
        <v>6</v>
      </c>
      <c r="C8" s="7">
        <v>9</v>
      </c>
      <c r="D8" s="12"/>
      <c r="E8" s="12"/>
    </row>
    <row r="9" spans="2:5" ht="15.6" x14ac:dyDescent="0.3">
      <c r="B9" s="8" t="s">
        <v>50</v>
      </c>
      <c r="C9" s="7">
        <v>1</v>
      </c>
      <c r="D9" s="12"/>
      <c r="E9" s="12"/>
    </row>
    <row r="10" spans="2:5" ht="15.6" x14ac:dyDescent="0.3">
      <c r="B10" s="8" t="s">
        <v>7</v>
      </c>
      <c r="C10" s="7">
        <v>2.2400000000000002</v>
      </c>
      <c r="D10" s="12"/>
      <c r="E10" s="12"/>
    </row>
    <row r="11" spans="2:5" ht="15.6" x14ac:dyDescent="0.3">
      <c r="B11" s="8" t="s">
        <v>1</v>
      </c>
      <c r="C11" s="7">
        <v>2.9</v>
      </c>
      <c r="D11" s="12"/>
      <c r="E11" s="12"/>
    </row>
    <row r="12" spans="2:5" ht="15.6" x14ac:dyDescent="0.3">
      <c r="B12" s="8" t="s">
        <v>12</v>
      </c>
      <c r="C12" s="7">
        <v>4.0999999999999996</v>
      </c>
      <c r="D12" s="12"/>
      <c r="E12" s="12"/>
    </row>
    <row r="13" spans="2:5" ht="15.6" x14ac:dyDescent="0.3">
      <c r="B13" s="8" t="s">
        <v>56</v>
      </c>
      <c r="C13" s="7">
        <v>9</v>
      </c>
      <c r="D13" s="12"/>
      <c r="E13" s="12"/>
    </row>
    <row r="14" spans="2:5" ht="15.6" x14ac:dyDescent="0.3">
      <c r="B14" s="4" t="s">
        <v>8</v>
      </c>
      <c r="C14" s="5">
        <v>2</v>
      </c>
      <c r="D14" s="12"/>
      <c r="E14" s="12"/>
    </row>
    <row r="15" spans="2:5" ht="15.6" x14ac:dyDescent="0.3">
      <c r="B15" s="6" t="s">
        <v>9</v>
      </c>
      <c r="C15" s="7">
        <v>6.12</v>
      </c>
      <c r="D15" s="12"/>
      <c r="E15" s="12"/>
    </row>
    <row r="16" spans="2:5" ht="15.6" x14ac:dyDescent="0.3">
      <c r="B16" s="6" t="s">
        <v>10</v>
      </c>
      <c r="C16" s="7">
        <v>3.1</v>
      </c>
      <c r="D16" s="12"/>
      <c r="E16" s="12"/>
    </row>
    <row r="17" spans="2:14" ht="16.149999999999999" thickBot="1" x14ac:dyDescent="0.35">
      <c r="B17" s="9" t="s">
        <v>882</v>
      </c>
      <c r="C17" s="10">
        <v>2.5</v>
      </c>
      <c r="D17" s="12"/>
      <c r="E17" s="12"/>
    </row>
    <row r="18" spans="2:14" ht="15.6" x14ac:dyDescent="0.3">
      <c r="B18" s="11"/>
      <c r="C18" s="12"/>
      <c r="D18" s="12"/>
      <c r="E18" s="12"/>
    </row>
    <row r="19" spans="2:14" ht="15.6" x14ac:dyDescent="0.3">
      <c r="B19" s="299"/>
      <c r="C19" s="14"/>
      <c r="D19" s="14"/>
      <c r="E19" s="14"/>
    </row>
    <row r="20" spans="2:14" s="18" customFormat="1" ht="18" x14ac:dyDescent="0.3">
      <c r="B20" s="15" t="s">
        <v>69</v>
      </c>
      <c r="C20" s="16" t="s">
        <v>15</v>
      </c>
      <c r="D20" s="16">
        <v>2005</v>
      </c>
      <c r="E20" s="16">
        <v>2006</v>
      </c>
      <c r="F20" s="16">
        <v>2007</v>
      </c>
      <c r="G20" s="16">
        <v>2008</v>
      </c>
      <c r="H20" s="16">
        <v>2009</v>
      </c>
      <c r="I20" s="16">
        <v>2010</v>
      </c>
      <c r="J20" s="16">
        <v>2011</v>
      </c>
      <c r="K20" s="16">
        <v>2012</v>
      </c>
      <c r="L20" s="16">
        <v>2013</v>
      </c>
      <c r="M20" s="16">
        <v>2014</v>
      </c>
      <c r="N20" s="17">
        <v>2015</v>
      </c>
    </row>
    <row r="21" spans="2:14" s="18" customFormat="1" ht="15.6" x14ac:dyDescent="0.3">
      <c r="B21" s="167" t="s">
        <v>28</v>
      </c>
      <c r="C21" s="27"/>
      <c r="D21" s="195"/>
      <c r="E21" s="195"/>
      <c r="F21" s="195"/>
      <c r="G21" s="195"/>
      <c r="H21" s="195"/>
      <c r="I21" s="195"/>
      <c r="J21" s="195"/>
      <c r="K21" s="195"/>
      <c r="L21" s="195"/>
      <c r="M21" s="195"/>
      <c r="N21" s="196"/>
    </row>
    <row r="22" spans="2:14" s="18" customFormat="1" ht="15.6" x14ac:dyDescent="0.3">
      <c r="B22" s="165" t="s">
        <v>136</v>
      </c>
      <c r="C22" s="20"/>
      <c r="D22" s="21">
        <f>('State_Production_Pulp &amp; Paper'!D7*0.25)+('State_Production_Pulp &amp; Paper'!E7*0.75)</f>
        <v>0</v>
      </c>
      <c r="E22" s="21">
        <f>('State_Production_Pulp &amp; Paper'!E7*0.25)+('State_Production_Pulp &amp; Paper'!F7*0.75)</f>
        <v>0</v>
      </c>
      <c r="F22" s="21">
        <f>('State_Production_Pulp &amp; Paper'!F7*0.25)+('State_Production_Pulp &amp; Paper'!G7*0.75)</f>
        <v>0</v>
      </c>
      <c r="G22" s="21">
        <f>('State_Production_Pulp &amp; Paper'!G7*0.25)+('State_Production_Pulp &amp; Paper'!H7*0.75)</f>
        <v>0</v>
      </c>
      <c r="H22" s="21">
        <f>('State_Production_Pulp &amp; Paper'!H7*0.25)+('State_Production_Pulp &amp; Paper'!I7*0.75)</f>
        <v>0</v>
      </c>
      <c r="I22" s="21">
        <f>('State_Production_Pulp &amp; Paper'!I7*0.25)+('State_Production_Pulp &amp; Paper'!J7*0.75)</f>
        <v>0</v>
      </c>
      <c r="J22" s="21">
        <f>('State_Production_Pulp &amp; Paper'!J7*0.25)+('State_Production_Pulp &amp; Paper'!K7*0.75)</f>
        <v>0</v>
      </c>
      <c r="K22" s="21">
        <f>('State_Production_Pulp &amp; Paper'!K7*0.25)+('State_Production_Pulp &amp; Paper'!L7*0.75)</f>
        <v>0</v>
      </c>
      <c r="L22" s="21">
        <f>('State_Production_Pulp &amp; Paper'!L7*0.25)+('State_Production_Pulp &amp; Paper'!M7*0.75)</f>
        <v>0</v>
      </c>
      <c r="M22" s="21">
        <f>('State_Production_Pulp &amp; Paper'!M7*0.25)+('State_Production_Pulp &amp; Paper'!N7*0.75)</f>
        <v>0</v>
      </c>
      <c r="N22" s="131">
        <f>('State_Production_Pulp &amp; Paper'!N7*0.25)+('State_Production_Pulp &amp; Paper'!O7*0.75)</f>
        <v>0</v>
      </c>
    </row>
    <row r="23" spans="2:14" s="18" customFormat="1" ht="15.6" x14ac:dyDescent="0.3">
      <c r="B23" s="165" t="s">
        <v>137</v>
      </c>
      <c r="C23" s="20"/>
      <c r="D23" s="21">
        <f>('State_Production_Pulp &amp; Paper'!D8*0.25)+('State_Production_Pulp &amp; Paper'!E8*0.75)</f>
        <v>953974.95066039229</v>
      </c>
      <c r="E23" s="21">
        <f>('State_Production_Pulp &amp; Paper'!E8*0.25)+('State_Production_Pulp &amp; Paper'!F8*0.75)</f>
        <v>1009843.0936693205</v>
      </c>
      <c r="F23" s="21">
        <f>('State_Production_Pulp &amp; Paper'!F8*0.25)+('State_Production_Pulp &amp; Paper'!G8*0.75)</f>
        <v>1074301.1634780003</v>
      </c>
      <c r="G23" s="21">
        <f>('State_Production_Pulp &amp; Paper'!G8*0.25)+('State_Production_Pulp &amp; Paper'!H8*0.75)</f>
        <v>1142873.5781680853</v>
      </c>
      <c r="H23" s="21">
        <f>('State_Production_Pulp &amp; Paper'!H8*0.25)+('State_Production_Pulp &amp; Paper'!I8*0.75)</f>
        <v>1215822.9554979631</v>
      </c>
      <c r="I23" s="21">
        <f>('State_Production_Pulp &amp; Paper'!I8*0.25)+('State_Production_Pulp &amp; Paper'!J8*0.75)</f>
        <v>1266268.0789715643</v>
      </c>
      <c r="J23" s="21">
        <f>('State_Production_Pulp &amp; Paper'!J8*0.25)+('State_Production_Pulp &amp; Paper'!K8*0.75)</f>
        <v>1311979.7725</v>
      </c>
      <c r="K23" s="21">
        <f>('State_Production_Pulp &amp; Paper'!K8*0.25)+('State_Production_Pulp &amp; Paper'!L8*0.75)</f>
        <v>1536123.4975000001</v>
      </c>
      <c r="L23" s="21">
        <f>('State_Production_Pulp &amp; Paper'!L8*0.25)+('State_Production_Pulp &amp; Paper'!M8*0.75)</f>
        <v>1632904.2725</v>
      </c>
      <c r="M23" s="21">
        <f>('State_Production_Pulp &amp; Paper'!M8*0.25)+('State_Production_Pulp &amp; Paper'!N8*0.75)</f>
        <v>1482564.5</v>
      </c>
      <c r="N23" s="131">
        <f>('State_Production_Pulp &amp; Paper'!N8*0.25)+('State_Production_Pulp &amp; Paper'!O8*0.75)</f>
        <v>1385541.5</v>
      </c>
    </row>
    <row r="24" spans="2:14" s="18" customFormat="1" ht="15.6" x14ac:dyDescent="0.3">
      <c r="B24" s="165" t="s">
        <v>138</v>
      </c>
      <c r="C24" s="20"/>
      <c r="D24" s="21">
        <f>('State_Production_Pulp &amp; Paper'!D9*0.25)+('State_Production_Pulp &amp; Paper'!E9*0.75)</f>
        <v>0</v>
      </c>
      <c r="E24" s="21">
        <f>('State_Production_Pulp &amp; Paper'!E9*0.25)+('State_Production_Pulp &amp; Paper'!F9*0.75)</f>
        <v>0</v>
      </c>
      <c r="F24" s="21">
        <f>('State_Production_Pulp &amp; Paper'!F9*0.25)+('State_Production_Pulp &amp; Paper'!G9*0.75)</f>
        <v>0</v>
      </c>
      <c r="G24" s="21">
        <f>('State_Production_Pulp &amp; Paper'!G9*0.25)+('State_Production_Pulp &amp; Paper'!H9*0.75)</f>
        <v>0</v>
      </c>
      <c r="H24" s="21">
        <f>('State_Production_Pulp &amp; Paper'!H9*0.25)+('State_Production_Pulp &amp; Paper'!I9*0.75)</f>
        <v>0</v>
      </c>
      <c r="I24" s="21">
        <f>('State_Production_Pulp &amp; Paper'!I9*0.25)+('State_Production_Pulp &amp; Paper'!J9*0.75)</f>
        <v>0</v>
      </c>
      <c r="J24" s="21">
        <f>('State_Production_Pulp &amp; Paper'!J9*0.25)+('State_Production_Pulp &amp; Paper'!K9*0.75)</f>
        <v>0</v>
      </c>
      <c r="K24" s="21">
        <f>('State_Production_Pulp &amp; Paper'!K9*0.25)+('State_Production_Pulp &amp; Paper'!L9*0.75)</f>
        <v>0</v>
      </c>
      <c r="L24" s="21">
        <f>('State_Production_Pulp &amp; Paper'!L9*0.25)+('State_Production_Pulp &amp; Paper'!M9*0.75)</f>
        <v>0</v>
      </c>
      <c r="M24" s="21">
        <f>('State_Production_Pulp &amp; Paper'!M9*0.25)+('State_Production_Pulp &amp; Paper'!N9*0.75)</f>
        <v>0</v>
      </c>
      <c r="N24" s="131">
        <f>('State_Production_Pulp &amp; Paper'!N9*0.25)+('State_Production_Pulp &amp; Paper'!O9*0.75)</f>
        <v>0</v>
      </c>
    </row>
    <row r="25" spans="2:14" s="18" customFormat="1" ht="15.6" x14ac:dyDescent="0.3">
      <c r="B25" s="165" t="s">
        <v>139</v>
      </c>
      <c r="C25" s="20"/>
      <c r="D25" s="21">
        <f>('State_Production_Pulp &amp; Paper'!D10*0.25)+('State_Production_Pulp &amp; Paper'!E10*0.75)</f>
        <v>152068.51269675989</v>
      </c>
      <c r="E25" s="21">
        <f>('State_Production_Pulp &amp; Paper'!E10*0.25)+('State_Production_Pulp &amp; Paper'!F10*0.75)</f>
        <v>157646.12220743002</v>
      </c>
      <c r="F25" s="21">
        <f>('State_Production_Pulp &amp; Paper'!F10*0.25)+('State_Production_Pulp &amp; Paper'!G10*0.75)</f>
        <v>167708.64064620214</v>
      </c>
      <c r="G25" s="21">
        <f>('State_Production_Pulp &amp; Paper'!G10*0.25)+('State_Production_Pulp &amp; Paper'!H10*0.75)</f>
        <v>178413.4474959597</v>
      </c>
      <c r="H25" s="21">
        <f>('State_Production_Pulp &amp; Paper'!H10*0.25)+('State_Production_Pulp &amp; Paper'!I10*0.75)</f>
        <v>189801.53988931884</v>
      </c>
      <c r="I25" s="21">
        <f>('State_Production_Pulp &amp; Paper'!I10*0.25)+('State_Production_Pulp &amp; Paper'!J10*0.75)</f>
        <v>188485.27166733984</v>
      </c>
      <c r="J25" s="21">
        <f>('State_Production_Pulp &amp; Paper'!J10*0.25)+('State_Production_Pulp &amp; Paper'!K10*0.75)</f>
        <v>197118.73624999999</v>
      </c>
      <c r="K25" s="21">
        <f>('State_Production_Pulp &amp; Paper'!K10*0.25)+('State_Production_Pulp &amp; Paper'!L10*0.75)</f>
        <v>238151.08425000001</v>
      </c>
      <c r="L25" s="21">
        <f>('State_Production_Pulp &amp; Paper'!L10*0.25)+('State_Production_Pulp &amp; Paper'!M10*0.75)</f>
        <v>271617.86450000003</v>
      </c>
      <c r="M25" s="21">
        <f>('State_Production_Pulp &amp; Paper'!M10*0.25)+('State_Production_Pulp &amp; Paper'!N10*0.75)</f>
        <v>326435.25</v>
      </c>
      <c r="N25" s="131">
        <f>('State_Production_Pulp &amp; Paper'!N10*0.25)+('State_Production_Pulp &amp; Paper'!O10*0.75)</f>
        <v>343097.5</v>
      </c>
    </row>
    <row r="26" spans="2:14" s="18" customFormat="1" ht="15.6" x14ac:dyDescent="0.3">
      <c r="B26" s="165" t="s">
        <v>140</v>
      </c>
      <c r="C26" s="20"/>
      <c r="D26" s="21">
        <f>('State_Production_Pulp &amp; Paper'!D11*0.25)+('State_Production_Pulp &amp; Paper'!E11*0.75)</f>
        <v>0</v>
      </c>
      <c r="E26" s="21">
        <f>('State_Production_Pulp &amp; Paper'!E11*0.25)+('State_Production_Pulp &amp; Paper'!F11*0.75)</f>
        <v>0</v>
      </c>
      <c r="F26" s="21">
        <f>('State_Production_Pulp &amp; Paper'!F11*0.25)+('State_Production_Pulp &amp; Paper'!G11*0.75)</f>
        <v>0</v>
      </c>
      <c r="G26" s="21">
        <f>('State_Production_Pulp &amp; Paper'!G11*0.25)+('State_Production_Pulp &amp; Paper'!H11*0.75)</f>
        <v>0</v>
      </c>
      <c r="H26" s="21">
        <f>('State_Production_Pulp &amp; Paper'!H11*0.25)+('State_Production_Pulp &amp; Paper'!I11*0.75)</f>
        <v>0</v>
      </c>
      <c r="I26" s="21">
        <f>('State_Production_Pulp &amp; Paper'!I11*0.25)+('State_Production_Pulp &amp; Paper'!J11*0.75)</f>
        <v>0</v>
      </c>
      <c r="J26" s="21">
        <f>('State_Production_Pulp &amp; Paper'!J11*0.25)+('State_Production_Pulp &amp; Paper'!K11*0.75)</f>
        <v>0</v>
      </c>
      <c r="K26" s="21">
        <f>('State_Production_Pulp &amp; Paper'!K11*0.25)+('State_Production_Pulp &amp; Paper'!L11*0.75)</f>
        <v>0</v>
      </c>
      <c r="L26" s="21">
        <f>('State_Production_Pulp &amp; Paper'!L11*0.25)+('State_Production_Pulp &amp; Paper'!M11*0.75)</f>
        <v>0</v>
      </c>
      <c r="M26" s="21">
        <f>('State_Production_Pulp &amp; Paper'!M11*0.25)+('State_Production_Pulp &amp; Paper'!N11*0.75)</f>
        <v>0</v>
      </c>
      <c r="N26" s="131">
        <f>('State_Production_Pulp &amp; Paper'!N11*0.25)+('State_Production_Pulp &amp; Paper'!O11*0.75)</f>
        <v>0</v>
      </c>
    </row>
    <row r="27" spans="2:14" s="18" customFormat="1" ht="15.6" x14ac:dyDescent="0.3">
      <c r="B27" s="165" t="s">
        <v>141</v>
      </c>
      <c r="C27" s="20"/>
      <c r="D27" s="21">
        <f>('State_Production_Pulp &amp; Paper'!D12*0.25)+('State_Production_Pulp &amp; Paper'!E12*0.75)</f>
        <v>0</v>
      </c>
      <c r="E27" s="21">
        <f>('State_Production_Pulp &amp; Paper'!E12*0.25)+('State_Production_Pulp &amp; Paper'!F12*0.75)</f>
        <v>0</v>
      </c>
      <c r="F27" s="21">
        <f>('State_Production_Pulp &amp; Paper'!F12*0.25)+('State_Production_Pulp &amp; Paper'!G12*0.75)</f>
        <v>0</v>
      </c>
      <c r="G27" s="21">
        <f>('State_Production_Pulp &amp; Paper'!G12*0.25)+('State_Production_Pulp &amp; Paper'!H12*0.75)</f>
        <v>0</v>
      </c>
      <c r="H27" s="21">
        <f>('State_Production_Pulp &amp; Paper'!H12*0.25)+('State_Production_Pulp &amp; Paper'!I12*0.75)</f>
        <v>0</v>
      </c>
      <c r="I27" s="21">
        <f>('State_Production_Pulp &amp; Paper'!I12*0.25)+('State_Production_Pulp &amp; Paper'!J12*0.75)</f>
        <v>0</v>
      </c>
      <c r="J27" s="21">
        <f>('State_Production_Pulp &amp; Paper'!J12*0.25)+('State_Production_Pulp &amp; Paper'!K12*0.75)</f>
        <v>0</v>
      </c>
      <c r="K27" s="21">
        <f>('State_Production_Pulp &amp; Paper'!K12*0.25)+('State_Production_Pulp &amp; Paper'!L12*0.75)</f>
        <v>0</v>
      </c>
      <c r="L27" s="21">
        <f>('State_Production_Pulp &amp; Paper'!L12*0.25)+('State_Production_Pulp &amp; Paper'!M12*0.75)</f>
        <v>0</v>
      </c>
      <c r="M27" s="21">
        <f>('State_Production_Pulp &amp; Paper'!M12*0.25)+('State_Production_Pulp &amp; Paper'!N12*0.75)</f>
        <v>0</v>
      </c>
      <c r="N27" s="131">
        <f>('State_Production_Pulp &amp; Paper'!N12*0.25)+('State_Production_Pulp &amp; Paper'!O12*0.75)</f>
        <v>0</v>
      </c>
    </row>
    <row r="28" spans="2:14" s="18" customFormat="1" ht="15.6" x14ac:dyDescent="0.3">
      <c r="B28" s="165" t="s">
        <v>142</v>
      </c>
      <c r="C28" s="20"/>
      <c r="D28" s="21">
        <f>('State_Production_Pulp &amp; Paper'!D13*0.25)+('State_Production_Pulp &amp; Paper'!E13*0.75)</f>
        <v>24685.884451350401</v>
      </c>
      <c r="E28" s="21">
        <f>('State_Production_Pulp &amp; Paper'!E13*0.25)+('State_Production_Pulp &amp; Paper'!F13*0.75)</f>
        <v>25784.545708679037</v>
      </c>
      <c r="F28" s="21">
        <f>('State_Production_Pulp &amp; Paper'!F13*0.25)+('State_Production_Pulp &amp; Paper'!G13*0.75)</f>
        <v>27430.367775190462</v>
      </c>
      <c r="G28" s="21">
        <f>('State_Production_Pulp &amp; Paper'!G13*0.25)+('State_Production_Pulp &amp; Paper'!H13*0.75)</f>
        <v>29181.24231403241</v>
      </c>
      <c r="H28" s="21">
        <f>('State_Production_Pulp &amp; Paper'!H13*0.25)+('State_Production_Pulp &amp; Paper'!I13*0.75)</f>
        <v>31043.874802162136</v>
      </c>
      <c r="I28" s="21">
        <f>('State_Production_Pulp &amp; Paper'!I13*0.25)+('State_Production_Pulp &amp; Paper'!J13*0.75)</f>
        <v>30109.156041157901</v>
      </c>
      <c r="J28" s="21">
        <f>('State_Production_Pulp &amp; Paper'!J13*0.25)+('State_Production_Pulp &amp; Paper'!K13*0.75)</f>
        <v>31140</v>
      </c>
      <c r="K28" s="21">
        <f>('State_Production_Pulp &amp; Paper'!K13*0.25)+('State_Production_Pulp &amp; Paper'!L13*0.75)</f>
        <v>41394.5</v>
      </c>
      <c r="L28" s="21">
        <f>('State_Production_Pulp &amp; Paper'!L13*0.25)+('State_Production_Pulp &amp; Paper'!M13*0.75)</f>
        <v>44343</v>
      </c>
      <c r="M28" s="21">
        <f>('State_Production_Pulp &amp; Paper'!M13*0.25)+('State_Production_Pulp &amp; Paper'!N13*0.75)</f>
        <v>42704.5</v>
      </c>
      <c r="N28" s="131">
        <f>('State_Production_Pulp &amp; Paper'!N13*0.25)+('State_Production_Pulp &amp; Paper'!O13*0.75)</f>
        <v>37153.5</v>
      </c>
    </row>
    <row r="29" spans="2:14" s="18" customFormat="1" ht="15.6" x14ac:dyDescent="0.3">
      <c r="B29" s="165" t="s">
        <v>143</v>
      </c>
      <c r="C29" s="20"/>
      <c r="D29" s="21">
        <f>('State_Production_Pulp &amp; Paper'!D14*0.25)+('State_Production_Pulp &amp; Paper'!E14*0.75)</f>
        <v>0</v>
      </c>
      <c r="E29" s="21">
        <f>('State_Production_Pulp &amp; Paper'!E14*0.25)+('State_Production_Pulp &amp; Paper'!F14*0.75)</f>
        <v>0</v>
      </c>
      <c r="F29" s="21">
        <f>('State_Production_Pulp &amp; Paper'!F14*0.25)+('State_Production_Pulp &amp; Paper'!G14*0.75)</f>
        <v>0</v>
      </c>
      <c r="G29" s="21">
        <f>('State_Production_Pulp &amp; Paper'!G14*0.25)+('State_Production_Pulp &amp; Paper'!H14*0.75)</f>
        <v>0</v>
      </c>
      <c r="H29" s="21">
        <f>('State_Production_Pulp &amp; Paper'!H14*0.25)+('State_Production_Pulp &amp; Paper'!I14*0.75)</f>
        <v>0</v>
      </c>
      <c r="I29" s="21">
        <f>('State_Production_Pulp &amp; Paper'!I14*0.25)+('State_Production_Pulp &amp; Paper'!J14*0.75)</f>
        <v>0</v>
      </c>
      <c r="J29" s="21">
        <f>('State_Production_Pulp &amp; Paper'!J14*0.25)+('State_Production_Pulp &amp; Paper'!K14*0.75)</f>
        <v>0</v>
      </c>
      <c r="K29" s="21">
        <f>('State_Production_Pulp &amp; Paper'!K14*0.25)+('State_Production_Pulp &amp; Paper'!L14*0.75)</f>
        <v>0</v>
      </c>
      <c r="L29" s="21">
        <f>('State_Production_Pulp &amp; Paper'!L14*0.25)+('State_Production_Pulp &amp; Paper'!M14*0.75)</f>
        <v>0</v>
      </c>
      <c r="M29" s="21">
        <f>('State_Production_Pulp &amp; Paper'!M14*0.25)+('State_Production_Pulp &amp; Paper'!N14*0.75)</f>
        <v>0</v>
      </c>
      <c r="N29" s="131">
        <f>('State_Production_Pulp &amp; Paper'!N14*0.25)+('State_Production_Pulp &amp; Paper'!O14*0.75)</f>
        <v>0</v>
      </c>
    </row>
    <row r="30" spans="2:14" s="18" customFormat="1" ht="15.6" x14ac:dyDescent="0.3">
      <c r="B30" s="165" t="s">
        <v>144</v>
      </c>
      <c r="C30" s="20"/>
      <c r="D30" s="21">
        <f>('State_Production_Pulp &amp; Paper'!D15*0.25)+('State_Production_Pulp &amp; Paper'!E15*0.75)</f>
        <v>0</v>
      </c>
      <c r="E30" s="21">
        <f>('State_Production_Pulp &amp; Paper'!E15*0.25)+('State_Production_Pulp &amp; Paper'!F15*0.75)</f>
        <v>0</v>
      </c>
      <c r="F30" s="21">
        <f>('State_Production_Pulp &amp; Paper'!F15*0.25)+('State_Production_Pulp &amp; Paper'!G15*0.75)</f>
        <v>0</v>
      </c>
      <c r="G30" s="21">
        <f>('State_Production_Pulp &amp; Paper'!G15*0.25)+('State_Production_Pulp &amp; Paper'!H15*0.75)</f>
        <v>0</v>
      </c>
      <c r="H30" s="21">
        <f>('State_Production_Pulp &amp; Paper'!H15*0.25)+('State_Production_Pulp &amp; Paper'!I15*0.75)</f>
        <v>0</v>
      </c>
      <c r="I30" s="21">
        <f>('State_Production_Pulp &amp; Paper'!I15*0.25)+('State_Production_Pulp &amp; Paper'!J15*0.75)</f>
        <v>0</v>
      </c>
      <c r="J30" s="21">
        <f>('State_Production_Pulp &amp; Paper'!J15*0.25)+('State_Production_Pulp &amp; Paper'!K15*0.75)</f>
        <v>0</v>
      </c>
      <c r="K30" s="21">
        <f>('State_Production_Pulp &amp; Paper'!K15*0.25)+('State_Production_Pulp &amp; Paper'!L15*0.75)</f>
        <v>0</v>
      </c>
      <c r="L30" s="21">
        <f>('State_Production_Pulp &amp; Paper'!L15*0.25)+('State_Production_Pulp &amp; Paper'!M15*0.75)</f>
        <v>0</v>
      </c>
      <c r="M30" s="21">
        <f>('State_Production_Pulp &amp; Paper'!M15*0.25)+('State_Production_Pulp &amp; Paper'!N15*0.75)</f>
        <v>0</v>
      </c>
      <c r="N30" s="131">
        <f>('State_Production_Pulp &amp; Paper'!N15*0.25)+('State_Production_Pulp &amp; Paper'!O15*0.75)</f>
        <v>0</v>
      </c>
    </row>
    <row r="31" spans="2:14" s="18" customFormat="1" ht="15.6" x14ac:dyDescent="0.3">
      <c r="B31" s="165" t="s">
        <v>145</v>
      </c>
      <c r="C31" s="20"/>
      <c r="D31" s="21">
        <f>('State_Production_Pulp &amp; Paper'!D16*0.25)+('State_Production_Pulp &amp; Paper'!E16*0.75)</f>
        <v>0</v>
      </c>
      <c r="E31" s="21">
        <f>('State_Production_Pulp &amp; Paper'!E16*0.25)+('State_Production_Pulp &amp; Paper'!F16*0.75)</f>
        <v>0</v>
      </c>
      <c r="F31" s="21">
        <f>('State_Production_Pulp &amp; Paper'!F16*0.25)+('State_Production_Pulp &amp; Paper'!G16*0.75)</f>
        <v>0</v>
      </c>
      <c r="G31" s="21">
        <f>('State_Production_Pulp &amp; Paper'!G16*0.25)+('State_Production_Pulp &amp; Paper'!H16*0.75)</f>
        <v>0</v>
      </c>
      <c r="H31" s="21">
        <f>('State_Production_Pulp &amp; Paper'!H16*0.25)+('State_Production_Pulp &amp; Paper'!I16*0.75)</f>
        <v>0</v>
      </c>
      <c r="I31" s="21">
        <f>('State_Production_Pulp &amp; Paper'!I16*0.25)+('State_Production_Pulp &amp; Paper'!J16*0.75)</f>
        <v>0</v>
      </c>
      <c r="J31" s="21">
        <f>('State_Production_Pulp &amp; Paper'!J16*0.25)+('State_Production_Pulp &amp; Paper'!K16*0.75)</f>
        <v>0</v>
      </c>
      <c r="K31" s="21">
        <f>('State_Production_Pulp &amp; Paper'!K16*0.25)+('State_Production_Pulp &amp; Paper'!L16*0.75)</f>
        <v>0</v>
      </c>
      <c r="L31" s="21">
        <f>('State_Production_Pulp &amp; Paper'!L16*0.25)+('State_Production_Pulp &amp; Paper'!M16*0.75)</f>
        <v>0</v>
      </c>
      <c r="M31" s="21">
        <f>('State_Production_Pulp &amp; Paper'!M16*0.25)+('State_Production_Pulp &amp; Paper'!N16*0.75)</f>
        <v>0</v>
      </c>
      <c r="N31" s="131">
        <f>('State_Production_Pulp &amp; Paper'!N16*0.25)+('State_Production_Pulp &amp; Paper'!O16*0.75)</f>
        <v>0</v>
      </c>
    </row>
    <row r="32" spans="2:14" s="18" customFormat="1" ht="15.6" x14ac:dyDescent="0.3">
      <c r="B32" s="165" t="s">
        <v>146</v>
      </c>
      <c r="C32" s="20"/>
      <c r="D32" s="21">
        <f>('State_Production_Pulp &amp; Paper'!D17*0.25)+('State_Production_Pulp &amp; Paper'!E17*0.75)</f>
        <v>0</v>
      </c>
      <c r="E32" s="21">
        <f>('State_Production_Pulp &amp; Paper'!E17*0.25)+('State_Production_Pulp &amp; Paper'!F17*0.75)</f>
        <v>0</v>
      </c>
      <c r="F32" s="21">
        <f>('State_Production_Pulp &amp; Paper'!F17*0.25)+('State_Production_Pulp &amp; Paper'!G17*0.75)</f>
        <v>0</v>
      </c>
      <c r="G32" s="21">
        <f>('State_Production_Pulp &amp; Paper'!G17*0.25)+('State_Production_Pulp &amp; Paper'!H17*0.75)</f>
        <v>0</v>
      </c>
      <c r="H32" s="21">
        <f>('State_Production_Pulp &amp; Paper'!H17*0.25)+('State_Production_Pulp &amp; Paper'!I17*0.75)</f>
        <v>0</v>
      </c>
      <c r="I32" s="21">
        <f>('State_Production_Pulp &amp; Paper'!I17*0.25)+('State_Production_Pulp &amp; Paper'!J17*0.75)</f>
        <v>0</v>
      </c>
      <c r="J32" s="21">
        <f>('State_Production_Pulp &amp; Paper'!J17*0.25)+('State_Production_Pulp &amp; Paper'!K17*0.75)</f>
        <v>0</v>
      </c>
      <c r="K32" s="21">
        <f>('State_Production_Pulp &amp; Paper'!K17*0.25)+('State_Production_Pulp &amp; Paper'!L17*0.75)</f>
        <v>0</v>
      </c>
      <c r="L32" s="21">
        <f>('State_Production_Pulp &amp; Paper'!L17*0.25)+('State_Production_Pulp &amp; Paper'!M17*0.75)</f>
        <v>0</v>
      </c>
      <c r="M32" s="21">
        <f>('State_Production_Pulp &amp; Paper'!M17*0.25)+('State_Production_Pulp &amp; Paper'!N17*0.75)</f>
        <v>0</v>
      </c>
      <c r="N32" s="131">
        <f>('State_Production_Pulp &amp; Paper'!N17*0.25)+('State_Production_Pulp &amp; Paper'!O17*0.75)</f>
        <v>0</v>
      </c>
    </row>
    <row r="33" spans="2:14" s="18" customFormat="1" ht="15.6" x14ac:dyDescent="0.3">
      <c r="B33" s="165" t="s">
        <v>147</v>
      </c>
      <c r="C33" s="20"/>
      <c r="D33" s="21">
        <f>('State_Production_Pulp &amp; Paper'!D18*0.25)+('State_Production_Pulp &amp; Paper'!E18*0.75)</f>
        <v>1724384.0387555254</v>
      </c>
      <c r="E33" s="21">
        <f>('State_Production_Pulp &amp; Paper'!E18*0.25)+('State_Production_Pulp &amp; Paper'!F18*0.75)</f>
        <v>1828051.8806794386</v>
      </c>
      <c r="F33" s="21">
        <f>('State_Production_Pulp &amp; Paper'!F18*0.25)+('State_Production_Pulp &amp; Paper'!G18*0.75)</f>
        <v>1944736.0432759984</v>
      </c>
      <c r="G33" s="21">
        <f>('State_Production_Pulp &amp; Paper'!G18*0.25)+('State_Production_Pulp &amp; Paper'!H18*0.75)</f>
        <v>2068868.1311446789</v>
      </c>
      <c r="H33" s="21">
        <f>('State_Production_Pulp &amp; Paper'!H18*0.25)+('State_Production_Pulp &amp; Paper'!I18*0.75)</f>
        <v>2200923.5437709354</v>
      </c>
      <c r="I33" s="21">
        <f>('State_Production_Pulp &amp; Paper'!I18*0.25)+('State_Production_Pulp &amp; Paper'!J18*0.75)</f>
        <v>2391528.3779900852</v>
      </c>
      <c r="J33" s="21">
        <f>('State_Production_Pulp &amp; Paper'!J18*0.25)+('State_Production_Pulp &amp; Paper'!K18*0.75)</f>
        <v>2391998.0294999997</v>
      </c>
      <c r="K33" s="21">
        <f>('State_Production_Pulp &amp; Paper'!K18*0.25)+('State_Production_Pulp &amp; Paper'!L18*0.75)</f>
        <v>2690399.7467499999</v>
      </c>
      <c r="L33" s="21">
        <f>('State_Production_Pulp &amp; Paper'!L18*0.25)+('State_Production_Pulp &amp; Paper'!M18*0.75)</f>
        <v>2914120.15</v>
      </c>
      <c r="M33" s="21">
        <f>('State_Production_Pulp &amp; Paper'!M18*0.25)+('State_Production_Pulp &amp; Paper'!N18*0.75)</f>
        <v>3057183.4237500001</v>
      </c>
      <c r="N33" s="131">
        <f>('State_Production_Pulp &amp; Paper'!N18*0.25)+('State_Production_Pulp &amp; Paper'!O18*0.75)</f>
        <v>3083715.8574999999</v>
      </c>
    </row>
    <row r="34" spans="2:14" s="18" customFormat="1" ht="15.6" x14ac:dyDescent="0.3">
      <c r="B34" s="165" t="s">
        <v>148</v>
      </c>
      <c r="C34" s="20"/>
      <c r="D34" s="21">
        <f>('State_Production_Pulp &amp; Paper'!D19*0.25)+('State_Production_Pulp &amp; Paper'!E19*0.75)</f>
        <v>116775.59613515653</v>
      </c>
      <c r="E34" s="21">
        <f>('State_Production_Pulp &amp; Paper'!E19*0.25)+('State_Production_Pulp &amp; Paper'!F19*0.75)</f>
        <v>127682.95008744669</v>
      </c>
      <c r="F34" s="21">
        <f>('State_Production_Pulp &amp; Paper'!F19*0.25)+('State_Production_Pulp &amp; Paper'!G19*0.75)</f>
        <v>135832.92562494331</v>
      </c>
      <c r="G34" s="21">
        <f>('State_Production_Pulp &amp; Paper'!G19*0.25)+('State_Production_Pulp &amp; Paper'!H19*0.75)</f>
        <v>144503.11236696094</v>
      </c>
      <c r="H34" s="21">
        <f>('State_Production_Pulp &amp; Paper'!H19*0.25)+('State_Production_Pulp &amp; Paper'!I19*0.75)</f>
        <v>153726.71528400102</v>
      </c>
      <c r="I34" s="21">
        <f>('State_Production_Pulp &amp; Paper'!I19*0.25)+('State_Production_Pulp &amp; Paper'!J19*0.75)</f>
        <v>174034.93281319822</v>
      </c>
      <c r="J34" s="21">
        <f>('State_Production_Pulp &amp; Paper'!J19*0.25)+('State_Production_Pulp &amp; Paper'!K19*0.75)</f>
        <v>183596.25</v>
      </c>
      <c r="K34" s="21">
        <f>('State_Production_Pulp &amp; Paper'!K19*0.25)+('State_Production_Pulp &amp; Paper'!L19*0.75)</f>
        <v>187412</v>
      </c>
      <c r="L34" s="21">
        <f>('State_Production_Pulp &amp; Paper'!L19*0.25)+('State_Production_Pulp &amp; Paper'!M19*0.75)</f>
        <v>182271.25</v>
      </c>
      <c r="M34" s="21">
        <f>('State_Production_Pulp &amp; Paper'!M19*0.25)+('State_Production_Pulp &amp; Paper'!N19*0.75)</f>
        <v>179654</v>
      </c>
      <c r="N34" s="131">
        <f>('State_Production_Pulp &amp; Paper'!N19*0.25)+('State_Production_Pulp &amp; Paper'!O19*0.75)</f>
        <v>174488</v>
      </c>
    </row>
    <row r="35" spans="2:14" s="18" customFormat="1" ht="15.6" x14ac:dyDescent="0.3">
      <c r="B35" s="165" t="s">
        <v>149</v>
      </c>
      <c r="C35" s="20"/>
      <c r="D35" s="21">
        <f>('State_Production_Pulp &amp; Paper'!D20*0.25)+('State_Production_Pulp &amp; Paper'!E20*0.75)</f>
        <v>101007.95081093466</v>
      </c>
      <c r="E35" s="21">
        <f>('State_Production_Pulp &amp; Paper'!E20*0.25)+('State_Production_Pulp &amp; Paper'!F20*0.75)</f>
        <v>109090.41715353983</v>
      </c>
      <c r="F35" s="21">
        <f>('State_Production_Pulp &amp; Paper'!F20*0.25)+('State_Production_Pulp &amp; Paper'!G20*0.75)</f>
        <v>116053.63526972322</v>
      </c>
      <c r="G35" s="21">
        <f>('State_Production_Pulp &amp; Paper'!G20*0.25)+('State_Production_Pulp &amp; Paper'!H20*0.75)</f>
        <v>123461.31411672683</v>
      </c>
      <c r="H35" s="21">
        <f>('State_Production_Pulp &amp; Paper'!H20*0.25)+('State_Production_Pulp &amp; Paper'!I20*0.75)</f>
        <v>131341.82352843281</v>
      </c>
      <c r="I35" s="21">
        <f>('State_Production_Pulp &amp; Paper'!I20*0.25)+('State_Production_Pulp &amp; Paper'!J20*0.75)</f>
        <v>143945.953205186</v>
      </c>
      <c r="J35" s="21">
        <f>('State_Production_Pulp &amp; Paper'!J20*0.25)+('State_Production_Pulp &amp; Paper'!K20*0.75)</f>
        <v>154935.08749999999</v>
      </c>
      <c r="K35" s="21">
        <f>('State_Production_Pulp &amp; Paper'!K20*0.25)+('State_Production_Pulp &amp; Paper'!L20*0.75)</f>
        <v>159653.12800000003</v>
      </c>
      <c r="L35" s="21">
        <f>('State_Production_Pulp &amp; Paper'!L20*0.25)+('State_Production_Pulp &amp; Paper'!M20*0.75)</f>
        <v>162197.1335</v>
      </c>
      <c r="M35" s="21">
        <f>('State_Production_Pulp &amp; Paper'!M20*0.25)+('State_Production_Pulp &amp; Paper'!N20*0.75)</f>
        <v>168161.75</v>
      </c>
      <c r="N35" s="131">
        <f>('State_Production_Pulp &amp; Paper'!N20*0.25)+('State_Production_Pulp &amp; Paper'!O20*0.75)</f>
        <v>164823.75</v>
      </c>
    </row>
    <row r="36" spans="2:14" s="18" customFormat="1" ht="15.6" x14ac:dyDescent="0.3">
      <c r="B36" s="165" t="s">
        <v>150</v>
      </c>
      <c r="C36" s="20"/>
      <c r="D36" s="21">
        <f>('State_Production_Pulp &amp; Paper'!D21*0.25)+('State_Production_Pulp &amp; Paper'!E21*0.75)</f>
        <v>21582.612699280566</v>
      </c>
      <c r="E36" s="21">
        <f>('State_Production_Pulp &amp; Paper'!E21*0.25)+('State_Production_Pulp &amp; Paper'!F21*0.75)</f>
        <v>23401.157427510119</v>
      </c>
      <c r="F36" s="21">
        <f>('State_Production_Pulp &amp; Paper'!F21*0.25)+('State_Production_Pulp &amp; Paper'!G21*0.75)</f>
        <v>24894.848327138425</v>
      </c>
      <c r="G36" s="21">
        <f>('State_Production_Pulp &amp; Paper'!G21*0.25)+('State_Production_Pulp &amp; Paper'!H21*0.75)</f>
        <v>26483.881199083429</v>
      </c>
      <c r="H36" s="21">
        <f>('State_Production_Pulp &amp; Paper'!H21*0.25)+('State_Production_Pulp &amp; Paper'!I21*0.75)</f>
        <v>28174.341701152578</v>
      </c>
      <c r="I36" s="21">
        <f>('State_Production_Pulp &amp; Paper'!I21*0.25)+('State_Production_Pulp &amp; Paper'!J21*0.75)</f>
        <v>30910.848147500656</v>
      </c>
      <c r="J36" s="21">
        <f>('State_Production_Pulp &amp; Paper'!J21*0.25)+('State_Production_Pulp &amp; Paper'!K21*0.75)</f>
        <v>33660</v>
      </c>
      <c r="K36" s="21">
        <f>('State_Production_Pulp &amp; Paper'!K21*0.25)+('State_Production_Pulp &amp; Paper'!L21*0.75)</f>
        <v>34320</v>
      </c>
      <c r="L36" s="21">
        <f>('State_Production_Pulp &amp; Paper'!L21*0.25)+('State_Production_Pulp &amp; Paper'!M21*0.75)</f>
        <v>34320</v>
      </c>
      <c r="M36" s="21">
        <f>('State_Production_Pulp &amp; Paper'!M21*0.25)+('State_Production_Pulp &amp; Paper'!N21*0.75)</f>
        <v>35310</v>
      </c>
      <c r="N36" s="131">
        <f>('State_Production_Pulp &amp; Paper'!N21*0.25)+('State_Production_Pulp &amp; Paper'!O21*0.75)</f>
        <v>34155</v>
      </c>
    </row>
    <row r="37" spans="2:14" s="18" customFormat="1" ht="15.6" x14ac:dyDescent="0.3">
      <c r="B37" s="165" t="s">
        <v>151</v>
      </c>
      <c r="C37" s="20"/>
      <c r="D37" s="21">
        <f>('State_Production_Pulp &amp; Paper'!D22*0.25)+('State_Production_Pulp &amp; Paper'!E22*0.75)</f>
        <v>0</v>
      </c>
      <c r="E37" s="21">
        <f>('State_Production_Pulp &amp; Paper'!E22*0.25)+('State_Production_Pulp &amp; Paper'!F22*0.75)</f>
        <v>0</v>
      </c>
      <c r="F37" s="21">
        <f>('State_Production_Pulp &amp; Paper'!F22*0.25)+('State_Production_Pulp &amp; Paper'!G22*0.75)</f>
        <v>0</v>
      </c>
      <c r="G37" s="21">
        <f>('State_Production_Pulp &amp; Paper'!G22*0.25)+('State_Production_Pulp &amp; Paper'!H22*0.75)</f>
        <v>0</v>
      </c>
      <c r="H37" s="21">
        <f>('State_Production_Pulp &amp; Paper'!H22*0.25)+('State_Production_Pulp &amp; Paper'!I22*0.75)</f>
        <v>0</v>
      </c>
      <c r="I37" s="21">
        <f>('State_Production_Pulp &amp; Paper'!I22*0.25)+('State_Production_Pulp &amp; Paper'!J22*0.75)</f>
        <v>0</v>
      </c>
      <c r="J37" s="21">
        <f>('State_Production_Pulp &amp; Paper'!J22*0.25)+('State_Production_Pulp &amp; Paper'!K22*0.75)</f>
        <v>0</v>
      </c>
      <c r="K37" s="21">
        <f>('State_Production_Pulp &amp; Paper'!K22*0.25)+('State_Production_Pulp &amp; Paper'!L22*0.75)</f>
        <v>0</v>
      </c>
      <c r="L37" s="21">
        <f>('State_Production_Pulp &amp; Paper'!L22*0.25)+('State_Production_Pulp &amp; Paper'!M22*0.75)</f>
        <v>0</v>
      </c>
      <c r="M37" s="21">
        <f>('State_Production_Pulp &amp; Paper'!M22*0.25)+('State_Production_Pulp &amp; Paper'!N22*0.75)</f>
        <v>0</v>
      </c>
      <c r="N37" s="131">
        <f>('State_Production_Pulp &amp; Paper'!N22*0.25)+('State_Production_Pulp &amp; Paper'!O22*0.75)</f>
        <v>0</v>
      </c>
    </row>
    <row r="38" spans="2:14" s="18" customFormat="1" ht="15.6" x14ac:dyDescent="0.3">
      <c r="B38" s="165" t="s">
        <v>152</v>
      </c>
      <c r="C38" s="20"/>
      <c r="D38" s="21">
        <f>('State_Production_Pulp &amp; Paper'!D23*0.25)+('State_Production_Pulp &amp; Paper'!E23*0.75)</f>
        <v>442381.39349417819</v>
      </c>
      <c r="E38" s="21">
        <f>('State_Production_Pulp &amp; Paper'!E23*0.25)+('State_Production_Pulp &amp; Paper'!F23*0.75)</f>
        <v>475527.64505330473</v>
      </c>
      <c r="F38" s="21">
        <f>('State_Production_Pulp &amp; Paper'!F23*0.25)+('State_Production_Pulp &amp; Paper'!G23*0.75)</f>
        <v>505880.47346096241</v>
      </c>
      <c r="G38" s="21">
        <f>('State_Production_Pulp &amp; Paper'!G23*0.25)+('State_Production_Pulp &amp; Paper'!H23*0.75)</f>
        <v>538170.71644783241</v>
      </c>
      <c r="H38" s="21">
        <f>('State_Production_Pulp &amp; Paper'!H23*0.25)+('State_Production_Pulp &amp; Paper'!I23*0.75)</f>
        <v>572522.03877428977</v>
      </c>
      <c r="I38" s="21">
        <f>('State_Production_Pulp &amp; Paper'!I23*0.25)+('State_Production_Pulp &amp; Paper'!J23*0.75)</f>
        <v>601722.66212545428</v>
      </c>
      <c r="J38" s="21">
        <f>('State_Production_Pulp &amp; Paper'!J23*0.25)+('State_Production_Pulp &amp; Paper'!K23*0.75)</f>
        <v>667142.25</v>
      </c>
      <c r="K38" s="21">
        <f>('State_Production_Pulp &amp; Paper'!K23*0.25)+('State_Production_Pulp &amp; Paper'!L23*0.75)</f>
        <v>715058.25</v>
      </c>
      <c r="L38" s="21">
        <f>('State_Production_Pulp &amp; Paper'!L23*0.25)+('State_Production_Pulp &amp; Paper'!M23*0.75)</f>
        <v>724462.25</v>
      </c>
      <c r="M38" s="21">
        <f>('State_Production_Pulp &amp; Paper'!M23*0.25)+('State_Production_Pulp &amp; Paper'!N23*0.75)</f>
        <v>717198.75</v>
      </c>
      <c r="N38" s="131">
        <f>('State_Production_Pulp &amp; Paper'!N23*0.25)+('State_Production_Pulp &amp; Paper'!O23*0.75)</f>
        <v>736562.5</v>
      </c>
    </row>
    <row r="39" spans="2:14" s="18" customFormat="1" ht="15.6" x14ac:dyDescent="0.3">
      <c r="B39" s="165" t="s">
        <v>153</v>
      </c>
      <c r="C39" s="20"/>
      <c r="D39" s="21">
        <f>('State_Production_Pulp &amp; Paper'!D24*0.25)+('State_Production_Pulp &amp; Paper'!E24*0.75)</f>
        <v>153636.58086131734</v>
      </c>
      <c r="E39" s="21">
        <f>('State_Production_Pulp &amp; Paper'!E24*0.25)+('State_Production_Pulp &amp; Paper'!F24*0.75)</f>
        <v>166592.21003581106</v>
      </c>
      <c r="F39" s="21">
        <f>('State_Production_Pulp &amp; Paper'!F24*0.25)+('State_Production_Pulp &amp; Paper'!G24*0.75)</f>
        <v>177225.75535724577</v>
      </c>
      <c r="G39" s="21">
        <f>('State_Production_Pulp &amp; Paper'!G24*0.25)+('State_Production_Pulp &amp; Paper'!H24*0.75)</f>
        <v>188538.03761409124</v>
      </c>
      <c r="H39" s="21">
        <f>('State_Production_Pulp &amp; Paper'!H24*0.25)+('State_Production_Pulp &amp; Paper'!I24*0.75)</f>
        <v>200572.38044052263</v>
      </c>
      <c r="I39" s="21">
        <f>('State_Production_Pulp &amp; Paper'!I24*0.25)+('State_Production_Pulp &amp; Paper'!J24*0.75)</f>
        <v>228520.94554327984</v>
      </c>
      <c r="J39" s="21">
        <f>('State_Production_Pulp &amp; Paper'!J24*0.25)+('State_Production_Pulp &amp; Paper'!K24*0.75)</f>
        <v>233872.25</v>
      </c>
      <c r="K39" s="21">
        <f>('State_Production_Pulp &amp; Paper'!K24*0.25)+('State_Production_Pulp &amp; Paper'!L24*0.75)</f>
        <v>241113.75</v>
      </c>
      <c r="L39" s="21">
        <f>('State_Production_Pulp &amp; Paper'!L24*0.25)+('State_Production_Pulp &amp; Paper'!M24*0.75)</f>
        <v>244155.75</v>
      </c>
      <c r="M39" s="21">
        <f>('State_Production_Pulp &amp; Paper'!M24*0.25)+('State_Production_Pulp &amp; Paper'!N24*0.75)</f>
        <v>245588.75</v>
      </c>
      <c r="N39" s="131">
        <f>('State_Production_Pulp &amp; Paper'!N24*0.25)+('State_Production_Pulp &amp; Paper'!O24*0.75)</f>
        <v>228642</v>
      </c>
    </row>
    <row r="40" spans="2:14" s="18" customFormat="1" x14ac:dyDescent="0.25">
      <c r="B40" s="165" t="s">
        <v>154</v>
      </c>
      <c r="C40" s="20"/>
      <c r="D40" s="21">
        <f>('State_Production_Pulp &amp; Paper'!D25*0.25)+('State_Production_Pulp &amp; Paper'!E25*0.75)</f>
        <v>0</v>
      </c>
      <c r="E40" s="21">
        <f>('State_Production_Pulp &amp; Paper'!E25*0.25)+('State_Production_Pulp &amp; Paper'!F25*0.75)</f>
        <v>0</v>
      </c>
      <c r="F40" s="21">
        <f>('State_Production_Pulp &amp; Paper'!F25*0.25)+('State_Production_Pulp &amp; Paper'!G25*0.75)</f>
        <v>0</v>
      </c>
      <c r="G40" s="21">
        <f>('State_Production_Pulp &amp; Paper'!G25*0.25)+('State_Production_Pulp &amp; Paper'!H25*0.75)</f>
        <v>0</v>
      </c>
      <c r="H40" s="21">
        <f>('State_Production_Pulp &amp; Paper'!H25*0.25)+('State_Production_Pulp &amp; Paper'!I25*0.75)</f>
        <v>0</v>
      </c>
      <c r="I40" s="21">
        <f>('State_Production_Pulp &amp; Paper'!I25*0.25)+('State_Production_Pulp &amp; Paper'!J25*0.75)</f>
        <v>0</v>
      </c>
      <c r="J40" s="21">
        <f>('State_Production_Pulp &amp; Paper'!J25*0.25)+('State_Production_Pulp &amp; Paper'!K25*0.75)</f>
        <v>0</v>
      </c>
      <c r="K40" s="21">
        <f>('State_Production_Pulp &amp; Paper'!K25*0.25)+('State_Production_Pulp &amp; Paper'!L25*0.75)</f>
        <v>0</v>
      </c>
      <c r="L40" s="21">
        <f>('State_Production_Pulp &amp; Paper'!L25*0.25)+('State_Production_Pulp &amp; Paper'!M25*0.75)</f>
        <v>0</v>
      </c>
      <c r="M40" s="21">
        <f>('State_Production_Pulp &amp; Paper'!M25*0.25)+('State_Production_Pulp &amp; Paper'!N25*0.75)</f>
        <v>0</v>
      </c>
      <c r="N40" s="131">
        <f>('State_Production_Pulp &amp; Paper'!N25*0.25)+('State_Production_Pulp &amp; Paper'!O25*0.75)</f>
        <v>0</v>
      </c>
    </row>
    <row r="41" spans="2:14" s="18" customFormat="1" x14ac:dyDescent="0.25">
      <c r="B41" s="165" t="s">
        <v>155</v>
      </c>
      <c r="C41" s="20"/>
      <c r="D41" s="21">
        <f>('State_Production_Pulp &amp; Paper'!D26*0.25)+('State_Production_Pulp &amp; Paper'!E26*0.75)</f>
        <v>132048.62005812131</v>
      </c>
      <c r="E41" s="21">
        <f>('State_Production_Pulp &amp; Paper'!E26*0.25)+('State_Production_Pulp &amp; Paper'!F26*0.75)</f>
        <v>141939.18361170156</v>
      </c>
      <c r="F41" s="21">
        <f>('State_Production_Pulp &amp; Paper'!F26*0.25)+('State_Production_Pulp &amp; Paper'!G26*0.75)</f>
        <v>150999.13150181019</v>
      </c>
      <c r="G41" s="21">
        <f>('State_Production_Pulp &amp; Paper'!G26*0.25)+('State_Production_Pulp &amp; Paper'!H26*0.75)</f>
        <v>160637.37393809593</v>
      </c>
      <c r="H41" s="21">
        <f>('State_Production_Pulp &amp; Paper'!H26*0.25)+('State_Production_Pulp &amp; Paper'!I26*0.75)</f>
        <v>170890.8233383999</v>
      </c>
      <c r="I41" s="21">
        <f>('State_Production_Pulp &amp; Paper'!I26*0.25)+('State_Production_Pulp &amp; Paper'!J26*0.75)</f>
        <v>184467.05541583753</v>
      </c>
      <c r="J41" s="21">
        <f>('State_Production_Pulp &amp; Paper'!J26*0.25)+('State_Production_Pulp &amp; Paper'!K26*0.75)</f>
        <v>197035</v>
      </c>
      <c r="K41" s="21">
        <f>('State_Production_Pulp &amp; Paper'!K26*0.25)+('State_Production_Pulp &amp; Paper'!L26*0.75)</f>
        <v>210625</v>
      </c>
      <c r="L41" s="21">
        <f>('State_Production_Pulp &amp; Paper'!L26*0.25)+('State_Production_Pulp &amp; Paper'!M26*0.75)</f>
        <v>215736.25</v>
      </c>
      <c r="M41" s="21">
        <f>('State_Production_Pulp &amp; Paper'!M26*0.25)+('State_Production_Pulp &amp; Paper'!N26*0.75)</f>
        <v>407211.5</v>
      </c>
      <c r="N41" s="131">
        <f>('State_Production_Pulp &amp; Paper'!N26*0.25)+('State_Production_Pulp &amp; Paper'!O26*0.75)</f>
        <v>493938.75</v>
      </c>
    </row>
    <row r="42" spans="2:14" s="18" customFormat="1" x14ac:dyDescent="0.25">
      <c r="B42" s="165" t="s">
        <v>156</v>
      </c>
      <c r="C42" s="20"/>
      <c r="D42" s="21">
        <f>('State_Production_Pulp &amp; Paper'!D27*0.25)+('State_Production_Pulp &amp; Paper'!E27*0.75)</f>
        <v>877438.08146677341</v>
      </c>
      <c r="E42" s="21">
        <f>('State_Production_Pulp &amp; Paper'!E27*0.25)+('State_Production_Pulp &amp; Paper'!F27*0.75)</f>
        <v>946002.33619800501</v>
      </c>
      <c r="F42" s="21">
        <f>('State_Production_Pulp &amp; Paper'!F27*0.25)+('State_Production_Pulp &amp; Paper'!G27*0.75)</f>
        <v>1006385.4640404307</v>
      </c>
      <c r="G42" s="21">
        <f>('State_Production_Pulp &amp; Paper'!G27*0.25)+('State_Production_Pulp &amp; Paper'!H27*0.75)</f>
        <v>1070622.8340855646</v>
      </c>
      <c r="H42" s="21">
        <f>('State_Production_Pulp &amp; Paper'!H27*0.25)+('State_Production_Pulp &amp; Paper'!I27*0.75)</f>
        <v>1138960.4617931538</v>
      </c>
      <c r="I42" s="21">
        <f>('State_Production_Pulp &amp; Paper'!I27*0.25)+('State_Production_Pulp &amp; Paper'!J27*0.75)</f>
        <v>1243541.722088364</v>
      </c>
      <c r="J42" s="21">
        <f>('State_Production_Pulp &amp; Paper'!J27*0.25)+('State_Production_Pulp &amp; Paper'!K27*0.75)</f>
        <v>1328173.57375</v>
      </c>
      <c r="K42" s="21">
        <f>('State_Production_Pulp &amp; Paper'!K27*0.25)+('State_Production_Pulp &amp; Paper'!L27*0.75)</f>
        <v>1392865.33375</v>
      </c>
      <c r="L42" s="21">
        <f>('State_Production_Pulp &amp; Paper'!L27*0.25)+('State_Production_Pulp &amp; Paper'!M27*0.75)</f>
        <v>1418981.9257499999</v>
      </c>
      <c r="M42" s="21">
        <f>('State_Production_Pulp &amp; Paper'!M27*0.25)+('State_Production_Pulp &amp; Paper'!N27*0.75)</f>
        <v>1547081.75</v>
      </c>
      <c r="N42" s="131">
        <f>('State_Production_Pulp &amp; Paper'!N27*0.25)+('State_Production_Pulp &amp; Paper'!O27*0.75)</f>
        <v>1604712</v>
      </c>
    </row>
    <row r="43" spans="2:14" s="18" customFormat="1" x14ac:dyDescent="0.25">
      <c r="B43" s="165" t="s">
        <v>157</v>
      </c>
      <c r="C43" s="20"/>
      <c r="D43" s="21">
        <f>('State_Production_Pulp &amp; Paper'!D28*0.25)+('State_Production_Pulp &amp; Paper'!E28*0.75)</f>
        <v>0</v>
      </c>
      <c r="E43" s="21">
        <f>('State_Production_Pulp &amp; Paper'!E28*0.25)+('State_Production_Pulp &amp; Paper'!F28*0.75)</f>
        <v>0</v>
      </c>
      <c r="F43" s="21">
        <f>('State_Production_Pulp &amp; Paper'!F28*0.25)+('State_Production_Pulp &amp; Paper'!G28*0.75)</f>
        <v>0</v>
      </c>
      <c r="G43" s="21">
        <f>('State_Production_Pulp &amp; Paper'!G28*0.25)+('State_Production_Pulp &amp; Paper'!H28*0.75)</f>
        <v>0</v>
      </c>
      <c r="H43" s="21">
        <f>('State_Production_Pulp &amp; Paper'!H28*0.25)+('State_Production_Pulp &amp; Paper'!I28*0.75)</f>
        <v>0</v>
      </c>
      <c r="I43" s="21">
        <f>('State_Production_Pulp &amp; Paper'!I28*0.25)+('State_Production_Pulp &amp; Paper'!J28*0.75)</f>
        <v>0</v>
      </c>
      <c r="J43" s="21">
        <f>('State_Production_Pulp &amp; Paper'!J28*0.25)+('State_Production_Pulp &amp; Paper'!K28*0.75)</f>
        <v>0</v>
      </c>
      <c r="K43" s="21">
        <f>('State_Production_Pulp &amp; Paper'!K28*0.25)+('State_Production_Pulp &amp; Paper'!L28*0.75)</f>
        <v>0</v>
      </c>
      <c r="L43" s="21">
        <f>('State_Production_Pulp &amp; Paper'!L28*0.25)+('State_Production_Pulp &amp; Paper'!M28*0.75)</f>
        <v>0</v>
      </c>
      <c r="M43" s="21">
        <f>('State_Production_Pulp &amp; Paper'!M28*0.25)+('State_Production_Pulp &amp; Paper'!N28*0.75)</f>
        <v>0</v>
      </c>
      <c r="N43" s="131">
        <f>('State_Production_Pulp &amp; Paper'!N28*0.25)+('State_Production_Pulp &amp; Paper'!O28*0.75)</f>
        <v>0</v>
      </c>
    </row>
    <row r="44" spans="2:14" s="18" customFormat="1" x14ac:dyDescent="0.25">
      <c r="B44" s="165" t="s">
        <v>158</v>
      </c>
      <c r="C44" s="20"/>
      <c r="D44" s="21">
        <f>('State_Production_Pulp &amp; Paper'!D29*0.25)+('State_Production_Pulp &amp; Paper'!E29*0.75)</f>
        <v>0</v>
      </c>
      <c r="E44" s="21">
        <f>('State_Production_Pulp &amp; Paper'!E29*0.25)+('State_Production_Pulp &amp; Paper'!F29*0.75)</f>
        <v>0</v>
      </c>
      <c r="F44" s="21">
        <f>('State_Production_Pulp &amp; Paper'!F29*0.25)+('State_Production_Pulp &amp; Paper'!G29*0.75)</f>
        <v>0</v>
      </c>
      <c r="G44" s="21">
        <f>('State_Production_Pulp &amp; Paper'!G29*0.25)+('State_Production_Pulp &amp; Paper'!H29*0.75)</f>
        <v>0</v>
      </c>
      <c r="H44" s="21">
        <f>('State_Production_Pulp &amp; Paper'!H29*0.25)+('State_Production_Pulp &amp; Paper'!I29*0.75)</f>
        <v>0</v>
      </c>
      <c r="I44" s="21">
        <f>('State_Production_Pulp &amp; Paper'!I29*0.25)+('State_Production_Pulp &amp; Paper'!J29*0.75)</f>
        <v>0</v>
      </c>
      <c r="J44" s="21">
        <f>('State_Production_Pulp &amp; Paper'!J29*0.25)+('State_Production_Pulp &amp; Paper'!K29*0.75)</f>
        <v>0</v>
      </c>
      <c r="K44" s="21">
        <f>('State_Production_Pulp &amp; Paper'!K29*0.25)+('State_Production_Pulp &amp; Paper'!L29*0.75)</f>
        <v>0</v>
      </c>
      <c r="L44" s="21">
        <f>('State_Production_Pulp &amp; Paper'!L29*0.25)+('State_Production_Pulp &amp; Paper'!M29*0.75)</f>
        <v>0</v>
      </c>
      <c r="M44" s="21">
        <f>('State_Production_Pulp &amp; Paper'!M29*0.25)+('State_Production_Pulp &amp; Paper'!N29*0.75)</f>
        <v>0</v>
      </c>
      <c r="N44" s="131">
        <f>('State_Production_Pulp &amp; Paper'!N29*0.25)+('State_Production_Pulp &amp; Paper'!O29*0.75)</f>
        <v>0</v>
      </c>
    </row>
    <row r="45" spans="2:14" s="18" customFormat="1" x14ac:dyDescent="0.25">
      <c r="B45" s="165" t="s">
        <v>159</v>
      </c>
      <c r="C45" s="20"/>
      <c r="D45" s="21">
        <f>('State_Production_Pulp &amp; Paper'!D30*0.25)+('State_Production_Pulp &amp; Paper'!E30*0.75)</f>
        <v>0</v>
      </c>
      <c r="E45" s="21">
        <f>('State_Production_Pulp &amp; Paper'!E30*0.25)+('State_Production_Pulp &amp; Paper'!F30*0.75)</f>
        <v>0</v>
      </c>
      <c r="F45" s="21">
        <f>('State_Production_Pulp &amp; Paper'!F30*0.25)+('State_Production_Pulp &amp; Paper'!G30*0.75)</f>
        <v>0</v>
      </c>
      <c r="G45" s="21">
        <f>('State_Production_Pulp &amp; Paper'!G30*0.25)+('State_Production_Pulp &amp; Paper'!H30*0.75)</f>
        <v>0</v>
      </c>
      <c r="H45" s="21">
        <f>('State_Production_Pulp &amp; Paper'!H30*0.25)+('State_Production_Pulp &amp; Paper'!I30*0.75)</f>
        <v>0</v>
      </c>
      <c r="I45" s="21">
        <f>('State_Production_Pulp &amp; Paper'!I30*0.25)+('State_Production_Pulp &amp; Paper'!J30*0.75)</f>
        <v>0</v>
      </c>
      <c r="J45" s="21">
        <f>('State_Production_Pulp &amp; Paper'!J30*0.25)+('State_Production_Pulp &amp; Paper'!K30*0.75)</f>
        <v>0</v>
      </c>
      <c r="K45" s="21">
        <f>('State_Production_Pulp &amp; Paper'!K30*0.25)+('State_Production_Pulp &amp; Paper'!L30*0.75)</f>
        <v>0</v>
      </c>
      <c r="L45" s="21">
        <f>('State_Production_Pulp &amp; Paper'!L30*0.25)+('State_Production_Pulp &amp; Paper'!M30*0.75)</f>
        <v>0</v>
      </c>
      <c r="M45" s="21">
        <f>('State_Production_Pulp &amp; Paper'!M30*0.25)+('State_Production_Pulp &amp; Paper'!N30*0.75)</f>
        <v>0</v>
      </c>
      <c r="N45" s="131">
        <f>('State_Production_Pulp &amp; Paper'!N30*0.25)+('State_Production_Pulp &amp; Paper'!O30*0.75)</f>
        <v>0</v>
      </c>
    </row>
    <row r="46" spans="2:14" s="18" customFormat="1" x14ac:dyDescent="0.25">
      <c r="B46" s="165" t="s">
        <v>160</v>
      </c>
      <c r="C46" s="20"/>
      <c r="D46" s="21">
        <f>('State_Production_Pulp &amp; Paper'!D31*0.25)+('State_Production_Pulp &amp; Paper'!E31*0.75)</f>
        <v>0</v>
      </c>
      <c r="E46" s="21">
        <f>('State_Production_Pulp &amp; Paper'!E31*0.25)+('State_Production_Pulp &amp; Paper'!F31*0.75)</f>
        <v>0</v>
      </c>
      <c r="F46" s="21">
        <f>('State_Production_Pulp &amp; Paper'!F31*0.25)+('State_Production_Pulp &amp; Paper'!G31*0.75)</f>
        <v>0</v>
      </c>
      <c r="G46" s="21">
        <f>('State_Production_Pulp &amp; Paper'!G31*0.25)+('State_Production_Pulp &amp; Paper'!H31*0.75)</f>
        <v>0</v>
      </c>
      <c r="H46" s="21">
        <f>('State_Production_Pulp &amp; Paper'!H31*0.25)+('State_Production_Pulp &amp; Paper'!I31*0.75)</f>
        <v>0</v>
      </c>
      <c r="I46" s="21">
        <f>('State_Production_Pulp &amp; Paper'!I31*0.25)+('State_Production_Pulp &amp; Paper'!J31*0.75)</f>
        <v>0</v>
      </c>
      <c r="J46" s="21">
        <f>('State_Production_Pulp &amp; Paper'!J31*0.25)+('State_Production_Pulp &amp; Paper'!K31*0.75)</f>
        <v>0</v>
      </c>
      <c r="K46" s="21">
        <f>('State_Production_Pulp &amp; Paper'!K31*0.25)+('State_Production_Pulp &amp; Paper'!L31*0.75)</f>
        <v>0</v>
      </c>
      <c r="L46" s="21">
        <f>('State_Production_Pulp &amp; Paper'!L31*0.25)+('State_Production_Pulp &amp; Paper'!M31*0.75)</f>
        <v>0</v>
      </c>
      <c r="M46" s="21">
        <f>('State_Production_Pulp &amp; Paper'!M31*0.25)+('State_Production_Pulp &amp; Paper'!N31*0.75)</f>
        <v>0</v>
      </c>
      <c r="N46" s="131">
        <f>('State_Production_Pulp &amp; Paper'!N31*0.25)+('State_Production_Pulp &amp; Paper'!O31*0.75)</f>
        <v>0</v>
      </c>
    </row>
    <row r="47" spans="2:14" s="18" customFormat="1" x14ac:dyDescent="0.25">
      <c r="B47" s="165" t="s">
        <v>161</v>
      </c>
      <c r="C47" s="20"/>
      <c r="D47" s="21">
        <f>('State_Production_Pulp &amp; Paper'!D34*0.25)+('State_Production_Pulp &amp; Paper'!E34*0.75)</f>
        <v>246274.64090357497</v>
      </c>
      <c r="E47" s="21">
        <f>('State_Production_Pulp &amp; Paper'!E34*0.25)+('State_Production_Pulp &amp; Paper'!F34*0.75)</f>
        <v>266136.50609713583</v>
      </c>
      <c r="F47" s="21">
        <f>('State_Production_Pulp &amp; Paper'!F34*0.25)+('State_Production_Pulp &amp; Paper'!G34*0.75)</f>
        <v>283123.94265652751</v>
      </c>
      <c r="G47" s="21">
        <f>('State_Production_Pulp &amp; Paper'!G34*0.25)+('State_Production_Pulp &amp; Paper'!H34*0.75)</f>
        <v>301195.68367715692</v>
      </c>
      <c r="H47" s="21">
        <f>('State_Production_Pulp &amp; Paper'!H34*0.25)+('State_Production_Pulp &amp; Paper'!I34*0.75)</f>
        <v>320420.94008208183</v>
      </c>
      <c r="I47" s="21">
        <f>('State_Production_Pulp &amp; Paper'!I34*0.25)+('State_Production_Pulp &amp; Paper'!J34*0.75)</f>
        <v>357301.86169595981</v>
      </c>
      <c r="J47" s="21">
        <f>('State_Production_Pulp &amp; Paper'!J34*0.25)+('State_Production_Pulp &amp; Paper'!K34*0.75)</f>
        <v>379752.25</v>
      </c>
      <c r="K47" s="21">
        <f>('State_Production_Pulp &amp; Paper'!K34*0.25)+('State_Production_Pulp &amp; Paper'!L34*0.75)</f>
        <v>383290</v>
      </c>
      <c r="L47" s="21">
        <f>('State_Production_Pulp &amp; Paper'!L34*0.25)+('State_Production_Pulp &amp; Paper'!M34*0.75)</f>
        <v>392892.75</v>
      </c>
      <c r="M47" s="21">
        <f>('State_Production_Pulp &amp; Paper'!M34*0.25)+('State_Production_Pulp &amp; Paper'!N34*0.75)</f>
        <v>458003.75</v>
      </c>
      <c r="N47" s="131">
        <f>('State_Production_Pulp &amp; Paper'!N34*0.25)+('State_Production_Pulp &amp; Paper'!O34*0.75)</f>
        <v>576325.5</v>
      </c>
    </row>
    <row r="48" spans="2:14" s="18" customFormat="1" x14ac:dyDescent="0.25">
      <c r="B48" s="165" t="s">
        <v>162</v>
      </c>
      <c r="C48" s="20"/>
      <c r="D48" s="21">
        <f>('State_Production_Pulp &amp; Paper'!D33*0.25)+('State_Production_Pulp &amp; Paper'!E33*0.75)</f>
        <v>0</v>
      </c>
      <c r="E48" s="21">
        <f>('State_Production_Pulp &amp; Paper'!E33*0.25)+('State_Production_Pulp &amp; Paper'!F33*0.75)</f>
        <v>0</v>
      </c>
      <c r="F48" s="21">
        <f>('State_Production_Pulp &amp; Paper'!F33*0.25)+('State_Production_Pulp &amp; Paper'!G33*0.75)</f>
        <v>0</v>
      </c>
      <c r="G48" s="21">
        <f>('State_Production_Pulp &amp; Paper'!G33*0.25)+('State_Production_Pulp &amp; Paper'!H33*0.75)</f>
        <v>0</v>
      </c>
      <c r="H48" s="21">
        <f>('State_Production_Pulp &amp; Paper'!H33*0.25)+('State_Production_Pulp &amp; Paper'!I33*0.75)</f>
        <v>0</v>
      </c>
      <c r="I48" s="21">
        <f>('State_Production_Pulp &amp; Paper'!I33*0.25)+('State_Production_Pulp &amp; Paper'!J33*0.75)</f>
        <v>0</v>
      </c>
      <c r="J48" s="21">
        <f>('State_Production_Pulp &amp; Paper'!J33*0.25)+('State_Production_Pulp &amp; Paper'!K33*0.75)</f>
        <v>0</v>
      </c>
      <c r="K48" s="21">
        <f>('State_Production_Pulp &amp; Paper'!K33*0.25)+('State_Production_Pulp &amp; Paper'!L33*0.75)</f>
        <v>0</v>
      </c>
      <c r="L48" s="21">
        <f>('State_Production_Pulp &amp; Paper'!L33*0.25)+('State_Production_Pulp &amp; Paper'!M33*0.75)</f>
        <v>0</v>
      </c>
      <c r="M48" s="21">
        <f>('State_Production_Pulp &amp; Paper'!M33*0.25)+('State_Production_Pulp &amp; Paper'!N33*0.75)</f>
        <v>0</v>
      </c>
      <c r="N48" s="131">
        <f>('State_Production_Pulp &amp; Paper'!N33*0.25)+('State_Production_Pulp &amp; Paper'!O33*0.75)</f>
        <v>0</v>
      </c>
    </row>
    <row r="49" spans="2:14" s="18" customFormat="1" x14ac:dyDescent="0.25">
      <c r="B49" s="165" t="s">
        <v>163</v>
      </c>
      <c r="C49" s="20"/>
      <c r="D49" s="21">
        <f>('State_Production_Pulp &amp; Paper'!D35*0.25)+('State_Production_Pulp &amp; Paper'!E35*0.75)</f>
        <v>781141.60439176473</v>
      </c>
      <c r="E49" s="21">
        <f>('State_Production_Pulp &amp; Paper'!E35*0.25)+('State_Production_Pulp &amp; Paper'!F35*0.75)</f>
        <v>830311.41052931093</v>
      </c>
      <c r="F49" s="21">
        <f>('State_Production_Pulp &amp; Paper'!F35*0.25)+('State_Production_Pulp &amp; Paper'!G35*0.75)</f>
        <v>883310.01120139449</v>
      </c>
      <c r="G49" s="21">
        <f>('State_Production_Pulp &amp; Paper'!G35*0.25)+('State_Production_Pulp &amp; Paper'!H35*0.75)</f>
        <v>939691.50127807935</v>
      </c>
      <c r="H49" s="21">
        <f>('State_Production_Pulp &amp; Paper'!H35*0.25)+('State_Production_Pulp &amp; Paper'!I35*0.75)</f>
        <v>999671.80987029709</v>
      </c>
      <c r="I49" s="21">
        <f>('State_Production_Pulp &amp; Paper'!I35*0.25)+('State_Production_Pulp &amp; Paper'!J35*0.75)</f>
        <v>1079113.9866117504</v>
      </c>
      <c r="J49" s="21">
        <f>('State_Production_Pulp &amp; Paper'!J35*0.25)+('State_Production_Pulp &amp; Paper'!K35*0.75)</f>
        <v>1151733.2105</v>
      </c>
      <c r="K49" s="21">
        <f>('State_Production_Pulp &amp; Paper'!K35*0.25)+('State_Production_Pulp &amp; Paper'!L35*0.75)</f>
        <v>1188796.031</v>
      </c>
      <c r="L49" s="21">
        <f>('State_Production_Pulp &amp; Paper'!L35*0.25)+('State_Production_Pulp &amp; Paper'!M35*0.75)</f>
        <v>1293932.5867499998</v>
      </c>
      <c r="M49" s="21">
        <f>('State_Production_Pulp &amp; Paper'!M35*0.25)+('State_Production_Pulp &amp; Paper'!N35*0.75)</f>
        <v>1319329.5477500001</v>
      </c>
      <c r="N49" s="131">
        <f>('State_Production_Pulp &amp; Paper'!N35*0.25)+('State_Production_Pulp &amp; Paper'!O35*0.75)</f>
        <v>1242394.6624999999</v>
      </c>
    </row>
    <row r="50" spans="2:14" s="18" customFormat="1" x14ac:dyDescent="0.25">
      <c r="B50" s="165" t="s">
        <v>164</v>
      </c>
      <c r="C50" s="20"/>
      <c r="D50" s="21">
        <f>('State_Production_Pulp &amp; Paper'!D36*0.25)+('State_Production_Pulp &amp; Paper'!E36*0.75)</f>
        <v>43025.316837481405</v>
      </c>
      <c r="E50" s="21">
        <f>('State_Production_Pulp &amp; Paper'!E36*0.25)+('State_Production_Pulp &amp; Paper'!F36*0.75)</f>
        <v>42315.205568518344</v>
      </c>
      <c r="F50" s="21">
        <f>('State_Production_Pulp &amp; Paper'!F36*0.25)+('State_Production_Pulp &amp; Paper'!G36*0.75)</f>
        <v>45016.176136721639</v>
      </c>
      <c r="G50" s="21">
        <f>('State_Production_Pulp &amp; Paper'!G36*0.25)+('State_Production_Pulp &amp; Paper'!H36*0.75)</f>
        <v>47889.549081618767</v>
      </c>
      <c r="H50" s="21">
        <f>('State_Production_Pulp &amp; Paper'!H36*0.25)+('State_Production_Pulp &amp; Paper'!I36*0.75)</f>
        <v>50946.328810232728</v>
      </c>
      <c r="I50" s="21">
        <f>('State_Production_Pulp &amp; Paper'!I36*0.25)+('State_Production_Pulp &amp; Paper'!J36*0.75)</f>
        <v>48818.040307165669</v>
      </c>
      <c r="J50" s="21">
        <f>('State_Production_Pulp &amp; Paper'!J36*0.25)+('State_Production_Pulp &amp; Paper'!K36*0.75)</f>
        <v>52800</v>
      </c>
      <c r="K50" s="21">
        <f>('State_Production_Pulp &amp; Paper'!K36*0.25)+('State_Production_Pulp &amp; Paper'!L36*0.75)</f>
        <v>54450</v>
      </c>
      <c r="L50" s="21">
        <f>('State_Production_Pulp &amp; Paper'!L36*0.25)+('State_Production_Pulp &amp; Paper'!M36*0.75)</f>
        <v>81450</v>
      </c>
      <c r="M50" s="21">
        <f>('State_Production_Pulp &amp; Paper'!M36*0.25)+('State_Production_Pulp &amp; Paper'!N36*0.75)</f>
        <v>100350</v>
      </c>
      <c r="N50" s="131">
        <f>('State_Production_Pulp &amp; Paper'!N36*0.25)+('State_Production_Pulp &amp; Paper'!O36*0.75)</f>
        <v>103464.375</v>
      </c>
    </row>
    <row r="51" spans="2:14" s="18" customFormat="1" x14ac:dyDescent="0.25">
      <c r="B51" s="165" t="s">
        <v>165</v>
      </c>
      <c r="C51" s="20"/>
      <c r="D51" s="21">
        <f>('State_Production_Pulp &amp; Paper'!D37*0.25)+('State_Production_Pulp &amp; Paper'!E37*0.75)</f>
        <v>0</v>
      </c>
      <c r="E51" s="21">
        <f>('State_Production_Pulp &amp; Paper'!E37*0.25)+('State_Production_Pulp &amp; Paper'!F37*0.75)</f>
        <v>0</v>
      </c>
      <c r="F51" s="21">
        <f>('State_Production_Pulp &amp; Paper'!F37*0.25)+('State_Production_Pulp &amp; Paper'!G37*0.75)</f>
        <v>0</v>
      </c>
      <c r="G51" s="21">
        <f>('State_Production_Pulp &amp; Paper'!G37*0.25)+('State_Production_Pulp &amp; Paper'!H37*0.75)</f>
        <v>0</v>
      </c>
      <c r="H51" s="21">
        <f>('State_Production_Pulp &amp; Paper'!H37*0.25)+('State_Production_Pulp &amp; Paper'!I37*0.75)</f>
        <v>0</v>
      </c>
      <c r="I51" s="21">
        <f>('State_Production_Pulp &amp; Paper'!I37*0.25)+('State_Production_Pulp &amp; Paper'!J37*0.75)</f>
        <v>0</v>
      </c>
      <c r="J51" s="21">
        <f>('State_Production_Pulp &amp; Paper'!J37*0.25)+('State_Production_Pulp &amp; Paper'!K37*0.75)</f>
        <v>0</v>
      </c>
      <c r="K51" s="21">
        <f>('State_Production_Pulp &amp; Paper'!K37*0.25)+('State_Production_Pulp &amp; Paper'!L37*0.75)</f>
        <v>0</v>
      </c>
      <c r="L51" s="21">
        <f>('State_Production_Pulp &amp; Paper'!L37*0.25)+('State_Production_Pulp &amp; Paper'!M37*0.75)</f>
        <v>0</v>
      </c>
      <c r="M51" s="21">
        <f>('State_Production_Pulp &amp; Paper'!M37*0.25)+('State_Production_Pulp &amp; Paper'!N37*0.75)</f>
        <v>0</v>
      </c>
      <c r="N51" s="131">
        <f>('State_Production_Pulp &amp; Paper'!N37*0.25)+('State_Production_Pulp &amp; Paper'!O37*0.75)</f>
        <v>0</v>
      </c>
    </row>
    <row r="52" spans="2:14" s="18" customFormat="1" x14ac:dyDescent="0.25">
      <c r="B52" s="165" t="s">
        <v>166</v>
      </c>
      <c r="C52" s="20"/>
      <c r="D52" s="21">
        <f>('State_Production_Pulp &amp; Paper'!D38*0.25)+('State_Production_Pulp &amp; Paper'!E38*0.75)</f>
        <v>1087333.8284786574</v>
      </c>
      <c r="E52" s="21">
        <f>('State_Production_Pulp &amp; Paper'!E38*0.25)+('State_Production_Pulp &amp; Paper'!F38*0.75)</f>
        <v>1140091.7640989868</v>
      </c>
      <c r="F52" s="21">
        <f>('State_Production_Pulp &amp; Paper'!F38*0.25)+('State_Production_Pulp &amp; Paper'!G38*0.75)</f>
        <v>1212863.5788287092</v>
      </c>
      <c r="G52" s="21">
        <f>('State_Production_Pulp &amp; Paper'!G38*0.25)+('State_Production_Pulp &amp; Paper'!H38*0.75)</f>
        <v>1290280.4030092652</v>
      </c>
      <c r="H52" s="21">
        <f>('State_Production_Pulp &amp; Paper'!H38*0.25)+('State_Production_Pulp &amp; Paper'!I38*0.75)</f>
        <v>1372638.7266056011</v>
      </c>
      <c r="I52" s="21">
        <f>('State_Production_Pulp &amp; Paper'!I38*0.25)+('State_Production_Pulp &amp; Paper'!J38*0.75)</f>
        <v>1471792.0586054823</v>
      </c>
      <c r="J52" s="21">
        <f>('State_Production_Pulp &amp; Paper'!J38*0.25)+('State_Production_Pulp &amp; Paper'!K38*0.75)</f>
        <v>1483803.24</v>
      </c>
      <c r="K52" s="21">
        <f>('State_Production_Pulp &amp; Paper'!K38*0.25)+('State_Production_Pulp &amp; Paper'!L38*0.75)</f>
        <v>1641755.76675</v>
      </c>
      <c r="L52" s="21">
        <f>('State_Production_Pulp &amp; Paper'!L38*0.25)+('State_Production_Pulp &amp; Paper'!M38*0.75)</f>
        <v>1868892.1112500001</v>
      </c>
      <c r="M52" s="21">
        <f>('State_Production_Pulp &amp; Paper'!M38*0.25)+('State_Production_Pulp &amp; Paper'!N38*0.75)</f>
        <v>2024228.4855</v>
      </c>
      <c r="N52" s="131">
        <f>('State_Production_Pulp &amp; Paper'!N38*0.25)+('State_Production_Pulp &amp; Paper'!O38*0.75)</f>
        <v>2098052.1825000001</v>
      </c>
    </row>
    <row r="53" spans="2:14" s="18" customFormat="1" x14ac:dyDescent="0.25">
      <c r="B53" s="165" t="s">
        <v>186</v>
      </c>
      <c r="C53" s="20"/>
      <c r="D53" s="21">
        <f>('State_Production_Pulp &amp; Paper'!D40*0.25)+('State_Production_Pulp &amp; Paper'!E40*0.75)</f>
        <v>0</v>
      </c>
      <c r="E53" s="21">
        <f>('State_Production_Pulp &amp; Paper'!E40*0.25)+('State_Production_Pulp &amp; Paper'!F40*0.75)</f>
        <v>0</v>
      </c>
      <c r="F53" s="21">
        <f>('State_Production_Pulp &amp; Paper'!F40*0.25)+('State_Production_Pulp &amp; Paper'!G40*0.75)</f>
        <v>0</v>
      </c>
      <c r="G53" s="21">
        <f>('State_Production_Pulp &amp; Paper'!G40*0.25)+('State_Production_Pulp &amp; Paper'!H40*0.75)</f>
        <v>0</v>
      </c>
      <c r="H53" s="21">
        <f>('State_Production_Pulp &amp; Paper'!H40*0.25)+('State_Production_Pulp &amp; Paper'!I40*0.75)</f>
        <v>0</v>
      </c>
      <c r="I53" s="21">
        <f>('State_Production_Pulp &amp; Paper'!I40*0.25)+('State_Production_Pulp &amp; Paper'!J40*0.75)</f>
        <v>0</v>
      </c>
      <c r="J53" s="21">
        <f>('State_Production_Pulp &amp; Paper'!J40*0.25)+('State_Production_Pulp &amp; Paper'!K40*0.75)</f>
        <v>0</v>
      </c>
      <c r="K53" s="21">
        <f>('State_Production_Pulp &amp; Paper'!K40*0.25)+('State_Production_Pulp &amp; Paper'!L40*0.75)</f>
        <v>0</v>
      </c>
      <c r="L53" s="21">
        <f>('State_Production_Pulp &amp; Paper'!L40*0.25)+('State_Production_Pulp &amp; Paper'!M40*0.75)</f>
        <v>0</v>
      </c>
      <c r="M53" s="21">
        <f>('State_Production_Pulp &amp; Paper'!M40*0.25)+('State_Production_Pulp &amp; Paper'!N40*0.75)</f>
        <v>207612.75</v>
      </c>
      <c r="N53" s="131">
        <f>('State_Production_Pulp &amp; Paper'!N40*0.25)+('State_Production_Pulp &amp; Paper'!O40*0.75)</f>
        <v>288716.5</v>
      </c>
    </row>
    <row r="54" spans="2:14" s="18" customFormat="1" x14ac:dyDescent="0.25">
      <c r="B54" s="165" t="s">
        <v>167</v>
      </c>
      <c r="C54" s="20"/>
      <c r="D54" s="21">
        <f>('State_Production_Pulp &amp; Paper'!D39*0.25)+('State_Production_Pulp &amp; Paper'!E39*0.75)</f>
        <v>0</v>
      </c>
      <c r="E54" s="21">
        <f>('State_Production_Pulp &amp; Paper'!E39*0.25)+('State_Production_Pulp &amp; Paper'!F39*0.75)</f>
        <v>0</v>
      </c>
      <c r="F54" s="21">
        <f>('State_Production_Pulp &amp; Paper'!F39*0.25)+('State_Production_Pulp &amp; Paper'!G39*0.75)</f>
        <v>0</v>
      </c>
      <c r="G54" s="21">
        <f>('State_Production_Pulp &amp; Paper'!G39*0.25)+('State_Production_Pulp &amp; Paper'!H39*0.75)</f>
        <v>0</v>
      </c>
      <c r="H54" s="21">
        <f>('State_Production_Pulp &amp; Paper'!H39*0.25)+('State_Production_Pulp &amp; Paper'!I39*0.75)</f>
        <v>0</v>
      </c>
      <c r="I54" s="21">
        <f>('State_Production_Pulp &amp; Paper'!I39*0.25)+('State_Production_Pulp &amp; Paper'!J39*0.75)</f>
        <v>0</v>
      </c>
      <c r="J54" s="21">
        <f>('State_Production_Pulp &amp; Paper'!J39*0.25)+('State_Production_Pulp &amp; Paper'!K39*0.75)</f>
        <v>0</v>
      </c>
      <c r="K54" s="21">
        <f>('State_Production_Pulp &amp; Paper'!K39*0.25)+('State_Production_Pulp &amp; Paper'!L39*0.75)</f>
        <v>0</v>
      </c>
      <c r="L54" s="21">
        <f>('State_Production_Pulp &amp; Paper'!L39*0.25)+('State_Production_Pulp &amp; Paper'!M39*0.75)</f>
        <v>0</v>
      </c>
      <c r="M54" s="21">
        <f>('State_Production_Pulp &amp; Paper'!M39*0.25)+('State_Production_Pulp &amp; Paper'!N39*0.75)</f>
        <v>0</v>
      </c>
      <c r="N54" s="131">
        <f>('State_Production_Pulp &amp; Paper'!N39*0.25)+('State_Production_Pulp &amp; Paper'!O39*0.75)</f>
        <v>0</v>
      </c>
    </row>
    <row r="55" spans="2:14" s="18" customFormat="1" x14ac:dyDescent="0.25">
      <c r="B55" s="165" t="s">
        <v>168</v>
      </c>
      <c r="C55" s="20"/>
      <c r="D55" s="21">
        <f>('State_Production_Pulp &amp; Paper'!D41*0.25)+('State_Production_Pulp &amp; Paper'!E41*0.75)</f>
        <v>1587645.0622301935</v>
      </c>
      <c r="E55" s="21">
        <f>('State_Production_Pulp &amp; Paper'!E41*0.25)+('State_Production_Pulp &amp; Paper'!F41*0.75)</f>
        <v>1675758.028917216</v>
      </c>
      <c r="F55" s="21">
        <f>('State_Production_Pulp &amp; Paper'!F41*0.25)+('State_Production_Pulp &amp; Paper'!G41*0.75)</f>
        <v>1782721.3073587406</v>
      </c>
      <c r="G55" s="21">
        <f>('State_Production_Pulp &amp; Paper'!G41*0.25)+('State_Production_Pulp &amp; Paper'!H41*0.75)</f>
        <v>1896512.029105043</v>
      </c>
      <c r="H55" s="21">
        <f>('State_Production_Pulp &amp; Paper'!H41*0.25)+('State_Production_Pulp &amp; Paper'!I41*0.75)</f>
        <v>2017565.9884096202</v>
      </c>
      <c r="I55" s="21">
        <f>('State_Production_Pulp &amp; Paper'!I41*0.25)+('State_Production_Pulp &amp; Paper'!J41*0.75)</f>
        <v>2162042.4703907664</v>
      </c>
      <c r="J55" s="21">
        <f>('State_Production_Pulp &amp; Paper'!J41*0.25)+('State_Production_Pulp &amp; Paper'!K41*0.75)</f>
        <v>2213257.6115000001</v>
      </c>
      <c r="K55" s="21">
        <f>('State_Production_Pulp &amp; Paper'!K41*0.25)+('State_Production_Pulp &amp; Paper'!L41*0.75)</f>
        <v>2442901.8904999997</v>
      </c>
      <c r="L55" s="21">
        <f>('State_Production_Pulp &amp; Paper'!L41*0.25)+('State_Production_Pulp &amp; Paper'!M41*0.75)</f>
        <v>2696999.3080000002</v>
      </c>
      <c r="M55" s="21">
        <f>('State_Production_Pulp &amp; Paper'!M41*0.25)+('State_Production_Pulp &amp; Paper'!N41*0.75)</f>
        <v>2794983.2062499998</v>
      </c>
      <c r="N55" s="131">
        <f>('State_Production_Pulp &amp; Paper'!N41*0.25)+('State_Production_Pulp &amp; Paper'!O41*0.75)</f>
        <v>2879529.8867499996</v>
      </c>
    </row>
    <row r="56" spans="2:14" s="18" customFormat="1" x14ac:dyDescent="0.25">
      <c r="B56" s="165" t="s">
        <v>169</v>
      </c>
      <c r="C56" s="20"/>
      <c r="D56" s="21">
        <f>('State_Production_Pulp &amp; Paper'!D42*0.25)+('State_Production_Pulp &amp; Paper'!E42*0.75)</f>
        <v>831358.48107632995</v>
      </c>
      <c r="E56" s="21">
        <f>('State_Production_Pulp &amp; Paper'!E42*0.25)+('State_Production_Pulp &amp; Paper'!F42*0.75)</f>
        <v>906540.77233220253</v>
      </c>
      <c r="F56" s="21">
        <f>('State_Production_Pulp &amp; Paper'!F42*0.25)+('State_Production_Pulp &amp; Paper'!G42*0.75)</f>
        <v>964405.07694915147</v>
      </c>
      <c r="G56" s="21">
        <f>('State_Production_Pulp &amp; Paper'!G42*0.25)+('State_Production_Pulp &amp; Paper'!H42*0.75)</f>
        <v>1025962.8478182463</v>
      </c>
      <c r="H56" s="21">
        <f>('State_Production_Pulp &amp; Paper'!H42*0.25)+('State_Production_Pulp &amp; Paper'!I42*0.75)</f>
        <v>1091449.8381045172</v>
      </c>
      <c r="I56" s="21">
        <f>('State_Production_Pulp &amp; Paper'!I42*0.25)+('State_Production_Pulp &amp; Paper'!J42*0.75)</f>
        <v>1206182.8194072377</v>
      </c>
      <c r="J56" s="21">
        <f>('State_Production_Pulp &amp; Paper'!J42*0.25)+('State_Production_Pulp &amp; Paper'!K42*0.75)</f>
        <v>1294894.929</v>
      </c>
      <c r="K56" s="21">
        <f>('State_Production_Pulp &amp; Paper'!K42*0.25)+('State_Production_Pulp &amp; Paper'!L42*0.75)</f>
        <v>1352539.1035</v>
      </c>
      <c r="L56" s="21">
        <f>('State_Production_Pulp &amp; Paper'!L42*0.25)+('State_Production_Pulp &amp; Paper'!M42*0.75)</f>
        <v>1313321.4387500002</v>
      </c>
      <c r="M56" s="21">
        <f>('State_Production_Pulp &amp; Paper'!M42*0.25)+('State_Production_Pulp &amp; Paper'!N42*0.75)</f>
        <v>1369525.63475</v>
      </c>
      <c r="N56" s="131">
        <f>('State_Production_Pulp &amp; Paper'!N42*0.25)+('State_Production_Pulp &amp; Paper'!O42*0.75)</f>
        <v>1430044.61625</v>
      </c>
    </row>
    <row r="57" spans="2:14" s="18" customFormat="1" x14ac:dyDescent="0.25">
      <c r="B57" s="165" t="s">
        <v>170</v>
      </c>
      <c r="C57" s="20"/>
      <c r="D57" s="21">
        <f>('State_Production_Pulp &amp; Paper'!D43*0.25)+('State_Production_Pulp &amp; Paper'!E43*0.75)</f>
        <v>404575.78285014408</v>
      </c>
      <c r="E57" s="21">
        <f>('State_Production_Pulp &amp; Paper'!E43*0.25)+('State_Production_Pulp &amp; Paper'!F43*0.75)</f>
        <v>426581.5140903318</v>
      </c>
      <c r="F57" s="21">
        <f>('State_Production_Pulp &amp; Paper'!F43*0.25)+('State_Production_Pulp &amp; Paper'!G43*0.75)</f>
        <v>453810.12137269333</v>
      </c>
      <c r="G57" s="21">
        <f>('State_Production_Pulp &amp; Paper'!G43*0.25)+('State_Production_Pulp &amp; Paper'!H43*0.75)</f>
        <v>482776.7248645674</v>
      </c>
      <c r="H57" s="21">
        <f>('State_Production_Pulp &amp; Paper'!H43*0.25)+('State_Production_Pulp &amp; Paper'!I43*0.75)</f>
        <v>513592.26049422059</v>
      </c>
      <c r="I57" s="21">
        <f>('State_Production_Pulp &amp; Paper'!I43*0.25)+('State_Production_Pulp &amp; Paper'!J43*0.75)</f>
        <v>382773.74960767018</v>
      </c>
      <c r="J57" s="21">
        <f>('State_Production_Pulp &amp; Paper'!J43*0.25)+('State_Production_Pulp &amp; Paper'!K43*0.75)</f>
        <v>642231.13300000003</v>
      </c>
      <c r="K57" s="21">
        <f>('State_Production_Pulp &amp; Paper'!K43*0.25)+('State_Production_Pulp &amp; Paper'!L43*0.75)</f>
        <v>711138.80449999997</v>
      </c>
      <c r="L57" s="21">
        <f>('State_Production_Pulp &amp; Paper'!L43*0.25)+('State_Production_Pulp &amp; Paper'!M43*0.75)</f>
        <v>703600.90650000004</v>
      </c>
      <c r="M57" s="21">
        <f>('State_Production_Pulp &amp; Paper'!M43*0.25)+('State_Production_Pulp &amp; Paper'!N43*0.75)</f>
        <v>714407.75</v>
      </c>
      <c r="N57" s="131">
        <f>('State_Production_Pulp &amp; Paper'!N43*0.25)+('State_Production_Pulp &amp; Paper'!O43*0.75)</f>
        <v>682203.72500000009</v>
      </c>
    </row>
    <row r="58" spans="2:14" s="18" customFormat="1" x14ac:dyDescent="0.25">
      <c r="B58" s="175" t="s">
        <v>174</v>
      </c>
      <c r="C58" s="169" t="s">
        <v>171</v>
      </c>
      <c r="D58" s="202">
        <f>SUM(D22:D57)</f>
        <v>9681338.9388579372</v>
      </c>
      <c r="E58" s="202">
        <f t="shared" ref="E58:L58" si="0">SUM(E22:E57)</f>
        <v>10299296.743465891</v>
      </c>
      <c r="F58" s="202">
        <f t="shared" si="0"/>
        <v>10956698.663261585</v>
      </c>
      <c r="G58" s="202">
        <f t="shared" si="0"/>
        <v>11656062.407725088</v>
      </c>
      <c r="H58" s="202">
        <f t="shared" si="0"/>
        <v>12400066.391196903</v>
      </c>
      <c r="I58" s="202">
        <f t="shared" si="0"/>
        <v>13191559.990635002</v>
      </c>
      <c r="J58" s="202">
        <f t="shared" si="0"/>
        <v>13949123.3235</v>
      </c>
      <c r="K58" s="202">
        <f t="shared" si="0"/>
        <v>15221987.886499999</v>
      </c>
      <c r="L58" s="202">
        <f t="shared" si="0"/>
        <v>16196198.947500004</v>
      </c>
      <c r="M58" s="202">
        <f t="shared" ref="M58:N58" si="1">SUM(M22:M57)</f>
        <v>17197535.298</v>
      </c>
      <c r="N58" s="203">
        <f t="shared" si="1"/>
        <v>17587561.805500001</v>
      </c>
    </row>
    <row r="59" spans="2:14" s="18" customFormat="1" x14ac:dyDescent="0.25">
      <c r="F59" s="28"/>
      <c r="G59" s="28"/>
      <c r="H59" s="28"/>
      <c r="I59" s="28"/>
      <c r="J59" s="28"/>
      <c r="K59" s="28"/>
      <c r="L59" s="28"/>
      <c r="M59" s="28"/>
      <c r="N59" s="28"/>
    </row>
    <row r="60" spans="2:14" s="18" customFormat="1" x14ac:dyDescent="0.25">
      <c r="B60" s="29"/>
      <c r="C60" s="29"/>
      <c r="D60" s="29"/>
      <c r="E60" s="29"/>
      <c r="F60" s="30"/>
      <c r="G60" s="30"/>
      <c r="H60" s="30"/>
      <c r="I60" s="30"/>
      <c r="J60" s="30"/>
      <c r="K60" s="30"/>
      <c r="L60" s="30"/>
      <c r="M60" s="30"/>
      <c r="N60" s="30"/>
    </row>
    <row r="61" spans="2:14" s="18" customFormat="1" ht="18.75" x14ac:dyDescent="0.25">
      <c r="B61" s="15" t="s">
        <v>70</v>
      </c>
      <c r="C61" s="16" t="s">
        <v>71</v>
      </c>
      <c r="D61" s="16">
        <v>2005</v>
      </c>
      <c r="E61" s="16">
        <v>2006</v>
      </c>
      <c r="F61" s="16">
        <v>2007</v>
      </c>
      <c r="G61" s="16">
        <v>2008</v>
      </c>
      <c r="H61" s="16">
        <v>2009</v>
      </c>
      <c r="I61" s="16">
        <v>2010</v>
      </c>
      <c r="J61" s="16">
        <v>2011</v>
      </c>
      <c r="K61" s="16">
        <v>2012</v>
      </c>
      <c r="L61" s="16">
        <v>2013</v>
      </c>
      <c r="M61" s="16">
        <v>2014</v>
      </c>
      <c r="N61" s="17">
        <v>2015</v>
      </c>
    </row>
    <row r="62" spans="2:14" s="18" customFormat="1" x14ac:dyDescent="0.25">
      <c r="B62" s="22" t="s">
        <v>28</v>
      </c>
      <c r="C62" s="23" t="s">
        <v>11</v>
      </c>
      <c r="D62" s="134">
        <v>127.5</v>
      </c>
      <c r="E62" s="134">
        <v>127.5</v>
      </c>
      <c r="F62" s="134">
        <v>127.5</v>
      </c>
      <c r="G62" s="134">
        <v>127.5</v>
      </c>
      <c r="H62" s="134">
        <v>127.5</v>
      </c>
      <c r="I62" s="134">
        <v>127.5</v>
      </c>
      <c r="J62" s="134">
        <v>127.5</v>
      </c>
      <c r="K62" s="134">
        <v>127.5</v>
      </c>
      <c r="L62" s="134">
        <v>127.5</v>
      </c>
      <c r="M62" s="134">
        <v>127.5</v>
      </c>
      <c r="N62" s="134">
        <v>127.5</v>
      </c>
    </row>
    <row r="63" spans="2:14" s="18" customFormat="1" x14ac:dyDescent="0.25">
      <c r="B63" s="26"/>
      <c r="C63" s="27"/>
      <c r="D63" s="162"/>
      <c r="E63" s="162"/>
      <c r="F63" s="133"/>
      <c r="G63" s="133"/>
      <c r="H63" s="133"/>
      <c r="I63" s="133"/>
      <c r="J63" s="133"/>
      <c r="K63" s="133"/>
      <c r="L63" s="133"/>
      <c r="M63" s="133"/>
      <c r="N63" s="133"/>
    </row>
    <row r="64" spans="2:14" x14ac:dyDescent="0.25">
      <c r="B64" s="34"/>
      <c r="C64" s="34"/>
      <c r="D64" s="34"/>
      <c r="E64" s="34"/>
      <c r="F64" s="34"/>
      <c r="G64" s="34"/>
      <c r="H64" s="34"/>
      <c r="I64" s="34"/>
      <c r="J64" s="34"/>
      <c r="K64" s="34"/>
      <c r="L64" s="34"/>
      <c r="M64" s="34"/>
      <c r="N64" s="34"/>
    </row>
    <row r="65" spans="2:14" s="18" customFormat="1" ht="18.75" x14ac:dyDescent="0.25">
      <c r="B65" s="15" t="s">
        <v>72</v>
      </c>
      <c r="C65" s="16" t="s">
        <v>14</v>
      </c>
      <c r="D65" s="16">
        <v>2005</v>
      </c>
      <c r="E65" s="16">
        <v>2006</v>
      </c>
      <c r="F65" s="16">
        <v>2007</v>
      </c>
      <c r="G65" s="16">
        <v>2008</v>
      </c>
      <c r="H65" s="16">
        <v>2009</v>
      </c>
      <c r="I65" s="16">
        <v>2010</v>
      </c>
      <c r="J65" s="16">
        <v>2011</v>
      </c>
      <c r="K65" s="16">
        <v>2012</v>
      </c>
      <c r="L65" s="16">
        <v>2013</v>
      </c>
      <c r="M65" s="16">
        <v>2014</v>
      </c>
      <c r="N65" s="17">
        <v>2015</v>
      </c>
    </row>
    <row r="66" spans="2:14" s="18" customFormat="1" x14ac:dyDescent="0.25">
      <c r="B66" s="176" t="s">
        <v>28</v>
      </c>
      <c r="C66" s="38"/>
      <c r="D66" s="177"/>
      <c r="E66" s="177"/>
      <c r="F66" s="177"/>
      <c r="G66" s="177"/>
      <c r="H66" s="177"/>
      <c r="I66" s="177"/>
      <c r="J66" s="177"/>
      <c r="K66" s="177"/>
      <c r="L66" s="195"/>
      <c r="M66" s="195"/>
      <c r="N66" s="178"/>
    </row>
    <row r="67" spans="2:14" s="18" customFormat="1" x14ac:dyDescent="0.25">
      <c r="B67" s="165" t="s">
        <v>136</v>
      </c>
      <c r="C67" s="20"/>
      <c r="D67" s="21">
        <f t="shared" ref="D67:L67" si="2">D22*D$62*$C$14</f>
        <v>0</v>
      </c>
      <c r="E67" s="21">
        <f t="shared" si="2"/>
        <v>0</v>
      </c>
      <c r="F67" s="21">
        <f t="shared" si="2"/>
        <v>0</v>
      </c>
      <c r="G67" s="21">
        <f t="shared" si="2"/>
        <v>0</v>
      </c>
      <c r="H67" s="21">
        <f t="shared" si="2"/>
        <v>0</v>
      </c>
      <c r="I67" s="21">
        <f t="shared" si="2"/>
        <v>0</v>
      </c>
      <c r="J67" s="21">
        <f t="shared" si="2"/>
        <v>0</v>
      </c>
      <c r="K67" s="21">
        <f t="shared" si="2"/>
        <v>0</v>
      </c>
      <c r="L67" s="21">
        <f t="shared" si="2"/>
        <v>0</v>
      </c>
      <c r="M67" s="21">
        <f t="shared" ref="M67:N67" si="3">M22*M$62*$C$14</f>
        <v>0</v>
      </c>
      <c r="N67" s="131">
        <f t="shared" si="3"/>
        <v>0</v>
      </c>
    </row>
    <row r="68" spans="2:14" s="18" customFormat="1" x14ac:dyDescent="0.25">
      <c r="B68" s="165" t="s">
        <v>137</v>
      </c>
      <c r="C68" s="20"/>
      <c r="D68" s="21">
        <f t="shared" ref="D68:L68" si="4">D23*D$62*$C$14</f>
        <v>243263612.41840005</v>
      </c>
      <c r="E68" s="21">
        <f t="shared" si="4"/>
        <v>257509988.88567671</v>
      </c>
      <c r="F68" s="21">
        <f t="shared" si="4"/>
        <v>273946796.68689007</v>
      </c>
      <c r="G68" s="21">
        <f t="shared" si="4"/>
        <v>291432762.43286175</v>
      </c>
      <c r="H68" s="21">
        <f t="shared" si="4"/>
        <v>310034853.65198058</v>
      </c>
      <c r="I68" s="21">
        <f t="shared" si="4"/>
        <v>322898360.1377489</v>
      </c>
      <c r="J68" s="21">
        <f t="shared" si="4"/>
        <v>334554841.98750001</v>
      </c>
      <c r="K68" s="21">
        <f t="shared" si="4"/>
        <v>391711491.86250001</v>
      </c>
      <c r="L68" s="21">
        <f t="shared" si="4"/>
        <v>416390589.48750001</v>
      </c>
      <c r="M68" s="21">
        <f t="shared" ref="M68:N68" si="5">M23*M$62*$C$14</f>
        <v>378053947.5</v>
      </c>
      <c r="N68" s="131">
        <f t="shared" si="5"/>
        <v>353313082.5</v>
      </c>
    </row>
    <row r="69" spans="2:14" s="18" customFormat="1" x14ac:dyDescent="0.25">
      <c r="B69" s="165" t="s">
        <v>138</v>
      </c>
      <c r="C69" s="20"/>
      <c r="D69" s="21">
        <f t="shared" ref="D69:L69" si="6">D24*D$62*$C$14</f>
        <v>0</v>
      </c>
      <c r="E69" s="21">
        <f t="shared" si="6"/>
        <v>0</v>
      </c>
      <c r="F69" s="21">
        <f t="shared" si="6"/>
        <v>0</v>
      </c>
      <c r="G69" s="21">
        <f t="shared" si="6"/>
        <v>0</v>
      </c>
      <c r="H69" s="21">
        <f t="shared" si="6"/>
        <v>0</v>
      </c>
      <c r="I69" s="21">
        <f t="shared" si="6"/>
        <v>0</v>
      </c>
      <c r="J69" s="21">
        <f t="shared" si="6"/>
        <v>0</v>
      </c>
      <c r="K69" s="21">
        <f t="shared" si="6"/>
        <v>0</v>
      </c>
      <c r="L69" s="21">
        <f t="shared" si="6"/>
        <v>0</v>
      </c>
      <c r="M69" s="21">
        <f t="shared" ref="M69:N69" si="7">M24*M$62*$C$14</f>
        <v>0</v>
      </c>
      <c r="N69" s="131">
        <f t="shared" si="7"/>
        <v>0</v>
      </c>
    </row>
    <row r="70" spans="2:14" s="18" customFormat="1" x14ac:dyDescent="0.25">
      <c r="B70" s="165" t="s">
        <v>139</v>
      </c>
      <c r="C70" s="20"/>
      <c r="D70" s="21">
        <f t="shared" ref="D70:L70" si="8">D25*D$62*$C$14</f>
        <v>38777470.737673774</v>
      </c>
      <c r="E70" s="21">
        <f t="shared" si="8"/>
        <v>40199761.162894651</v>
      </c>
      <c r="F70" s="21">
        <f t="shared" si="8"/>
        <v>42765703.364781544</v>
      </c>
      <c r="G70" s="21">
        <f t="shared" si="8"/>
        <v>45495429.111469723</v>
      </c>
      <c r="H70" s="21">
        <f t="shared" si="8"/>
        <v>48399392.671776302</v>
      </c>
      <c r="I70" s="21">
        <f t="shared" si="8"/>
        <v>48063744.27517166</v>
      </c>
      <c r="J70" s="21">
        <f t="shared" si="8"/>
        <v>50265277.743749999</v>
      </c>
      <c r="K70" s="21">
        <f t="shared" si="8"/>
        <v>60728526.483750001</v>
      </c>
      <c r="L70" s="21">
        <f t="shared" si="8"/>
        <v>69262555.447500005</v>
      </c>
      <c r="M70" s="21">
        <f t="shared" ref="M70:N70" si="9">M25*M$62*$C$14</f>
        <v>83240988.75</v>
      </c>
      <c r="N70" s="131">
        <f t="shared" si="9"/>
        <v>87489862.5</v>
      </c>
    </row>
    <row r="71" spans="2:14" s="18" customFormat="1" x14ac:dyDescent="0.25">
      <c r="B71" s="165" t="s">
        <v>140</v>
      </c>
      <c r="C71" s="20"/>
      <c r="D71" s="21">
        <f t="shared" ref="D71:L71" si="10">D26*D$62*$C$14</f>
        <v>0</v>
      </c>
      <c r="E71" s="21">
        <f t="shared" si="10"/>
        <v>0</v>
      </c>
      <c r="F71" s="21">
        <f t="shared" si="10"/>
        <v>0</v>
      </c>
      <c r="G71" s="21">
        <f t="shared" si="10"/>
        <v>0</v>
      </c>
      <c r="H71" s="21">
        <f t="shared" si="10"/>
        <v>0</v>
      </c>
      <c r="I71" s="21">
        <f t="shared" si="10"/>
        <v>0</v>
      </c>
      <c r="J71" s="21">
        <f t="shared" si="10"/>
        <v>0</v>
      </c>
      <c r="K71" s="21">
        <f t="shared" si="10"/>
        <v>0</v>
      </c>
      <c r="L71" s="21">
        <f t="shared" si="10"/>
        <v>0</v>
      </c>
      <c r="M71" s="21">
        <f t="shared" ref="M71:N71" si="11">M26*M$62*$C$14</f>
        <v>0</v>
      </c>
      <c r="N71" s="131">
        <f t="shared" si="11"/>
        <v>0</v>
      </c>
    </row>
    <row r="72" spans="2:14" s="18" customFormat="1" x14ac:dyDescent="0.25">
      <c r="B72" s="165" t="s">
        <v>141</v>
      </c>
      <c r="C72" s="20"/>
      <c r="D72" s="21">
        <f t="shared" ref="D72:L72" si="12">D27*D$62*$C$14</f>
        <v>0</v>
      </c>
      <c r="E72" s="21">
        <f t="shared" si="12"/>
        <v>0</v>
      </c>
      <c r="F72" s="21">
        <f t="shared" si="12"/>
        <v>0</v>
      </c>
      <c r="G72" s="21">
        <f t="shared" si="12"/>
        <v>0</v>
      </c>
      <c r="H72" s="21">
        <f t="shared" si="12"/>
        <v>0</v>
      </c>
      <c r="I72" s="21">
        <f t="shared" si="12"/>
        <v>0</v>
      </c>
      <c r="J72" s="21">
        <f t="shared" si="12"/>
        <v>0</v>
      </c>
      <c r="K72" s="21">
        <f t="shared" si="12"/>
        <v>0</v>
      </c>
      <c r="L72" s="21">
        <f t="shared" si="12"/>
        <v>0</v>
      </c>
      <c r="M72" s="21">
        <f t="shared" ref="M72:N72" si="13">M27*M$62*$C$14</f>
        <v>0</v>
      </c>
      <c r="N72" s="131">
        <f t="shared" si="13"/>
        <v>0</v>
      </c>
    </row>
    <row r="73" spans="2:14" s="18" customFormat="1" x14ac:dyDescent="0.25">
      <c r="B73" s="165" t="s">
        <v>142</v>
      </c>
      <c r="C73" s="20"/>
      <c r="D73" s="21">
        <f t="shared" ref="D73:L73" si="14">D28*D$62*$C$14</f>
        <v>6294900.5350943524</v>
      </c>
      <c r="E73" s="21">
        <f t="shared" si="14"/>
        <v>6575059.1557131549</v>
      </c>
      <c r="F73" s="21">
        <f t="shared" si="14"/>
        <v>6994743.7826735675</v>
      </c>
      <c r="G73" s="21">
        <f t="shared" si="14"/>
        <v>7441216.7900782647</v>
      </c>
      <c r="H73" s="21">
        <f t="shared" si="14"/>
        <v>7916188.0745513448</v>
      </c>
      <c r="I73" s="21">
        <f t="shared" si="14"/>
        <v>7677834.7904952643</v>
      </c>
      <c r="J73" s="21">
        <f t="shared" si="14"/>
        <v>7940700</v>
      </c>
      <c r="K73" s="21">
        <f t="shared" si="14"/>
        <v>10555597.5</v>
      </c>
      <c r="L73" s="21">
        <f t="shared" si="14"/>
        <v>11307465</v>
      </c>
      <c r="M73" s="21">
        <f t="shared" ref="M73:N73" si="15">M28*M$62*$C$14</f>
        <v>10889647.5</v>
      </c>
      <c r="N73" s="131">
        <f t="shared" si="15"/>
        <v>9474142.5</v>
      </c>
    </row>
    <row r="74" spans="2:14" s="18" customFormat="1" x14ac:dyDescent="0.25">
      <c r="B74" s="165" t="s">
        <v>143</v>
      </c>
      <c r="C74" s="20"/>
      <c r="D74" s="21">
        <f t="shared" ref="D74:L74" si="16">D29*D$62*$C$14</f>
        <v>0</v>
      </c>
      <c r="E74" s="21">
        <f t="shared" si="16"/>
        <v>0</v>
      </c>
      <c r="F74" s="21">
        <f t="shared" si="16"/>
        <v>0</v>
      </c>
      <c r="G74" s="21">
        <f t="shared" si="16"/>
        <v>0</v>
      </c>
      <c r="H74" s="21">
        <f t="shared" si="16"/>
        <v>0</v>
      </c>
      <c r="I74" s="21">
        <f t="shared" si="16"/>
        <v>0</v>
      </c>
      <c r="J74" s="21">
        <f t="shared" si="16"/>
        <v>0</v>
      </c>
      <c r="K74" s="21">
        <f t="shared" si="16"/>
        <v>0</v>
      </c>
      <c r="L74" s="21">
        <f t="shared" si="16"/>
        <v>0</v>
      </c>
      <c r="M74" s="21">
        <f t="shared" ref="M74:N74" si="17">M29*M$62*$C$14</f>
        <v>0</v>
      </c>
      <c r="N74" s="131">
        <f t="shared" si="17"/>
        <v>0</v>
      </c>
    </row>
    <row r="75" spans="2:14" s="18" customFormat="1" x14ac:dyDescent="0.25">
      <c r="B75" s="165" t="s">
        <v>144</v>
      </c>
      <c r="C75" s="20"/>
      <c r="D75" s="21">
        <f t="shared" ref="D75:L75" si="18">D30*D$62*$C$14</f>
        <v>0</v>
      </c>
      <c r="E75" s="21">
        <f t="shared" si="18"/>
        <v>0</v>
      </c>
      <c r="F75" s="21">
        <f t="shared" si="18"/>
        <v>0</v>
      </c>
      <c r="G75" s="21">
        <f t="shared" si="18"/>
        <v>0</v>
      </c>
      <c r="H75" s="21">
        <f t="shared" si="18"/>
        <v>0</v>
      </c>
      <c r="I75" s="21">
        <f t="shared" si="18"/>
        <v>0</v>
      </c>
      <c r="J75" s="21">
        <f t="shared" si="18"/>
        <v>0</v>
      </c>
      <c r="K75" s="21">
        <f t="shared" si="18"/>
        <v>0</v>
      </c>
      <c r="L75" s="21">
        <f t="shared" si="18"/>
        <v>0</v>
      </c>
      <c r="M75" s="21">
        <f t="shared" ref="M75:N75" si="19">M30*M$62*$C$14</f>
        <v>0</v>
      </c>
      <c r="N75" s="131">
        <f t="shared" si="19"/>
        <v>0</v>
      </c>
    </row>
    <row r="76" spans="2:14" s="18" customFormat="1" x14ac:dyDescent="0.25">
      <c r="B76" s="165" t="s">
        <v>145</v>
      </c>
      <c r="C76" s="20"/>
      <c r="D76" s="21">
        <f t="shared" ref="D76:L76" si="20">D31*D$62*$C$14</f>
        <v>0</v>
      </c>
      <c r="E76" s="21">
        <f t="shared" si="20"/>
        <v>0</v>
      </c>
      <c r="F76" s="21">
        <f t="shared" si="20"/>
        <v>0</v>
      </c>
      <c r="G76" s="21">
        <f t="shared" si="20"/>
        <v>0</v>
      </c>
      <c r="H76" s="21">
        <f t="shared" si="20"/>
        <v>0</v>
      </c>
      <c r="I76" s="21">
        <f t="shared" si="20"/>
        <v>0</v>
      </c>
      <c r="J76" s="21">
        <f t="shared" si="20"/>
        <v>0</v>
      </c>
      <c r="K76" s="21">
        <f t="shared" si="20"/>
        <v>0</v>
      </c>
      <c r="L76" s="21">
        <f t="shared" si="20"/>
        <v>0</v>
      </c>
      <c r="M76" s="21">
        <f t="shared" ref="M76:N76" si="21">M31*M$62*$C$14</f>
        <v>0</v>
      </c>
      <c r="N76" s="131">
        <f t="shared" si="21"/>
        <v>0</v>
      </c>
    </row>
    <row r="77" spans="2:14" s="18" customFormat="1" x14ac:dyDescent="0.25">
      <c r="B77" s="165" t="s">
        <v>146</v>
      </c>
      <c r="C77" s="20"/>
      <c r="D77" s="21">
        <f t="shared" ref="D77:L77" si="22">D32*D$62*$C$14</f>
        <v>0</v>
      </c>
      <c r="E77" s="21">
        <f t="shared" si="22"/>
        <v>0</v>
      </c>
      <c r="F77" s="21">
        <f t="shared" si="22"/>
        <v>0</v>
      </c>
      <c r="G77" s="21">
        <f t="shared" si="22"/>
        <v>0</v>
      </c>
      <c r="H77" s="21">
        <f t="shared" si="22"/>
        <v>0</v>
      </c>
      <c r="I77" s="21">
        <f t="shared" si="22"/>
        <v>0</v>
      </c>
      <c r="J77" s="21">
        <f t="shared" si="22"/>
        <v>0</v>
      </c>
      <c r="K77" s="21">
        <f t="shared" si="22"/>
        <v>0</v>
      </c>
      <c r="L77" s="21">
        <f t="shared" si="22"/>
        <v>0</v>
      </c>
      <c r="M77" s="21">
        <f t="shared" ref="M77:N77" si="23">M32*M$62*$C$14</f>
        <v>0</v>
      </c>
      <c r="N77" s="131">
        <f t="shared" si="23"/>
        <v>0</v>
      </c>
    </row>
    <row r="78" spans="2:14" s="18" customFormat="1" x14ac:dyDescent="0.25">
      <c r="B78" s="165" t="s">
        <v>147</v>
      </c>
      <c r="C78" s="20"/>
      <c r="D78" s="21">
        <f t="shared" ref="D78:L78" si="24">D33*D$62*$C$14</f>
        <v>439717929.88265896</v>
      </c>
      <c r="E78" s="21">
        <f t="shared" si="24"/>
        <v>466153229.57325685</v>
      </c>
      <c r="F78" s="21">
        <f t="shared" si="24"/>
        <v>495907691.03537959</v>
      </c>
      <c r="G78" s="21">
        <f t="shared" si="24"/>
        <v>527561373.4418931</v>
      </c>
      <c r="H78" s="21">
        <f t="shared" si="24"/>
        <v>561235503.66158855</v>
      </c>
      <c r="I78" s="21">
        <f t="shared" si="24"/>
        <v>609839736.38747168</v>
      </c>
      <c r="J78" s="21">
        <f t="shared" si="24"/>
        <v>609959497.52249992</v>
      </c>
      <c r="K78" s="21">
        <f t="shared" si="24"/>
        <v>686051935.42124999</v>
      </c>
      <c r="L78" s="21">
        <f t="shared" si="24"/>
        <v>743100638.25</v>
      </c>
      <c r="M78" s="21">
        <f t="shared" ref="M78:N78" si="25">M33*M$62*$C$14</f>
        <v>779581773.05624998</v>
      </c>
      <c r="N78" s="131">
        <f t="shared" si="25"/>
        <v>786347543.66250002</v>
      </c>
    </row>
    <row r="79" spans="2:14" s="18" customFormat="1" x14ac:dyDescent="0.25">
      <c r="B79" s="165" t="s">
        <v>148</v>
      </c>
      <c r="C79" s="20"/>
      <c r="D79" s="21">
        <f t="shared" ref="D79:L79" si="26">D34*D$62*$C$14</f>
        <v>29777777.014464915</v>
      </c>
      <c r="E79" s="21">
        <f t="shared" si="26"/>
        <v>32559152.272298906</v>
      </c>
      <c r="F79" s="21">
        <f t="shared" si="26"/>
        <v>34637396.034360543</v>
      </c>
      <c r="G79" s="21">
        <f t="shared" si="26"/>
        <v>36848293.65357504</v>
      </c>
      <c r="H79" s="21">
        <f t="shared" si="26"/>
        <v>39200312.397420265</v>
      </c>
      <c r="I79" s="21">
        <f t="shared" si="26"/>
        <v>44378907.867365547</v>
      </c>
      <c r="J79" s="21">
        <f t="shared" si="26"/>
        <v>46817043.75</v>
      </c>
      <c r="K79" s="21">
        <f t="shared" si="26"/>
        <v>47790060</v>
      </c>
      <c r="L79" s="21">
        <f t="shared" si="26"/>
        <v>46479168.75</v>
      </c>
      <c r="M79" s="21">
        <f t="shared" ref="M79:N79" si="27">M34*M$62*$C$14</f>
        <v>45811770</v>
      </c>
      <c r="N79" s="131">
        <f t="shared" si="27"/>
        <v>44494440</v>
      </c>
    </row>
    <row r="80" spans="2:14" s="18" customFormat="1" x14ac:dyDescent="0.25">
      <c r="B80" s="165" t="s">
        <v>149</v>
      </c>
      <c r="C80" s="20"/>
      <c r="D80" s="21">
        <f t="shared" ref="D80:L80" si="28">D35*D$62*$C$14</f>
        <v>25757027.456788339</v>
      </c>
      <c r="E80" s="21">
        <f t="shared" si="28"/>
        <v>27818056.374152657</v>
      </c>
      <c r="F80" s="21">
        <f t="shared" si="28"/>
        <v>29593676.993779421</v>
      </c>
      <c r="G80" s="21">
        <f t="shared" si="28"/>
        <v>31482635.099765342</v>
      </c>
      <c r="H80" s="21">
        <f t="shared" si="28"/>
        <v>33492164.999750368</v>
      </c>
      <c r="I80" s="21">
        <f t="shared" si="28"/>
        <v>36706218.067322433</v>
      </c>
      <c r="J80" s="21">
        <f t="shared" si="28"/>
        <v>39508447.3125</v>
      </c>
      <c r="K80" s="21">
        <f t="shared" si="28"/>
        <v>40711547.640000008</v>
      </c>
      <c r="L80" s="21">
        <f t="shared" si="28"/>
        <v>41360269.042499997</v>
      </c>
      <c r="M80" s="21">
        <f t="shared" ref="M80:N80" si="29">M35*M$62*$C$14</f>
        <v>42881246.25</v>
      </c>
      <c r="N80" s="131">
        <f t="shared" si="29"/>
        <v>42030056.25</v>
      </c>
    </row>
    <row r="81" spans="2:14" s="18" customFormat="1" x14ac:dyDescent="0.25">
      <c r="B81" s="165" t="s">
        <v>150</v>
      </c>
      <c r="C81" s="20"/>
      <c r="D81" s="21">
        <f t="shared" ref="D81:L81" si="30">D36*D$62*$C$14</f>
        <v>5503566.2383165443</v>
      </c>
      <c r="E81" s="21">
        <f t="shared" si="30"/>
        <v>5967295.1440150803</v>
      </c>
      <c r="F81" s="21">
        <f t="shared" si="30"/>
        <v>6348186.3234202983</v>
      </c>
      <c r="G81" s="21">
        <f t="shared" si="30"/>
        <v>6753389.7057662746</v>
      </c>
      <c r="H81" s="21">
        <f t="shared" si="30"/>
        <v>7184457.1337939072</v>
      </c>
      <c r="I81" s="21">
        <f t="shared" si="30"/>
        <v>7882266.2776126675</v>
      </c>
      <c r="J81" s="21">
        <f t="shared" si="30"/>
        <v>8583300</v>
      </c>
      <c r="K81" s="21">
        <f t="shared" si="30"/>
        <v>8751600</v>
      </c>
      <c r="L81" s="21">
        <f t="shared" si="30"/>
        <v>8751600</v>
      </c>
      <c r="M81" s="21">
        <f t="shared" ref="M81:N81" si="31">M36*M$62*$C$14</f>
        <v>9004050</v>
      </c>
      <c r="N81" s="131">
        <f t="shared" si="31"/>
        <v>8709525</v>
      </c>
    </row>
    <row r="82" spans="2:14" s="18" customFormat="1" x14ac:dyDescent="0.25">
      <c r="B82" s="165" t="s">
        <v>151</v>
      </c>
      <c r="C82" s="20"/>
      <c r="D82" s="21">
        <f t="shared" ref="D82:L82" si="32">D37*D$62*$C$14</f>
        <v>0</v>
      </c>
      <c r="E82" s="21">
        <f t="shared" si="32"/>
        <v>0</v>
      </c>
      <c r="F82" s="21">
        <f t="shared" si="32"/>
        <v>0</v>
      </c>
      <c r="G82" s="21">
        <f t="shared" si="32"/>
        <v>0</v>
      </c>
      <c r="H82" s="21">
        <f t="shared" si="32"/>
        <v>0</v>
      </c>
      <c r="I82" s="21">
        <f t="shared" si="32"/>
        <v>0</v>
      </c>
      <c r="J82" s="21">
        <f t="shared" si="32"/>
        <v>0</v>
      </c>
      <c r="K82" s="21">
        <f t="shared" si="32"/>
        <v>0</v>
      </c>
      <c r="L82" s="21">
        <f t="shared" si="32"/>
        <v>0</v>
      </c>
      <c r="M82" s="21">
        <f t="shared" ref="M82:N82" si="33">M37*M$62*$C$14</f>
        <v>0</v>
      </c>
      <c r="N82" s="131">
        <f t="shared" si="33"/>
        <v>0</v>
      </c>
    </row>
    <row r="83" spans="2:14" s="18" customFormat="1" x14ac:dyDescent="0.25">
      <c r="B83" s="165" t="s">
        <v>152</v>
      </c>
      <c r="C83" s="20"/>
      <c r="D83" s="21">
        <f t="shared" ref="D83:L83" si="34">D38*D$62*$C$14</f>
        <v>112807255.34101544</v>
      </c>
      <c r="E83" s="21">
        <f t="shared" si="34"/>
        <v>121259549.48859271</v>
      </c>
      <c r="F83" s="21">
        <f t="shared" si="34"/>
        <v>128999520.73254542</v>
      </c>
      <c r="G83" s="21">
        <f t="shared" si="34"/>
        <v>137233532.69419727</v>
      </c>
      <c r="H83" s="21">
        <f t="shared" si="34"/>
        <v>145993119.8874439</v>
      </c>
      <c r="I83" s="21">
        <f t="shared" si="34"/>
        <v>153439278.84199083</v>
      </c>
      <c r="J83" s="21">
        <f t="shared" si="34"/>
        <v>170121273.75</v>
      </c>
      <c r="K83" s="21">
        <f t="shared" si="34"/>
        <v>182339853.75</v>
      </c>
      <c r="L83" s="21">
        <f t="shared" si="34"/>
        <v>184737873.75</v>
      </c>
      <c r="M83" s="21">
        <f t="shared" ref="M83:N83" si="35">M38*M$62*$C$14</f>
        <v>182885681.25</v>
      </c>
      <c r="N83" s="131">
        <f t="shared" si="35"/>
        <v>187823437.5</v>
      </c>
    </row>
    <row r="84" spans="2:14" s="18" customFormat="1" x14ac:dyDescent="0.25">
      <c r="B84" s="165" t="s">
        <v>153</v>
      </c>
      <c r="C84" s="20"/>
      <c r="D84" s="21">
        <f t="shared" ref="D84:L84" si="36">D39*D$62*$C$14</f>
        <v>39177328.119635925</v>
      </c>
      <c r="E84" s="21">
        <f t="shared" si="36"/>
        <v>42481013.559131823</v>
      </c>
      <c r="F84" s="21">
        <f t="shared" si="36"/>
        <v>45192567.616097674</v>
      </c>
      <c r="G84" s="21">
        <f t="shared" si="36"/>
        <v>48077199.591593266</v>
      </c>
      <c r="H84" s="21">
        <f t="shared" si="36"/>
        <v>51145957.012333266</v>
      </c>
      <c r="I84" s="21">
        <f t="shared" si="36"/>
        <v>58272841.113536358</v>
      </c>
      <c r="J84" s="21">
        <f t="shared" si="36"/>
        <v>59637423.75</v>
      </c>
      <c r="K84" s="21">
        <f t="shared" si="36"/>
        <v>61484006.25</v>
      </c>
      <c r="L84" s="21">
        <f t="shared" si="36"/>
        <v>62259716.25</v>
      </c>
      <c r="M84" s="21">
        <f t="shared" ref="M84:N84" si="37">M39*M$62*$C$14</f>
        <v>62625131.25</v>
      </c>
      <c r="N84" s="131">
        <f t="shared" si="37"/>
        <v>58303710</v>
      </c>
    </row>
    <row r="85" spans="2:14" s="18" customFormat="1" x14ac:dyDescent="0.25">
      <c r="B85" s="165" t="s">
        <v>154</v>
      </c>
      <c r="C85" s="20"/>
      <c r="D85" s="21">
        <f t="shared" ref="D85:L85" si="38">D40*D$62*$C$14</f>
        <v>0</v>
      </c>
      <c r="E85" s="21">
        <f t="shared" si="38"/>
        <v>0</v>
      </c>
      <c r="F85" s="21">
        <f t="shared" si="38"/>
        <v>0</v>
      </c>
      <c r="G85" s="21">
        <f t="shared" si="38"/>
        <v>0</v>
      </c>
      <c r="H85" s="21">
        <f t="shared" si="38"/>
        <v>0</v>
      </c>
      <c r="I85" s="21">
        <f t="shared" si="38"/>
        <v>0</v>
      </c>
      <c r="J85" s="21">
        <f t="shared" si="38"/>
        <v>0</v>
      </c>
      <c r="K85" s="21">
        <f t="shared" si="38"/>
        <v>0</v>
      </c>
      <c r="L85" s="21">
        <f t="shared" si="38"/>
        <v>0</v>
      </c>
      <c r="M85" s="21">
        <f t="shared" ref="M85:N85" si="39">M40*M$62*$C$14</f>
        <v>0</v>
      </c>
      <c r="N85" s="131">
        <f t="shared" si="39"/>
        <v>0</v>
      </c>
    </row>
    <row r="86" spans="2:14" s="18" customFormat="1" x14ac:dyDescent="0.25">
      <c r="B86" s="165" t="s">
        <v>155</v>
      </c>
      <c r="C86" s="20"/>
      <c r="D86" s="21">
        <f t="shared" ref="D86:L86" si="40">D41*D$62*$C$14</f>
        <v>33672398.114820935</v>
      </c>
      <c r="E86" s="21">
        <f t="shared" si="40"/>
        <v>36194491.820983902</v>
      </c>
      <c r="F86" s="21">
        <f t="shared" si="40"/>
        <v>38504778.5329616</v>
      </c>
      <c r="G86" s="21">
        <f t="shared" si="40"/>
        <v>40962530.35421446</v>
      </c>
      <c r="H86" s="21">
        <f t="shared" si="40"/>
        <v>43577159.951291978</v>
      </c>
      <c r="I86" s="21">
        <f t="shared" si="40"/>
        <v>47039099.131038569</v>
      </c>
      <c r="J86" s="21">
        <f t="shared" si="40"/>
        <v>50243925</v>
      </c>
      <c r="K86" s="21">
        <f t="shared" si="40"/>
        <v>53709375</v>
      </c>
      <c r="L86" s="21">
        <f t="shared" si="40"/>
        <v>55012743.75</v>
      </c>
      <c r="M86" s="21">
        <f t="shared" ref="M86:N86" si="41">M41*M$62*$C$14</f>
        <v>103838932.5</v>
      </c>
      <c r="N86" s="131">
        <f t="shared" si="41"/>
        <v>125954381.25</v>
      </c>
    </row>
    <row r="87" spans="2:14" s="18" customFormat="1" x14ac:dyDescent="0.25">
      <c r="B87" s="165" t="s">
        <v>156</v>
      </c>
      <c r="C87" s="20"/>
      <c r="D87" s="21">
        <f t="shared" ref="D87:L87" si="42">D42*D$62*$C$14</f>
        <v>223746710.77402723</v>
      </c>
      <c r="E87" s="21">
        <f t="shared" si="42"/>
        <v>241230595.73049128</v>
      </c>
      <c r="F87" s="21">
        <f t="shared" si="42"/>
        <v>256628293.33030984</v>
      </c>
      <c r="G87" s="21">
        <f t="shared" si="42"/>
        <v>273008822.69181895</v>
      </c>
      <c r="H87" s="21">
        <f t="shared" si="42"/>
        <v>290434917.75725424</v>
      </c>
      <c r="I87" s="21">
        <f t="shared" si="42"/>
        <v>317103139.13253284</v>
      </c>
      <c r="J87" s="21">
        <f t="shared" si="42"/>
        <v>338684261.30624998</v>
      </c>
      <c r="K87" s="21">
        <f t="shared" si="42"/>
        <v>355180660.10624999</v>
      </c>
      <c r="L87" s="21">
        <f t="shared" si="42"/>
        <v>361840391.06624997</v>
      </c>
      <c r="M87" s="21">
        <f t="shared" ref="M87:N87" si="43">M42*M$62*$C$14</f>
        <v>394505846.25</v>
      </c>
      <c r="N87" s="131">
        <f t="shared" si="43"/>
        <v>409201560</v>
      </c>
    </row>
    <row r="88" spans="2:14" s="18" customFormat="1" x14ac:dyDescent="0.25">
      <c r="B88" s="165" t="s">
        <v>157</v>
      </c>
      <c r="C88" s="20"/>
      <c r="D88" s="21">
        <f t="shared" ref="D88:L88" si="44">D43*D$62*$C$14</f>
        <v>0</v>
      </c>
      <c r="E88" s="21">
        <f t="shared" si="44"/>
        <v>0</v>
      </c>
      <c r="F88" s="21">
        <f t="shared" si="44"/>
        <v>0</v>
      </c>
      <c r="G88" s="21">
        <f t="shared" si="44"/>
        <v>0</v>
      </c>
      <c r="H88" s="21">
        <f t="shared" si="44"/>
        <v>0</v>
      </c>
      <c r="I88" s="21">
        <f t="shared" si="44"/>
        <v>0</v>
      </c>
      <c r="J88" s="21">
        <f t="shared" si="44"/>
        <v>0</v>
      </c>
      <c r="K88" s="21">
        <f t="shared" si="44"/>
        <v>0</v>
      </c>
      <c r="L88" s="21">
        <f t="shared" si="44"/>
        <v>0</v>
      </c>
      <c r="M88" s="21">
        <f t="shared" ref="M88:N88" si="45">M43*M$62*$C$14</f>
        <v>0</v>
      </c>
      <c r="N88" s="131">
        <f t="shared" si="45"/>
        <v>0</v>
      </c>
    </row>
    <row r="89" spans="2:14" s="18" customFormat="1" x14ac:dyDescent="0.25">
      <c r="B89" s="165" t="s">
        <v>158</v>
      </c>
      <c r="C89" s="20"/>
      <c r="D89" s="21">
        <f t="shared" ref="D89:L89" si="46">D44*D$62*$C$14</f>
        <v>0</v>
      </c>
      <c r="E89" s="21">
        <f t="shared" si="46"/>
        <v>0</v>
      </c>
      <c r="F89" s="21">
        <f t="shared" si="46"/>
        <v>0</v>
      </c>
      <c r="G89" s="21">
        <f t="shared" si="46"/>
        <v>0</v>
      </c>
      <c r="H89" s="21">
        <f t="shared" si="46"/>
        <v>0</v>
      </c>
      <c r="I89" s="21">
        <f t="shared" si="46"/>
        <v>0</v>
      </c>
      <c r="J89" s="21">
        <f t="shared" si="46"/>
        <v>0</v>
      </c>
      <c r="K89" s="21">
        <f t="shared" si="46"/>
        <v>0</v>
      </c>
      <c r="L89" s="21">
        <f t="shared" si="46"/>
        <v>0</v>
      </c>
      <c r="M89" s="21">
        <f t="shared" ref="M89:N89" si="47">M44*M$62*$C$14</f>
        <v>0</v>
      </c>
      <c r="N89" s="131">
        <f t="shared" si="47"/>
        <v>0</v>
      </c>
    </row>
    <row r="90" spans="2:14" s="18" customFormat="1" x14ac:dyDescent="0.25">
      <c r="B90" s="165" t="s">
        <v>159</v>
      </c>
      <c r="C90" s="20"/>
      <c r="D90" s="21">
        <f t="shared" ref="D90:L90" si="48">D45*D$62*$C$14</f>
        <v>0</v>
      </c>
      <c r="E90" s="21">
        <f t="shared" si="48"/>
        <v>0</v>
      </c>
      <c r="F90" s="21">
        <f t="shared" si="48"/>
        <v>0</v>
      </c>
      <c r="G90" s="21">
        <f t="shared" si="48"/>
        <v>0</v>
      </c>
      <c r="H90" s="21">
        <f t="shared" si="48"/>
        <v>0</v>
      </c>
      <c r="I90" s="21">
        <f t="shared" si="48"/>
        <v>0</v>
      </c>
      <c r="J90" s="21">
        <f t="shared" si="48"/>
        <v>0</v>
      </c>
      <c r="K90" s="21">
        <f t="shared" si="48"/>
        <v>0</v>
      </c>
      <c r="L90" s="21">
        <f t="shared" si="48"/>
        <v>0</v>
      </c>
      <c r="M90" s="21">
        <f t="shared" ref="M90:N90" si="49">M45*M$62*$C$14</f>
        <v>0</v>
      </c>
      <c r="N90" s="131">
        <f t="shared" si="49"/>
        <v>0</v>
      </c>
    </row>
    <row r="91" spans="2:14" s="18" customFormat="1" x14ac:dyDescent="0.25">
      <c r="B91" s="165" t="s">
        <v>160</v>
      </c>
      <c r="C91" s="20"/>
      <c r="D91" s="21">
        <f t="shared" ref="D91:L91" si="50">D46*D$62*$C$14</f>
        <v>0</v>
      </c>
      <c r="E91" s="21">
        <f t="shared" si="50"/>
        <v>0</v>
      </c>
      <c r="F91" s="21">
        <f t="shared" si="50"/>
        <v>0</v>
      </c>
      <c r="G91" s="21">
        <f t="shared" si="50"/>
        <v>0</v>
      </c>
      <c r="H91" s="21">
        <f t="shared" si="50"/>
        <v>0</v>
      </c>
      <c r="I91" s="21">
        <f t="shared" si="50"/>
        <v>0</v>
      </c>
      <c r="J91" s="21">
        <f t="shared" si="50"/>
        <v>0</v>
      </c>
      <c r="K91" s="21">
        <f t="shared" si="50"/>
        <v>0</v>
      </c>
      <c r="L91" s="21">
        <f t="shared" si="50"/>
        <v>0</v>
      </c>
      <c r="M91" s="21">
        <f t="shared" ref="M91:N91" si="51">M46*M$62*$C$14</f>
        <v>0</v>
      </c>
      <c r="N91" s="131">
        <f t="shared" si="51"/>
        <v>0</v>
      </c>
    </row>
    <row r="92" spans="2:14" s="18" customFormat="1" x14ac:dyDescent="0.25">
      <c r="B92" s="165" t="s">
        <v>161</v>
      </c>
      <c r="C92" s="20"/>
      <c r="D92" s="21">
        <f t="shared" ref="D92:L92" si="52">D47*D$62*$C$14</f>
        <v>62800033.430411614</v>
      </c>
      <c r="E92" s="21">
        <f t="shared" si="52"/>
        <v>67864809.054769635</v>
      </c>
      <c r="F92" s="21">
        <f t="shared" si="52"/>
        <v>72196605.37741451</v>
      </c>
      <c r="G92" s="21">
        <f t="shared" si="52"/>
        <v>76804899.33767502</v>
      </c>
      <c r="H92" s="21">
        <f t="shared" si="52"/>
        <v>81707339.720930859</v>
      </c>
      <c r="I92" s="21">
        <f t="shared" si="52"/>
        <v>91111974.732469752</v>
      </c>
      <c r="J92" s="21">
        <f t="shared" si="52"/>
        <v>96836823.75</v>
      </c>
      <c r="K92" s="21">
        <f t="shared" si="52"/>
        <v>97738950</v>
      </c>
      <c r="L92" s="21">
        <f t="shared" si="52"/>
        <v>100187651.25</v>
      </c>
      <c r="M92" s="21">
        <f t="shared" ref="M92:N92" si="53">M47*M$62*$C$14</f>
        <v>116790956.25</v>
      </c>
      <c r="N92" s="131">
        <f t="shared" si="53"/>
        <v>146963002.5</v>
      </c>
    </row>
    <row r="93" spans="2:14" s="18" customFormat="1" x14ac:dyDescent="0.25">
      <c r="B93" s="165" t="s">
        <v>162</v>
      </c>
      <c r="C93" s="20"/>
      <c r="D93" s="21">
        <f t="shared" ref="D93:L93" si="54">D48*D$62*$C$14</f>
        <v>0</v>
      </c>
      <c r="E93" s="21">
        <f t="shared" si="54"/>
        <v>0</v>
      </c>
      <c r="F93" s="21">
        <f t="shared" si="54"/>
        <v>0</v>
      </c>
      <c r="G93" s="21">
        <f t="shared" si="54"/>
        <v>0</v>
      </c>
      <c r="H93" s="21">
        <f t="shared" si="54"/>
        <v>0</v>
      </c>
      <c r="I93" s="21">
        <f t="shared" si="54"/>
        <v>0</v>
      </c>
      <c r="J93" s="21">
        <f t="shared" si="54"/>
        <v>0</v>
      </c>
      <c r="K93" s="21">
        <f t="shared" si="54"/>
        <v>0</v>
      </c>
      <c r="L93" s="21">
        <f t="shared" si="54"/>
        <v>0</v>
      </c>
      <c r="M93" s="21">
        <f t="shared" ref="M93:N93" si="55">M48*M$62*$C$14</f>
        <v>0</v>
      </c>
      <c r="N93" s="131">
        <f t="shared" si="55"/>
        <v>0</v>
      </c>
    </row>
    <row r="94" spans="2:14" s="18" customFormat="1" x14ac:dyDescent="0.25">
      <c r="B94" s="165" t="s">
        <v>163</v>
      </c>
      <c r="C94" s="20"/>
      <c r="D94" s="21">
        <f t="shared" ref="D94:L94" si="56">D49*D$62*$C$14</f>
        <v>199191109.11990002</v>
      </c>
      <c r="E94" s="21">
        <f t="shared" si="56"/>
        <v>211729409.68497428</v>
      </c>
      <c r="F94" s="21">
        <f t="shared" si="56"/>
        <v>225244052.85635561</v>
      </c>
      <c r="G94" s="21">
        <f t="shared" si="56"/>
        <v>239621332.82591024</v>
      </c>
      <c r="H94" s="21">
        <f t="shared" si="56"/>
        <v>254916311.51692575</v>
      </c>
      <c r="I94" s="21">
        <f t="shared" si="56"/>
        <v>275174066.58599639</v>
      </c>
      <c r="J94" s="21">
        <f t="shared" si="56"/>
        <v>293691968.67750001</v>
      </c>
      <c r="K94" s="21">
        <f t="shared" si="56"/>
        <v>303142987.90499997</v>
      </c>
      <c r="L94" s="21">
        <f t="shared" si="56"/>
        <v>329952809.62124997</v>
      </c>
      <c r="M94" s="21">
        <f t="shared" ref="M94:N94" si="57">M49*M$62*$C$14</f>
        <v>336429034.67625004</v>
      </c>
      <c r="N94" s="131">
        <f t="shared" si="57"/>
        <v>316810638.93749994</v>
      </c>
    </row>
    <row r="95" spans="2:14" s="18" customFormat="1" x14ac:dyDescent="0.25">
      <c r="B95" s="165" t="s">
        <v>164</v>
      </c>
      <c r="C95" s="20"/>
      <c r="D95" s="21">
        <f t="shared" ref="D95:L95" si="58">D50*D$62*$C$14</f>
        <v>10971455.793557758</v>
      </c>
      <c r="E95" s="21">
        <f t="shared" si="58"/>
        <v>10790377.419972178</v>
      </c>
      <c r="F95" s="21">
        <f t="shared" si="58"/>
        <v>11479124.914864019</v>
      </c>
      <c r="G95" s="21">
        <f t="shared" si="58"/>
        <v>12211835.015812786</v>
      </c>
      <c r="H95" s="21">
        <f t="shared" si="58"/>
        <v>12991313.846609345</v>
      </c>
      <c r="I95" s="21">
        <f t="shared" si="58"/>
        <v>12448600.278327245</v>
      </c>
      <c r="J95" s="21">
        <f t="shared" si="58"/>
        <v>13464000</v>
      </c>
      <c r="K95" s="21">
        <f t="shared" si="58"/>
        <v>13884750</v>
      </c>
      <c r="L95" s="21">
        <f t="shared" si="58"/>
        <v>20769750</v>
      </c>
      <c r="M95" s="21">
        <f t="shared" ref="M95:N95" si="59">M50*M$62*$C$14</f>
        <v>25589250</v>
      </c>
      <c r="N95" s="131">
        <f t="shared" si="59"/>
        <v>26383415.625</v>
      </c>
    </row>
    <row r="96" spans="2:14" s="18" customFormat="1" x14ac:dyDescent="0.25">
      <c r="B96" s="165" t="s">
        <v>165</v>
      </c>
      <c r="C96" s="20"/>
      <c r="D96" s="21">
        <f t="shared" ref="D96:L96" si="60">D51*D$62*$C$14</f>
        <v>0</v>
      </c>
      <c r="E96" s="21">
        <f t="shared" si="60"/>
        <v>0</v>
      </c>
      <c r="F96" s="21">
        <f t="shared" si="60"/>
        <v>0</v>
      </c>
      <c r="G96" s="21">
        <f t="shared" si="60"/>
        <v>0</v>
      </c>
      <c r="H96" s="21">
        <f t="shared" si="60"/>
        <v>0</v>
      </c>
      <c r="I96" s="21">
        <f t="shared" si="60"/>
        <v>0</v>
      </c>
      <c r="J96" s="21">
        <f t="shared" si="60"/>
        <v>0</v>
      </c>
      <c r="K96" s="21">
        <f t="shared" si="60"/>
        <v>0</v>
      </c>
      <c r="L96" s="21">
        <f t="shared" si="60"/>
        <v>0</v>
      </c>
      <c r="M96" s="21">
        <f t="shared" ref="M96:N96" si="61">M51*M$62*$C$14</f>
        <v>0</v>
      </c>
      <c r="N96" s="131">
        <f t="shared" si="61"/>
        <v>0</v>
      </c>
    </row>
    <row r="97" spans="2:14" s="18" customFormat="1" x14ac:dyDescent="0.25">
      <c r="B97" s="165" t="s">
        <v>166</v>
      </c>
      <c r="C97" s="20"/>
      <c r="D97" s="21">
        <f t="shared" ref="D97:L97" si="62">D52*D$62*$C$14</f>
        <v>277270126.26205766</v>
      </c>
      <c r="E97" s="21">
        <f t="shared" si="62"/>
        <v>290723399.84524161</v>
      </c>
      <c r="F97" s="21">
        <f t="shared" si="62"/>
        <v>309280212.60132086</v>
      </c>
      <c r="G97" s="21">
        <f t="shared" si="62"/>
        <v>329021502.76736265</v>
      </c>
      <c r="H97" s="21">
        <f t="shared" si="62"/>
        <v>350022875.2844283</v>
      </c>
      <c r="I97" s="21">
        <f t="shared" si="62"/>
        <v>375306974.94439799</v>
      </c>
      <c r="J97" s="21">
        <f t="shared" si="62"/>
        <v>378369826.19999999</v>
      </c>
      <c r="K97" s="21">
        <f t="shared" si="62"/>
        <v>418647720.52125001</v>
      </c>
      <c r="L97" s="21">
        <f t="shared" si="62"/>
        <v>476567488.36875004</v>
      </c>
      <c r="M97" s="21">
        <f t="shared" ref="M97:N97" si="63">M52*M$62*$C$14</f>
        <v>516178263.80250001</v>
      </c>
      <c r="N97" s="131">
        <f t="shared" si="63"/>
        <v>535003306.53750002</v>
      </c>
    </row>
    <row r="98" spans="2:14" s="18" customFormat="1" x14ac:dyDescent="0.25">
      <c r="B98" s="165" t="s">
        <v>186</v>
      </c>
      <c r="C98" s="20"/>
      <c r="D98" s="21">
        <f t="shared" ref="D98:L98" si="64">D53*D$62*$C$14</f>
        <v>0</v>
      </c>
      <c r="E98" s="21">
        <f t="shared" si="64"/>
        <v>0</v>
      </c>
      <c r="F98" s="21">
        <f t="shared" si="64"/>
        <v>0</v>
      </c>
      <c r="G98" s="21">
        <f t="shared" si="64"/>
        <v>0</v>
      </c>
      <c r="H98" s="21">
        <f t="shared" si="64"/>
        <v>0</v>
      </c>
      <c r="I98" s="21">
        <f t="shared" si="64"/>
        <v>0</v>
      </c>
      <c r="J98" s="21">
        <f t="shared" si="64"/>
        <v>0</v>
      </c>
      <c r="K98" s="21">
        <f t="shared" si="64"/>
        <v>0</v>
      </c>
      <c r="L98" s="21">
        <f t="shared" si="64"/>
        <v>0</v>
      </c>
      <c r="M98" s="21">
        <f t="shared" ref="M98:N98" si="65">M53*M$62*$C$14</f>
        <v>52941251.25</v>
      </c>
      <c r="N98" s="131">
        <f t="shared" si="65"/>
        <v>73622707.5</v>
      </c>
    </row>
    <row r="99" spans="2:14" s="18" customFormat="1" x14ac:dyDescent="0.25">
      <c r="B99" s="165" t="s">
        <v>167</v>
      </c>
      <c r="C99" s="20"/>
      <c r="D99" s="21">
        <f t="shared" ref="D99:L99" si="66">D54*D$62*$C$14</f>
        <v>0</v>
      </c>
      <c r="E99" s="21">
        <f t="shared" si="66"/>
        <v>0</v>
      </c>
      <c r="F99" s="21">
        <f t="shared" si="66"/>
        <v>0</v>
      </c>
      <c r="G99" s="21">
        <f t="shared" si="66"/>
        <v>0</v>
      </c>
      <c r="H99" s="21">
        <f t="shared" si="66"/>
        <v>0</v>
      </c>
      <c r="I99" s="21">
        <f t="shared" si="66"/>
        <v>0</v>
      </c>
      <c r="J99" s="21">
        <f t="shared" si="66"/>
        <v>0</v>
      </c>
      <c r="K99" s="21">
        <f t="shared" si="66"/>
        <v>0</v>
      </c>
      <c r="L99" s="21">
        <f t="shared" si="66"/>
        <v>0</v>
      </c>
      <c r="M99" s="21">
        <f t="shared" ref="M99:N99" si="67">M54*M$62*$C$14</f>
        <v>0</v>
      </c>
      <c r="N99" s="131">
        <f t="shared" si="67"/>
        <v>0</v>
      </c>
    </row>
    <row r="100" spans="2:14" s="18" customFormat="1" x14ac:dyDescent="0.25">
      <c r="B100" s="165" t="s">
        <v>168</v>
      </c>
      <c r="C100" s="20"/>
      <c r="D100" s="21">
        <f t="shared" ref="D100:L100" si="68">D55*D$62*$C$14</f>
        <v>404849490.86869937</v>
      </c>
      <c r="E100" s="21">
        <f t="shared" si="68"/>
        <v>427318297.3738901</v>
      </c>
      <c r="F100" s="21">
        <f t="shared" si="68"/>
        <v>454593933.37647885</v>
      </c>
      <c r="G100" s="21">
        <f t="shared" si="68"/>
        <v>483610567.42178595</v>
      </c>
      <c r="H100" s="21">
        <f t="shared" si="68"/>
        <v>514479327.04445314</v>
      </c>
      <c r="I100" s="21">
        <f t="shared" si="68"/>
        <v>551320829.9496454</v>
      </c>
      <c r="J100" s="21">
        <f t="shared" si="68"/>
        <v>564380690.9325</v>
      </c>
      <c r="K100" s="21">
        <f t="shared" si="68"/>
        <v>622939982.07749999</v>
      </c>
      <c r="L100" s="21">
        <f t="shared" si="68"/>
        <v>687734823.54000008</v>
      </c>
      <c r="M100" s="21">
        <f t="shared" ref="M100:N100" si="69">M55*M$62*$C$14</f>
        <v>712720717.59375</v>
      </c>
      <c r="N100" s="131">
        <f t="shared" si="69"/>
        <v>734280121.12124991</v>
      </c>
    </row>
    <row r="101" spans="2:14" s="18" customFormat="1" x14ac:dyDescent="0.25">
      <c r="B101" s="165" t="s">
        <v>169</v>
      </c>
      <c r="C101" s="20"/>
      <c r="D101" s="21">
        <f t="shared" ref="D101:L101" si="70">D56*D$62*$C$14</f>
        <v>211996412.67446414</v>
      </c>
      <c r="E101" s="21">
        <f t="shared" si="70"/>
        <v>231167896.94471166</v>
      </c>
      <c r="F101" s="21">
        <f t="shared" si="70"/>
        <v>245923294.62203363</v>
      </c>
      <c r="G101" s="21">
        <f t="shared" si="70"/>
        <v>261620526.19365281</v>
      </c>
      <c r="H101" s="21">
        <f t="shared" si="70"/>
        <v>278319708.71665186</v>
      </c>
      <c r="I101" s="21">
        <f t="shared" si="70"/>
        <v>307576618.94884562</v>
      </c>
      <c r="J101" s="21">
        <f t="shared" si="70"/>
        <v>330198206.89499998</v>
      </c>
      <c r="K101" s="21">
        <f t="shared" si="70"/>
        <v>344897471.39249998</v>
      </c>
      <c r="L101" s="21">
        <f t="shared" si="70"/>
        <v>334896966.88125002</v>
      </c>
      <c r="M101" s="21">
        <f t="shared" ref="M101:N101" si="71">M56*M$62*$C$14</f>
        <v>349229036.86124998</v>
      </c>
      <c r="N101" s="131">
        <f t="shared" si="71"/>
        <v>364661377.14375001</v>
      </c>
    </row>
    <row r="102" spans="2:14" s="18" customFormat="1" x14ac:dyDescent="0.25">
      <c r="B102" s="165" t="s">
        <v>170</v>
      </c>
      <c r="C102" s="20"/>
      <c r="D102" s="21">
        <f t="shared" ref="D102:L102" si="72">D57*D$62*$C$14</f>
        <v>103166824.62678674</v>
      </c>
      <c r="E102" s="21">
        <f t="shared" si="72"/>
        <v>108778286.09303461</v>
      </c>
      <c r="F102" s="21">
        <f t="shared" si="72"/>
        <v>115721580.95003679</v>
      </c>
      <c r="G102" s="21">
        <f t="shared" si="72"/>
        <v>123108064.84046468</v>
      </c>
      <c r="H102" s="21">
        <f t="shared" si="72"/>
        <v>130966026.42602625</v>
      </c>
      <c r="I102" s="21">
        <f t="shared" si="72"/>
        <v>97607306.149955899</v>
      </c>
      <c r="J102" s="21">
        <f t="shared" si="72"/>
        <v>163768938.91500002</v>
      </c>
      <c r="K102" s="21">
        <f t="shared" si="72"/>
        <v>181340395.14749998</v>
      </c>
      <c r="L102" s="21">
        <f t="shared" si="72"/>
        <v>179418231.1575</v>
      </c>
      <c r="M102" s="21">
        <f t="shared" ref="M102:N102" si="73">M57*M$62*$C$14</f>
        <v>182173976.25</v>
      </c>
      <c r="N102" s="131">
        <f t="shared" si="73"/>
        <v>173961949.87500003</v>
      </c>
    </row>
    <row r="103" spans="2:14" s="61" customFormat="1" x14ac:dyDescent="0.25">
      <c r="B103" s="175" t="s">
        <v>174</v>
      </c>
      <c r="C103" s="169" t="s">
        <v>171</v>
      </c>
      <c r="D103" s="202">
        <f>SUM(D67:D102)</f>
        <v>2468741429.4087739</v>
      </c>
      <c r="E103" s="202">
        <f t="shared" ref="E103:L103" si="74">SUM(E67:E102)</f>
        <v>2626320669.5838017</v>
      </c>
      <c r="F103" s="202">
        <f t="shared" si="74"/>
        <v>2793958159.1317039</v>
      </c>
      <c r="G103" s="202">
        <f t="shared" si="74"/>
        <v>2972295913.9698973</v>
      </c>
      <c r="H103" s="202">
        <f t="shared" si="74"/>
        <v>3162016929.7552104</v>
      </c>
      <c r="I103" s="202">
        <f t="shared" si="74"/>
        <v>3363847797.6119251</v>
      </c>
      <c r="J103" s="202">
        <f t="shared" si="74"/>
        <v>3557026447.4924998</v>
      </c>
      <c r="K103" s="202">
        <f t="shared" si="74"/>
        <v>3881606911.0574994</v>
      </c>
      <c r="L103" s="202">
        <f t="shared" si="74"/>
        <v>4130030731.6124997</v>
      </c>
      <c r="M103" s="202">
        <f t="shared" ref="M103:N103" si="75">SUM(M67:M102)</f>
        <v>4385371500.9899998</v>
      </c>
      <c r="N103" s="203">
        <f t="shared" si="75"/>
        <v>4484828260.4025002</v>
      </c>
    </row>
    <row r="104" spans="2:14" x14ac:dyDescent="0.25">
      <c r="F104" s="45"/>
      <c r="G104" s="45"/>
      <c r="H104" s="45"/>
      <c r="I104" s="45"/>
      <c r="J104" s="45"/>
      <c r="K104" s="45"/>
    </row>
    <row r="105" spans="2:14" x14ac:dyDescent="0.25">
      <c r="B105" s="14"/>
      <c r="C105" s="14"/>
      <c r="D105" s="14"/>
      <c r="E105" s="14"/>
      <c r="F105" s="50"/>
      <c r="G105" s="50"/>
      <c r="H105" s="50"/>
      <c r="I105" s="50"/>
      <c r="J105" s="50"/>
      <c r="K105" s="50"/>
    </row>
    <row r="106" spans="2:14" ht="76.5" customHeight="1" x14ac:dyDescent="0.25">
      <c r="B106" s="472" t="s">
        <v>570</v>
      </c>
      <c r="C106" s="17" t="s">
        <v>58</v>
      </c>
      <c r="D106" s="26"/>
      <c r="E106" s="26"/>
      <c r="F106" s="26"/>
      <c r="G106" s="26"/>
      <c r="H106" s="45"/>
      <c r="I106" s="45"/>
      <c r="J106" s="45"/>
      <c r="K106" s="45"/>
    </row>
    <row r="107" spans="2:14" x14ac:dyDescent="0.25">
      <c r="B107" s="46" t="s">
        <v>59</v>
      </c>
      <c r="C107" s="47">
        <v>0.1</v>
      </c>
      <c r="D107" s="117"/>
      <c r="E107" s="117"/>
      <c r="F107" s="45"/>
      <c r="G107" s="45"/>
      <c r="H107" s="43"/>
      <c r="I107" s="43"/>
      <c r="J107" s="43"/>
      <c r="K107" s="43"/>
    </row>
    <row r="108" spans="2:14" x14ac:dyDescent="0.25">
      <c r="B108" s="46" t="s">
        <v>60</v>
      </c>
      <c r="C108" s="47">
        <v>0</v>
      </c>
      <c r="D108" s="117"/>
      <c r="E108" s="117"/>
      <c r="F108" s="11"/>
      <c r="G108" s="45"/>
      <c r="H108" s="43"/>
      <c r="I108" s="43"/>
      <c r="J108" s="43"/>
      <c r="K108" s="43"/>
    </row>
    <row r="109" spans="2:14" x14ac:dyDescent="0.25">
      <c r="B109" s="46" t="s">
        <v>61</v>
      </c>
      <c r="C109" s="47">
        <v>0.3</v>
      </c>
      <c r="D109" s="117"/>
      <c r="E109" s="117"/>
      <c r="F109" s="11"/>
      <c r="G109" s="45"/>
      <c r="H109" s="43"/>
      <c r="I109" s="43"/>
      <c r="J109" s="43"/>
      <c r="K109" s="43"/>
    </row>
    <row r="110" spans="2:14" x14ac:dyDescent="0.25">
      <c r="B110" s="46" t="s">
        <v>62</v>
      </c>
      <c r="C110" s="47">
        <v>0.8</v>
      </c>
      <c r="D110" s="117"/>
      <c r="E110" s="117"/>
      <c r="F110" s="11"/>
      <c r="G110" s="45"/>
      <c r="H110" s="43"/>
      <c r="I110" s="43"/>
      <c r="J110" s="43"/>
      <c r="K110" s="43"/>
    </row>
    <row r="111" spans="2:14" x14ac:dyDescent="0.25">
      <c r="B111" s="46" t="s">
        <v>63</v>
      </c>
      <c r="C111" s="47">
        <v>0.8</v>
      </c>
      <c r="D111" s="117"/>
      <c r="E111" s="117"/>
      <c r="F111" s="11"/>
      <c r="G111" s="45"/>
      <c r="H111" s="43"/>
      <c r="I111" s="43"/>
      <c r="J111" s="43"/>
      <c r="K111" s="43"/>
    </row>
    <row r="112" spans="2:14" x14ac:dyDescent="0.25">
      <c r="B112" s="46" t="s">
        <v>64</v>
      </c>
      <c r="C112" s="47">
        <v>0.2</v>
      </c>
      <c r="D112" s="117"/>
      <c r="E112" s="117"/>
      <c r="F112" s="11"/>
      <c r="G112" s="45"/>
      <c r="H112" s="43"/>
      <c r="I112" s="43"/>
      <c r="J112" s="43"/>
      <c r="K112" s="43"/>
    </row>
    <row r="113" spans="2:11" x14ac:dyDescent="0.25">
      <c r="B113" s="48" t="s">
        <v>65</v>
      </c>
      <c r="C113" s="49">
        <v>0.8</v>
      </c>
      <c r="D113" s="117"/>
      <c r="E113" s="117"/>
      <c r="F113" s="11"/>
      <c r="G113" s="45"/>
      <c r="H113" s="43"/>
      <c r="I113" s="43"/>
      <c r="J113" s="43"/>
      <c r="K113" s="43"/>
    </row>
    <row r="114" spans="2:11" x14ac:dyDescent="0.25">
      <c r="B114" s="73"/>
      <c r="C114" s="74"/>
      <c r="D114" s="117"/>
      <c r="E114" s="117"/>
      <c r="F114" s="11"/>
      <c r="G114" s="45"/>
      <c r="H114" s="43"/>
      <c r="I114" s="43"/>
      <c r="J114" s="43"/>
      <c r="K114" s="43"/>
    </row>
    <row r="115" spans="2:11" ht="16.5" thickBot="1" x14ac:dyDescent="0.3">
      <c r="B115" s="73"/>
      <c r="C115" s="74"/>
      <c r="D115" s="117"/>
      <c r="E115" s="117"/>
      <c r="F115" s="11"/>
      <c r="G115" s="45"/>
      <c r="H115" s="43"/>
      <c r="I115" s="43"/>
      <c r="J115" s="43"/>
      <c r="K115" s="43"/>
    </row>
    <row r="116" spans="2:11" x14ac:dyDescent="0.25">
      <c r="B116" s="559" t="s">
        <v>66</v>
      </c>
      <c r="C116" s="560"/>
      <c r="D116" s="118"/>
      <c r="E116" s="118"/>
    </row>
    <row r="117" spans="2:11" x14ac:dyDescent="0.25">
      <c r="B117" s="8" t="s">
        <v>4</v>
      </c>
      <c r="C117" s="7">
        <f>C108</f>
        <v>0</v>
      </c>
      <c r="D117" s="12"/>
      <c r="E117" s="12"/>
    </row>
    <row r="118" spans="2:11" x14ac:dyDescent="0.25">
      <c r="B118" s="8" t="s">
        <v>5</v>
      </c>
      <c r="C118" s="7">
        <f>C112</f>
        <v>0.2</v>
      </c>
      <c r="D118" s="12"/>
      <c r="E118" s="12"/>
    </row>
    <row r="119" spans="2:11" x14ac:dyDescent="0.25">
      <c r="B119" s="8" t="s">
        <v>2</v>
      </c>
      <c r="C119" s="7">
        <f>C111</f>
        <v>0.8</v>
      </c>
      <c r="D119" s="12"/>
      <c r="E119" s="12"/>
    </row>
    <row r="120" spans="2:11" x14ac:dyDescent="0.25">
      <c r="B120" s="8" t="s">
        <v>6</v>
      </c>
      <c r="C120" s="7">
        <f>C111</f>
        <v>0.8</v>
      </c>
      <c r="D120" s="12"/>
      <c r="E120" s="12"/>
    </row>
    <row r="121" spans="2:11" x14ac:dyDescent="0.25">
      <c r="B121" s="8" t="s">
        <v>50</v>
      </c>
      <c r="C121" s="7">
        <f>C108</f>
        <v>0</v>
      </c>
      <c r="D121" s="12"/>
      <c r="E121" s="12"/>
    </row>
    <row r="122" spans="2:11" x14ac:dyDescent="0.25">
      <c r="B122" s="8" t="s">
        <v>7</v>
      </c>
      <c r="C122" s="7">
        <f>C111</f>
        <v>0.8</v>
      </c>
      <c r="D122" s="12"/>
      <c r="E122" s="12"/>
    </row>
    <row r="123" spans="2:11" x14ac:dyDescent="0.25">
      <c r="B123" s="8" t="s">
        <v>1</v>
      </c>
      <c r="C123" s="7">
        <f>C111</f>
        <v>0.8</v>
      </c>
      <c r="D123" s="12"/>
      <c r="E123" s="12"/>
    </row>
    <row r="124" spans="2:11" x14ac:dyDescent="0.25">
      <c r="B124" s="8" t="s">
        <v>12</v>
      </c>
      <c r="C124" s="7">
        <f>C111</f>
        <v>0.8</v>
      </c>
      <c r="D124" s="12"/>
      <c r="E124" s="12"/>
    </row>
    <row r="125" spans="2:11" x14ac:dyDescent="0.25">
      <c r="B125" s="8" t="s">
        <v>57</v>
      </c>
      <c r="C125" s="7">
        <f>C111</f>
        <v>0.8</v>
      </c>
      <c r="D125" s="12"/>
      <c r="E125" s="12"/>
    </row>
    <row r="126" spans="2:11" x14ac:dyDescent="0.25">
      <c r="B126" s="4" t="s">
        <v>8</v>
      </c>
      <c r="C126" s="5">
        <f>C111</f>
        <v>0.8</v>
      </c>
      <c r="D126" s="12"/>
      <c r="E126" s="12"/>
    </row>
    <row r="127" spans="2:11" s="13" customFormat="1" x14ac:dyDescent="0.25">
      <c r="B127" s="6" t="s">
        <v>9</v>
      </c>
      <c r="C127" s="7">
        <f>C108</f>
        <v>0</v>
      </c>
      <c r="D127" s="12"/>
      <c r="E127" s="12"/>
      <c r="F127" s="2"/>
      <c r="G127" s="2"/>
      <c r="H127" s="2"/>
      <c r="I127" s="2"/>
      <c r="J127" s="2"/>
      <c r="K127" s="2"/>
    </row>
    <row r="128" spans="2:11" s="13" customFormat="1" x14ac:dyDescent="0.25">
      <c r="B128" s="6" t="s">
        <v>10</v>
      </c>
      <c r="C128" s="7">
        <f>C112</f>
        <v>0.2</v>
      </c>
      <c r="D128" s="12"/>
      <c r="E128" s="12"/>
      <c r="F128" s="2"/>
      <c r="G128" s="2"/>
      <c r="H128" s="2"/>
      <c r="I128" s="2"/>
      <c r="J128" s="2"/>
      <c r="K128" s="2"/>
    </row>
    <row r="129" spans="2:11" s="13" customFormat="1" ht="16.5" thickBot="1" x14ac:dyDescent="0.3">
      <c r="B129" s="9" t="s">
        <v>882</v>
      </c>
      <c r="C129" s="10">
        <f>C108</f>
        <v>0</v>
      </c>
      <c r="D129" s="12"/>
      <c r="E129" s="12"/>
      <c r="F129" s="2"/>
      <c r="G129" s="2"/>
      <c r="H129" s="2"/>
      <c r="I129" s="2"/>
      <c r="J129" s="2"/>
      <c r="K129" s="2"/>
    </row>
    <row r="130" spans="2:11" x14ac:dyDescent="0.25">
      <c r="B130" s="13"/>
      <c r="C130" s="14"/>
      <c r="D130" s="14"/>
      <c r="E130" s="14"/>
    </row>
    <row r="131" spans="2:11" ht="16.5" thickBot="1" x14ac:dyDescent="0.3">
      <c r="B131" s="13"/>
      <c r="C131" s="14"/>
      <c r="D131" s="14"/>
      <c r="E131" s="14"/>
    </row>
    <row r="132" spans="2:11" ht="69.75" customHeight="1" x14ac:dyDescent="0.25">
      <c r="B132" s="476" t="s">
        <v>573</v>
      </c>
      <c r="C132" s="477" t="s">
        <v>13</v>
      </c>
      <c r="D132" s="27"/>
      <c r="E132" s="27"/>
    </row>
    <row r="133" spans="2:11" ht="16.5" thickBot="1" x14ac:dyDescent="0.3">
      <c r="B133" s="9"/>
      <c r="C133" s="479">
        <v>0.25</v>
      </c>
      <c r="D133" s="71"/>
      <c r="E133" s="71"/>
    </row>
    <row r="134" spans="2:11" x14ac:dyDescent="0.25">
      <c r="B134" s="11"/>
      <c r="C134" s="480"/>
      <c r="D134" s="53"/>
      <c r="E134" s="53"/>
    </row>
    <row r="135" spans="2:11" ht="16.5" thickBot="1" x14ac:dyDescent="0.3">
      <c r="B135" s="13"/>
      <c r="C135" s="481"/>
      <c r="D135" s="14"/>
      <c r="E135" s="14"/>
    </row>
    <row r="136" spans="2:11" ht="33" x14ac:dyDescent="0.35">
      <c r="B136" s="54" t="s">
        <v>73</v>
      </c>
      <c r="C136" s="478" t="s">
        <v>0</v>
      </c>
      <c r="D136" s="58"/>
      <c r="E136" s="58"/>
    </row>
    <row r="137" spans="2:11" x14ac:dyDescent="0.25">
      <c r="B137" s="8" t="s">
        <v>4</v>
      </c>
      <c r="C137" s="7">
        <f t="shared" ref="C137:C149" si="76">C117*$C$133</f>
        <v>0</v>
      </c>
      <c r="D137" s="12"/>
      <c r="E137" s="12"/>
    </row>
    <row r="138" spans="2:11" x14ac:dyDescent="0.25">
      <c r="B138" s="8" t="s">
        <v>5</v>
      </c>
      <c r="C138" s="7">
        <f t="shared" si="76"/>
        <v>0.05</v>
      </c>
      <c r="D138" s="12"/>
      <c r="E138" s="12"/>
    </row>
    <row r="139" spans="2:11" s="13" customFormat="1" x14ac:dyDescent="0.25">
      <c r="B139" s="8" t="s">
        <v>2</v>
      </c>
      <c r="C139" s="7">
        <f t="shared" si="76"/>
        <v>0.2</v>
      </c>
      <c r="D139" s="12"/>
      <c r="E139" s="12"/>
      <c r="F139" s="2"/>
      <c r="G139" s="2"/>
      <c r="H139" s="2"/>
      <c r="I139" s="2"/>
      <c r="J139" s="2"/>
      <c r="K139" s="2"/>
    </row>
    <row r="140" spans="2:11" s="13" customFormat="1" x14ac:dyDescent="0.25">
      <c r="B140" s="8" t="s">
        <v>6</v>
      </c>
      <c r="C140" s="7">
        <f t="shared" si="76"/>
        <v>0.2</v>
      </c>
      <c r="D140" s="12"/>
      <c r="E140" s="12"/>
      <c r="F140" s="2"/>
      <c r="G140" s="2"/>
      <c r="H140" s="2"/>
      <c r="I140" s="2"/>
      <c r="J140" s="2"/>
      <c r="K140" s="2"/>
    </row>
    <row r="141" spans="2:11" x14ac:dyDescent="0.25">
      <c r="B141" s="8" t="s">
        <v>50</v>
      </c>
      <c r="C141" s="7">
        <f t="shared" si="76"/>
        <v>0</v>
      </c>
      <c r="D141" s="12"/>
      <c r="E141" s="12"/>
    </row>
    <row r="142" spans="2:11" x14ac:dyDescent="0.25">
      <c r="B142" s="8" t="s">
        <v>7</v>
      </c>
      <c r="C142" s="7">
        <f t="shared" si="76"/>
        <v>0.2</v>
      </c>
      <c r="D142" s="12"/>
      <c r="E142" s="12"/>
    </row>
    <row r="143" spans="2:11" x14ac:dyDescent="0.25">
      <c r="B143" s="8" t="s">
        <v>1</v>
      </c>
      <c r="C143" s="7">
        <f t="shared" si="76"/>
        <v>0.2</v>
      </c>
      <c r="D143" s="12"/>
      <c r="E143" s="12"/>
    </row>
    <row r="144" spans="2:11" x14ac:dyDescent="0.25">
      <c r="B144" s="8" t="s">
        <v>12</v>
      </c>
      <c r="C144" s="7">
        <f t="shared" si="76"/>
        <v>0.2</v>
      </c>
      <c r="D144" s="12"/>
      <c r="E144" s="12"/>
    </row>
    <row r="145" spans="2:14" x14ac:dyDescent="0.25">
      <c r="B145" s="8" t="s">
        <v>56</v>
      </c>
      <c r="C145" s="7">
        <f t="shared" si="76"/>
        <v>0.2</v>
      </c>
      <c r="D145" s="12"/>
      <c r="E145" s="12"/>
    </row>
    <row r="146" spans="2:14" x14ac:dyDescent="0.25">
      <c r="B146" s="4" t="s">
        <v>8</v>
      </c>
      <c r="C146" s="5">
        <f t="shared" si="76"/>
        <v>0.2</v>
      </c>
      <c r="D146" s="12"/>
      <c r="E146" s="12"/>
    </row>
    <row r="147" spans="2:14" x14ac:dyDescent="0.25">
      <c r="B147" s="6" t="s">
        <v>9</v>
      </c>
      <c r="C147" s="7">
        <f t="shared" si="76"/>
        <v>0</v>
      </c>
      <c r="D147" s="12"/>
      <c r="E147" s="12"/>
    </row>
    <row r="148" spans="2:14" x14ac:dyDescent="0.25">
      <c r="B148" s="6" t="s">
        <v>10</v>
      </c>
      <c r="C148" s="7">
        <f t="shared" si="76"/>
        <v>0.05</v>
      </c>
      <c r="D148" s="12"/>
      <c r="E148" s="12"/>
      <c r="F148" s="56"/>
      <c r="G148" s="56"/>
      <c r="H148" s="56"/>
      <c r="I148" s="56"/>
    </row>
    <row r="149" spans="2:14" ht="16.5" thickBot="1" x14ac:dyDescent="0.3">
      <c r="B149" s="553" t="s">
        <v>879</v>
      </c>
      <c r="C149" s="10">
        <f t="shared" si="76"/>
        <v>0</v>
      </c>
      <c r="D149" s="12"/>
      <c r="E149" s="12"/>
    </row>
    <row r="150" spans="2:14" x14ac:dyDescent="0.25">
      <c r="B150" s="11"/>
      <c r="C150" s="12"/>
      <c r="D150" s="12"/>
      <c r="E150" s="12"/>
      <c r="F150" s="56"/>
      <c r="G150" s="56"/>
      <c r="H150" s="56"/>
      <c r="I150" s="56"/>
    </row>
    <row r="151" spans="2:14" ht="16.5" thickBot="1" x14ac:dyDescent="0.3">
      <c r="B151" s="57"/>
      <c r="C151" s="58"/>
      <c r="D151" s="58"/>
      <c r="E151" s="58"/>
      <c r="H151" s="59"/>
      <c r="I151" s="59"/>
    </row>
    <row r="152" spans="2:14" ht="68.25" customHeight="1" x14ac:dyDescent="0.25">
      <c r="B152" s="475" t="s">
        <v>572</v>
      </c>
      <c r="C152" s="51" t="s">
        <v>19</v>
      </c>
      <c r="D152" s="27"/>
      <c r="E152" s="27"/>
    </row>
    <row r="153" spans="2:14" ht="16.5" thickBot="1" x14ac:dyDescent="0.3">
      <c r="B153" s="9"/>
      <c r="C153" s="52">
        <v>0.35</v>
      </c>
      <c r="D153" s="71"/>
      <c r="E153" s="71"/>
    </row>
    <row r="154" spans="2:14" x14ac:dyDescent="0.25">
      <c r="B154" s="13"/>
      <c r="C154" s="14"/>
      <c r="D154" s="14"/>
      <c r="E154" s="14"/>
    </row>
    <row r="155" spans="2:14" s="18" customFormat="1" x14ac:dyDescent="0.25">
      <c r="B155" s="60" t="s">
        <v>102</v>
      </c>
      <c r="C155" s="16" t="s">
        <v>90</v>
      </c>
      <c r="D155" s="16">
        <v>2005</v>
      </c>
      <c r="E155" s="16">
        <v>2006</v>
      </c>
      <c r="F155" s="16">
        <v>2007</v>
      </c>
      <c r="G155" s="16">
        <v>2008</v>
      </c>
      <c r="H155" s="16">
        <v>2009</v>
      </c>
      <c r="I155" s="16">
        <v>2010</v>
      </c>
      <c r="J155" s="16">
        <v>2011</v>
      </c>
      <c r="K155" s="16">
        <v>2012</v>
      </c>
      <c r="L155" s="16">
        <v>2013</v>
      </c>
      <c r="M155" s="16">
        <v>2014</v>
      </c>
      <c r="N155" s="17">
        <v>2015</v>
      </c>
    </row>
    <row r="156" spans="2:14" s="18" customFormat="1" x14ac:dyDescent="0.25">
      <c r="B156" s="176" t="s">
        <v>28</v>
      </c>
      <c r="C156" s="38"/>
      <c r="D156" s="84"/>
      <c r="E156" s="84"/>
      <c r="F156" s="84"/>
      <c r="G156" s="84"/>
      <c r="H156" s="84"/>
      <c r="I156" s="84"/>
      <c r="J156" s="84"/>
      <c r="K156" s="84"/>
      <c r="L156" s="195"/>
      <c r="M156" s="195"/>
      <c r="N156" s="85"/>
    </row>
    <row r="157" spans="2:14" s="18" customFormat="1" x14ac:dyDescent="0.25">
      <c r="B157" s="165" t="s">
        <v>136</v>
      </c>
      <c r="C157" s="20"/>
      <c r="D157" s="211">
        <f t="shared" ref="D157:N157" si="77">((D67-$C$153)*$C$146)/10^3</f>
        <v>-6.9999999999999994E-5</v>
      </c>
      <c r="E157" s="211">
        <f t="shared" si="77"/>
        <v>-6.9999999999999994E-5</v>
      </c>
      <c r="F157" s="211">
        <f t="shared" si="77"/>
        <v>-6.9999999999999994E-5</v>
      </c>
      <c r="G157" s="211">
        <f t="shared" si="77"/>
        <v>-6.9999999999999994E-5</v>
      </c>
      <c r="H157" s="211">
        <f t="shared" si="77"/>
        <v>-6.9999999999999994E-5</v>
      </c>
      <c r="I157" s="211">
        <f t="shared" si="77"/>
        <v>-6.9999999999999994E-5</v>
      </c>
      <c r="J157" s="211">
        <f t="shared" si="77"/>
        <v>-6.9999999999999994E-5</v>
      </c>
      <c r="K157" s="211">
        <f t="shared" si="77"/>
        <v>-6.9999999999999994E-5</v>
      </c>
      <c r="L157" s="21">
        <f t="shared" si="77"/>
        <v>-6.9999999999999994E-5</v>
      </c>
      <c r="M157" s="21">
        <f t="shared" si="77"/>
        <v>-6.9999999999999994E-5</v>
      </c>
      <c r="N157" s="212">
        <f t="shared" si="77"/>
        <v>-6.9999999999999994E-5</v>
      </c>
    </row>
    <row r="158" spans="2:14" s="18" customFormat="1" x14ac:dyDescent="0.25">
      <c r="B158" s="165" t="s">
        <v>137</v>
      </c>
      <c r="C158" s="20"/>
      <c r="D158" s="21">
        <f t="shared" ref="D158:N158" si="78">((D68-$C$153)*$C$146)/10^3</f>
        <v>48652.722413680014</v>
      </c>
      <c r="E158" s="21">
        <f t="shared" si="78"/>
        <v>51501.99770713535</v>
      </c>
      <c r="F158" s="21">
        <f t="shared" si="78"/>
        <v>54789.359267378008</v>
      </c>
      <c r="G158" s="21">
        <f t="shared" si="78"/>
        <v>58286.552416572347</v>
      </c>
      <c r="H158" s="21">
        <f t="shared" si="78"/>
        <v>62006.970660396117</v>
      </c>
      <c r="I158" s="21">
        <f t="shared" si="78"/>
        <v>64579.671957549777</v>
      </c>
      <c r="J158" s="21">
        <f t="shared" si="78"/>
        <v>66910.968327499999</v>
      </c>
      <c r="K158" s="21">
        <f t="shared" si="78"/>
        <v>78342.298302499999</v>
      </c>
      <c r="L158" s="21">
        <f t="shared" si="78"/>
        <v>83278.117827499998</v>
      </c>
      <c r="M158" s="21">
        <f t="shared" si="78"/>
        <v>75610.78942999999</v>
      </c>
      <c r="N158" s="131">
        <f t="shared" si="78"/>
        <v>70662.616429999995</v>
      </c>
    </row>
    <row r="159" spans="2:14" s="18" customFormat="1" x14ac:dyDescent="0.25">
      <c r="B159" s="165" t="s">
        <v>138</v>
      </c>
      <c r="C159" s="20"/>
      <c r="D159" s="211">
        <f t="shared" ref="D159:N159" si="79">((D69-$C$153)*$C$146)/10^3</f>
        <v>-6.9999999999999994E-5</v>
      </c>
      <c r="E159" s="211">
        <f t="shared" si="79"/>
        <v>-6.9999999999999994E-5</v>
      </c>
      <c r="F159" s="211">
        <f t="shared" si="79"/>
        <v>-6.9999999999999994E-5</v>
      </c>
      <c r="G159" s="211">
        <f t="shared" si="79"/>
        <v>-6.9999999999999994E-5</v>
      </c>
      <c r="H159" s="211">
        <f t="shared" si="79"/>
        <v>-6.9999999999999994E-5</v>
      </c>
      <c r="I159" s="211">
        <f t="shared" si="79"/>
        <v>-6.9999999999999994E-5</v>
      </c>
      <c r="J159" s="211">
        <f t="shared" si="79"/>
        <v>-6.9999999999999994E-5</v>
      </c>
      <c r="K159" s="211">
        <f t="shared" si="79"/>
        <v>-6.9999999999999994E-5</v>
      </c>
      <c r="L159" s="21">
        <f t="shared" si="79"/>
        <v>-6.9999999999999994E-5</v>
      </c>
      <c r="M159" s="21">
        <f t="shared" si="79"/>
        <v>-6.9999999999999994E-5</v>
      </c>
      <c r="N159" s="212">
        <f t="shared" si="79"/>
        <v>-6.9999999999999994E-5</v>
      </c>
    </row>
    <row r="160" spans="2:14" s="18" customFormat="1" x14ac:dyDescent="0.25">
      <c r="B160" s="165" t="s">
        <v>139</v>
      </c>
      <c r="C160" s="20"/>
      <c r="D160" s="21">
        <f t="shared" ref="D160:N160" si="80">((D70-$C$153)*$C$146)/10^3</f>
        <v>7755.494077534755</v>
      </c>
      <c r="E160" s="21">
        <f t="shared" si="80"/>
        <v>8039.9521625789303</v>
      </c>
      <c r="F160" s="21">
        <f t="shared" si="80"/>
        <v>8553.1406029563077</v>
      </c>
      <c r="G160" s="21">
        <f t="shared" si="80"/>
        <v>9099.0857522939441</v>
      </c>
      <c r="H160" s="21">
        <f t="shared" si="80"/>
        <v>9679.8784643552608</v>
      </c>
      <c r="I160" s="21">
        <f t="shared" si="80"/>
        <v>9612.7487850343332</v>
      </c>
      <c r="J160" s="21">
        <f t="shared" si="80"/>
        <v>10053.05547875</v>
      </c>
      <c r="K160" s="21">
        <f t="shared" si="80"/>
        <v>12145.705226750002</v>
      </c>
      <c r="L160" s="21">
        <f t="shared" si="80"/>
        <v>13852.511019500002</v>
      </c>
      <c r="M160" s="21">
        <f t="shared" si="80"/>
        <v>16648.197680000001</v>
      </c>
      <c r="N160" s="131">
        <f t="shared" si="80"/>
        <v>17497.972430000002</v>
      </c>
    </row>
    <row r="161" spans="2:14" s="18" customFormat="1" x14ac:dyDescent="0.25">
      <c r="B161" s="165" t="s">
        <v>140</v>
      </c>
      <c r="C161" s="20"/>
      <c r="D161" s="211">
        <f t="shared" ref="D161:N161" si="81">((D71-$C$153)*$C$146)/10^3</f>
        <v>-6.9999999999999994E-5</v>
      </c>
      <c r="E161" s="211">
        <f t="shared" si="81"/>
        <v>-6.9999999999999994E-5</v>
      </c>
      <c r="F161" s="211">
        <f t="shared" si="81"/>
        <v>-6.9999999999999994E-5</v>
      </c>
      <c r="G161" s="211">
        <f t="shared" si="81"/>
        <v>-6.9999999999999994E-5</v>
      </c>
      <c r="H161" s="211">
        <f t="shared" si="81"/>
        <v>-6.9999999999999994E-5</v>
      </c>
      <c r="I161" s="211">
        <f t="shared" si="81"/>
        <v>-6.9999999999999994E-5</v>
      </c>
      <c r="J161" s="211">
        <f t="shared" si="81"/>
        <v>-6.9999999999999994E-5</v>
      </c>
      <c r="K161" s="211">
        <f t="shared" si="81"/>
        <v>-6.9999999999999994E-5</v>
      </c>
      <c r="L161" s="21">
        <f t="shared" si="81"/>
        <v>-6.9999999999999994E-5</v>
      </c>
      <c r="M161" s="21">
        <f t="shared" si="81"/>
        <v>-6.9999999999999994E-5</v>
      </c>
      <c r="N161" s="212">
        <f t="shared" si="81"/>
        <v>-6.9999999999999994E-5</v>
      </c>
    </row>
    <row r="162" spans="2:14" s="18" customFormat="1" x14ac:dyDescent="0.25">
      <c r="B162" s="165" t="s">
        <v>141</v>
      </c>
      <c r="C162" s="20"/>
      <c r="D162" s="211">
        <f t="shared" ref="D162:N162" si="82">((D72-$C$153)*$C$146)/10^3</f>
        <v>-6.9999999999999994E-5</v>
      </c>
      <c r="E162" s="211">
        <f t="shared" si="82"/>
        <v>-6.9999999999999994E-5</v>
      </c>
      <c r="F162" s="211">
        <f t="shared" si="82"/>
        <v>-6.9999999999999994E-5</v>
      </c>
      <c r="G162" s="211">
        <f t="shared" si="82"/>
        <v>-6.9999999999999994E-5</v>
      </c>
      <c r="H162" s="211">
        <f t="shared" si="82"/>
        <v>-6.9999999999999994E-5</v>
      </c>
      <c r="I162" s="211">
        <f t="shared" si="82"/>
        <v>-6.9999999999999994E-5</v>
      </c>
      <c r="J162" s="211">
        <f t="shared" si="82"/>
        <v>-6.9999999999999994E-5</v>
      </c>
      <c r="K162" s="211">
        <f t="shared" si="82"/>
        <v>-6.9999999999999994E-5</v>
      </c>
      <c r="L162" s="21">
        <f t="shared" si="82"/>
        <v>-6.9999999999999994E-5</v>
      </c>
      <c r="M162" s="21">
        <f t="shared" si="82"/>
        <v>-6.9999999999999994E-5</v>
      </c>
      <c r="N162" s="212">
        <f t="shared" si="82"/>
        <v>-6.9999999999999994E-5</v>
      </c>
    </row>
    <row r="163" spans="2:14" s="18" customFormat="1" x14ac:dyDescent="0.25">
      <c r="B163" s="165" t="s">
        <v>142</v>
      </c>
      <c r="C163" s="20"/>
      <c r="D163" s="21">
        <f t="shared" ref="D163:N163" si="83">((D73-$C$153)*$C$146)/10^3</f>
        <v>1258.9800370188707</v>
      </c>
      <c r="E163" s="21">
        <f t="shared" si="83"/>
        <v>1315.011761142631</v>
      </c>
      <c r="F163" s="21">
        <f t="shared" si="83"/>
        <v>1398.9486865347137</v>
      </c>
      <c r="G163" s="21">
        <f t="shared" si="83"/>
        <v>1488.2432880156532</v>
      </c>
      <c r="H163" s="21">
        <f t="shared" si="83"/>
        <v>1583.237544910269</v>
      </c>
      <c r="I163" s="21">
        <f t="shared" si="83"/>
        <v>1535.5668880990529</v>
      </c>
      <c r="J163" s="21">
        <f t="shared" si="83"/>
        <v>1588.1399300000003</v>
      </c>
      <c r="K163" s="21">
        <f t="shared" si="83"/>
        <v>2111.1194300000002</v>
      </c>
      <c r="L163" s="21">
        <f t="shared" si="83"/>
        <v>2261.4929300000003</v>
      </c>
      <c r="M163" s="21">
        <f t="shared" si="83"/>
        <v>2177.9294300000001</v>
      </c>
      <c r="N163" s="131">
        <f t="shared" si="83"/>
        <v>1894.8284300000003</v>
      </c>
    </row>
    <row r="164" spans="2:14" s="18" customFormat="1" x14ac:dyDescent="0.25">
      <c r="B164" s="165" t="s">
        <v>143</v>
      </c>
      <c r="C164" s="20"/>
      <c r="D164" s="211">
        <f t="shared" ref="D164:N164" si="84">((D74-$C$153)*$C$146)/10^3</f>
        <v>-6.9999999999999994E-5</v>
      </c>
      <c r="E164" s="211">
        <f t="shared" si="84"/>
        <v>-6.9999999999999994E-5</v>
      </c>
      <c r="F164" s="211">
        <f t="shared" si="84"/>
        <v>-6.9999999999999994E-5</v>
      </c>
      <c r="G164" s="211">
        <f t="shared" si="84"/>
        <v>-6.9999999999999994E-5</v>
      </c>
      <c r="H164" s="211">
        <f t="shared" si="84"/>
        <v>-6.9999999999999994E-5</v>
      </c>
      <c r="I164" s="211">
        <f t="shared" si="84"/>
        <v>-6.9999999999999994E-5</v>
      </c>
      <c r="J164" s="211">
        <f t="shared" si="84"/>
        <v>-6.9999999999999994E-5</v>
      </c>
      <c r="K164" s="211">
        <f t="shared" si="84"/>
        <v>-6.9999999999999994E-5</v>
      </c>
      <c r="L164" s="21">
        <f t="shared" si="84"/>
        <v>-6.9999999999999994E-5</v>
      </c>
      <c r="M164" s="21">
        <f t="shared" si="84"/>
        <v>-6.9999999999999994E-5</v>
      </c>
      <c r="N164" s="212">
        <f t="shared" si="84"/>
        <v>-6.9999999999999994E-5</v>
      </c>
    </row>
    <row r="165" spans="2:14" s="18" customFormat="1" x14ac:dyDescent="0.25">
      <c r="B165" s="165" t="s">
        <v>144</v>
      </c>
      <c r="C165" s="20"/>
      <c r="D165" s="211">
        <f t="shared" ref="D165:N165" si="85">((D75-$C$153)*$C$146)/10^3</f>
        <v>-6.9999999999999994E-5</v>
      </c>
      <c r="E165" s="211">
        <f t="shared" si="85"/>
        <v>-6.9999999999999994E-5</v>
      </c>
      <c r="F165" s="211">
        <f t="shared" si="85"/>
        <v>-6.9999999999999994E-5</v>
      </c>
      <c r="G165" s="211">
        <f t="shared" si="85"/>
        <v>-6.9999999999999994E-5</v>
      </c>
      <c r="H165" s="211">
        <f t="shared" si="85"/>
        <v>-6.9999999999999994E-5</v>
      </c>
      <c r="I165" s="211">
        <f t="shared" si="85"/>
        <v>-6.9999999999999994E-5</v>
      </c>
      <c r="J165" s="211">
        <f t="shared" si="85"/>
        <v>-6.9999999999999994E-5</v>
      </c>
      <c r="K165" s="211">
        <f t="shared" si="85"/>
        <v>-6.9999999999999994E-5</v>
      </c>
      <c r="L165" s="21">
        <f t="shared" si="85"/>
        <v>-6.9999999999999994E-5</v>
      </c>
      <c r="M165" s="21">
        <f t="shared" si="85"/>
        <v>-6.9999999999999994E-5</v>
      </c>
      <c r="N165" s="212">
        <f t="shared" si="85"/>
        <v>-6.9999999999999994E-5</v>
      </c>
    </row>
    <row r="166" spans="2:14" s="18" customFormat="1" x14ac:dyDescent="0.25">
      <c r="B166" s="165" t="s">
        <v>145</v>
      </c>
      <c r="C166" s="20"/>
      <c r="D166" s="211">
        <f t="shared" ref="D166:N166" si="86">((D76-$C$153)*$C$146)/10^3</f>
        <v>-6.9999999999999994E-5</v>
      </c>
      <c r="E166" s="211">
        <f t="shared" si="86"/>
        <v>-6.9999999999999994E-5</v>
      </c>
      <c r="F166" s="211">
        <f t="shared" si="86"/>
        <v>-6.9999999999999994E-5</v>
      </c>
      <c r="G166" s="211">
        <f t="shared" si="86"/>
        <v>-6.9999999999999994E-5</v>
      </c>
      <c r="H166" s="211">
        <f t="shared" si="86"/>
        <v>-6.9999999999999994E-5</v>
      </c>
      <c r="I166" s="211">
        <f t="shared" si="86"/>
        <v>-6.9999999999999994E-5</v>
      </c>
      <c r="J166" s="211">
        <f t="shared" si="86"/>
        <v>-6.9999999999999994E-5</v>
      </c>
      <c r="K166" s="211">
        <f t="shared" si="86"/>
        <v>-6.9999999999999994E-5</v>
      </c>
      <c r="L166" s="21">
        <f t="shared" si="86"/>
        <v>-6.9999999999999994E-5</v>
      </c>
      <c r="M166" s="21">
        <f t="shared" si="86"/>
        <v>-6.9999999999999994E-5</v>
      </c>
      <c r="N166" s="212">
        <f t="shared" si="86"/>
        <v>-6.9999999999999994E-5</v>
      </c>
    </row>
    <row r="167" spans="2:14" s="18" customFormat="1" x14ac:dyDescent="0.25">
      <c r="B167" s="165" t="s">
        <v>146</v>
      </c>
      <c r="C167" s="20"/>
      <c r="D167" s="211">
        <f t="shared" ref="D167:N167" si="87">((D77-$C$153)*$C$146)/10^3</f>
        <v>-6.9999999999999994E-5</v>
      </c>
      <c r="E167" s="211">
        <f t="shared" si="87"/>
        <v>-6.9999999999999994E-5</v>
      </c>
      <c r="F167" s="211">
        <f t="shared" si="87"/>
        <v>-6.9999999999999994E-5</v>
      </c>
      <c r="G167" s="211">
        <f t="shared" si="87"/>
        <v>-6.9999999999999994E-5</v>
      </c>
      <c r="H167" s="211">
        <f t="shared" si="87"/>
        <v>-6.9999999999999994E-5</v>
      </c>
      <c r="I167" s="211">
        <f t="shared" si="87"/>
        <v>-6.9999999999999994E-5</v>
      </c>
      <c r="J167" s="211">
        <f t="shared" si="87"/>
        <v>-6.9999999999999994E-5</v>
      </c>
      <c r="K167" s="211">
        <f t="shared" si="87"/>
        <v>-6.9999999999999994E-5</v>
      </c>
      <c r="L167" s="21">
        <f t="shared" si="87"/>
        <v>-6.9999999999999994E-5</v>
      </c>
      <c r="M167" s="21">
        <f t="shared" si="87"/>
        <v>-6.9999999999999994E-5</v>
      </c>
      <c r="N167" s="212">
        <f t="shared" si="87"/>
        <v>-6.9999999999999994E-5</v>
      </c>
    </row>
    <row r="168" spans="2:14" s="18" customFormat="1" x14ac:dyDescent="0.25">
      <c r="B168" s="165" t="s">
        <v>147</v>
      </c>
      <c r="C168" s="20"/>
      <c r="D168" s="21">
        <f t="shared" ref="D168:N168" si="88">((D78-$C$153)*$C$146)/10^3</f>
        <v>87943.585906531793</v>
      </c>
      <c r="E168" s="21">
        <f t="shared" si="88"/>
        <v>93230.645844651372</v>
      </c>
      <c r="F168" s="21">
        <f t="shared" si="88"/>
        <v>99181.538137075913</v>
      </c>
      <c r="G168" s="21">
        <f t="shared" si="88"/>
        <v>105512.27461837862</v>
      </c>
      <c r="H168" s="21">
        <f t="shared" si="88"/>
        <v>112247.10066231771</v>
      </c>
      <c r="I168" s="21">
        <f t="shared" si="88"/>
        <v>121967.94720749433</v>
      </c>
      <c r="J168" s="21">
        <f t="shared" si="88"/>
        <v>121991.89943449998</v>
      </c>
      <c r="K168" s="21">
        <f t="shared" si="88"/>
        <v>137210.38701425001</v>
      </c>
      <c r="L168" s="21">
        <f t="shared" si="88"/>
        <v>148620.12758</v>
      </c>
      <c r="M168" s="21">
        <f t="shared" si="88"/>
        <v>155916.35454124998</v>
      </c>
      <c r="N168" s="131">
        <f t="shared" si="88"/>
        <v>157269.50866249998</v>
      </c>
    </row>
    <row r="169" spans="2:14" s="18" customFormat="1" x14ac:dyDescent="0.25">
      <c r="B169" s="165" t="s">
        <v>148</v>
      </c>
      <c r="C169" s="20"/>
      <c r="D169" s="21">
        <f t="shared" ref="D169:N169" si="89">((D79-$C$153)*$C$146)/10^3</f>
        <v>5955.5553328929836</v>
      </c>
      <c r="E169" s="21">
        <f t="shared" si="89"/>
        <v>6511.8303844597813</v>
      </c>
      <c r="F169" s="21">
        <f t="shared" si="89"/>
        <v>6927.4791368721089</v>
      </c>
      <c r="G169" s="21">
        <f t="shared" si="89"/>
        <v>7369.6586607150084</v>
      </c>
      <c r="H169" s="21">
        <f t="shared" si="89"/>
        <v>7840.0624094840532</v>
      </c>
      <c r="I169" s="21">
        <f t="shared" si="89"/>
        <v>8875.7815034731084</v>
      </c>
      <c r="J169" s="21">
        <f t="shared" si="89"/>
        <v>9363.4086800000005</v>
      </c>
      <c r="K169" s="21">
        <f t="shared" si="89"/>
        <v>9558.0119300000006</v>
      </c>
      <c r="L169" s="21">
        <f t="shared" si="89"/>
        <v>9295.8336799999997</v>
      </c>
      <c r="M169" s="21">
        <f t="shared" si="89"/>
        <v>9162.3539299999993</v>
      </c>
      <c r="N169" s="131">
        <f t="shared" si="89"/>
        <v>8898.887929999999</v>
      </c>
    </row>
    <row r="170" spans="2:14" s="18" customFormat="1" x14ac:dyDescent="0.25">
      <c r="B170" s="165" t="s">
        <v>149</v>
      </c>
      <c r="C170" s="20"/>
      <c r="D170" s="21">
        <f t="shared" ref="D170:N170" si="90">((D80-$C$153)*$C$146)/10^3</f>
        <v>5151.4054213576683</v>
      </c>
      <c r="E170" s="21">
        <f t="shared" si="90"/>
        <v>5563.6112048305313</v>
      </c>
      <c r="F170" s="21">
        <f t="shared" si="90"/>
        <v>5918.7353287558844</v>
      </c>
      <c r="G170" s="21">
        <f t="shared" si="90"/>
        <v>6296.5269499530677</v>
      </c>
      <c r="H170" s="21">
        <f t="shared" si="90"/>
        <v>6698.4329299500732</v>
      </c>
      <c r="I170" s="21">
        <f t="shared" si="90"/>
        <v>7341.2435434644867</v>
      </c>
      <c r="J170" s="21">
        <f t="shared" si="90"/>
        <v>7901.6893925000004</v>
      </c>
      <c r="K170" s="21">
        <f t="shared" si="90"/>
        <v>8142.3094580000015</v>
      </c>
      <c r="L170" s="21">
        <f t="shared" si="90"/>
        <v>8272.0537384999989</v>
      </c>
      <c r="M170" s="21">
        <f t="shared" si="90"/>
        <v>8576.2491799999989</v>
      </c>
      <c r="N170" s="131">
        <f t="shared" si="90"/>
        <v>8406.0111799999995</v>
      </c>
    </row>
    <row r="171" spans="2:14" s="18" customFormat="1" x14ac:dyDescent="0.25">
      <c r="B171" s="165" t="s">
        <v>150</v>
      </c>
      <c r="C171" s="20"/>
      <c r="D171" s="21">
        <f t="shared" ref="D171:N171" si="91">((D81-$C$153)*$C$146)/10^3</f>
        <v>1100.7131776633091</v>
      </c>
      <c r="E171" s="21">
        <f t="shared" si="91"/>
        <v>1193.4589588030162</v>
      </c>
      <c r="F171" s="21">
        <f t="shared" si="91"/>
        <v>1269.6371946840598</v>
      </c>
      <c r="G171" s="21">
        <f t="shared" si="91"/>
        <v>1350.677871153255</v>
      </c>
      <c r="H171" s="21">
        <f t="shared" si="91"/>
        <v>1436.8913567587817</v>
      </c>
      <c r="I171" s="21">
        <f t="shared" si="91"/>
        <v>1576.4531855225337</v>
      </c>
      <c r="J171" s="21">
        <f t="shared" si="91"/>
        <v>1716.6599300000003</v>
      </c>
      <c r="K171" s="21">
        <f t="shared" si="91"/>
        <v>1750.3199300000001</v>
      </c>
      <c r="L171" s="21">
        <f t="shared" si="91"/>
        <v>1750.3199300000001</v>
      </c>
      <c r="M171" s="21">
        <f t="shared" si="91"/>
        <v>1800.8099300000001</v>
      </c>
      <c r="N171" s="131">
        <f t="shared" si="91"/>
        <v>1741.9049300000001</v>
      </c>
    </row>
    <row r="172" spans="2:14" s="18" customFormat="1" x14ac:dyDescent="0.25">
      <c r="B172" s="165" t="s">
        <v>151</v>
      </c>
      <c r="C172" s="20"/>
      <c r="D172" s="211">
        <f t="shared" ref="D172:N172" si="92">((D82-$C$153)*$C$146)/10^3</f>
        <v>-6.9999999999999994E-5</v>
      </c>
      <c r="E172" s="211">
        <f t="shared" si="92"/>
        <v>-6.9999999999999994E-5</v>
      </c>
      <c r="F172" s="211">
        <f t="shared" si="92"/>
        <v>-6.9999999999999994E-5</v>
      </c>
      <c r="G172" s="211">
        <f t="shared" si="92"/>
        <v>-6.9999999999999994E-5</v>
      </c>
      <c r="H172" s="211">
        <f t="shared" si="92"/>
        <v>-6.9999999999999994E-5</v>
      </c>
      <c r="I172" s="211">
        <f t="shared" si="92"/>
        <v>-6.9999999999999994E-5</v>
      </c>
      <c r="J172" s="211">
        <f t="shared" si="92"/>
        <v>-6.9999999999999994E-5</v>
      </c>
      <c r="K172" s="211">
        <f t="shared" si="92"/>
        <v>-6.9999999999999994E-5</v>
      </c>
      <c r="L172" s="21">
        <f t="shared" si="92"/>
        <v>-6.9999999999999994E-5</v>
      </c>
      <c r="M172" s="21">
        <f t="shared" si="92"/>
        <v>-6.9999999999999994E-5</v>
      </c>
      <c r="N172" s="212">
        <f t="shared" si="92"/>
        <v>-6.9999999999999994E-5</v>
      </c>
    </row>
    <row r="173" spans="2:14" s="18" customFormat="1" x14ac:dyDescent="0.25">
      <c r="B173" s="165" t="s">
        <v>152</v>
      </c>
      <c r="C173" s="20"/>
      <c r="D173" s="21">
        <f t="shared" ref="D173:N173" si="93">((D83-$C$153)*$C$146)/10^3</f>
        <v>22561.45099820309</v>
      </c>
      <c r="E173" s="21">
        <f t="shared" si="93"/>
        <v>24251.909827718544</v>
      </c>
      <c r="F173" s="21">
        <f t="shared" si="93"/>
        <v>25799.904076509087</v>
      </c>
      <c r="G173" s="21">
        <f t="shared" si="93"/>
        <v>27446.706468839457</v>
      </c>
      <c r="H173" s="21">
        <f t="shared" si="93"/>
        <v>29198.623907488782</v>
      </c>
      <c r="I173" s="21">
        <f t="shared" si="93"/>
        <v>30687.855698398169</v>
      </c>
      <c r="J173" s="21">
        <f t="shared" si="93"/>
        <v>34024.254679999998</v>
      </c>
      <c r="K173" s="21">
        <f t="shared" si="93"/>
        <v>36467.970679999999</v>
      </c>
      <c r="L173" s="21">
        <f t="shared" si="93"/>
        <v>36947.574679999998</v>
      </c>
      <c r="M173" s="21">
        <f t="shared" si="93"/>
        <v>36577.136180000001</v>
      </c>
      <c r="N173" s="131">
        <f t="shared" si="93"/>
        <v>37564.687429999998</v>
      </c>
    </row>
    <row r="174" spans="2:14" s="18" customFormat="1" x14ac:dyDescent="0.25">
      <c r="B174" s="165" t="s">
        <v>153</v>
      </c>
      <c r="C174" s="20"/>
      <c r="D174" s="21">
        <f t="shared" ref="D174:N174" si="94">((D84-$C$153)*$C$146)/10^3</f>
        <v>7835.4655539271853</v>
      </c>
      <c r="E174" s="21">
        <f t="shared" si="94"/>
        <v>8496.2026418263649</v>
      </c>
      <c r="F174" s="21">
        <f t="shared" si="94"/>
        <v>9038.5134532195352</v>
      </c>
      <c r="G174" s="21">
        <f t="shared" si="94"/>
        <v>9615.4398483186524</v>
      </c>
      <c r="H174" s="21">
        <f t="shared" si="94"/>
        <v>10229.191332466655</v>
      </c>
      <c r="I174" s="21">
        <f t="shared" si="94"/>
        <v>11654.568152707272</v>
      </c>
      <c r="J174" s="21">
        <f t="shared" si="94"/>
        <v>11927.48468</v>
      </c>
      <c r="K174" s="21">
        <f t="shared" si="94"/>
        <v>12296.80118</v>
      </c>
      <c r="L174" s="21">
        <f t="shared" si="94"/>
        <v>12451.94318</v>
      </c>
      <c r="M174" s="21">
        <f t="shared" si="94"/>
        <v>12525.026179999999</v>
      </c>
      <c r="N174" s="131">
        <f t="shared" si="94"/>
        <v>11660.74193</v>
      </c>
    </row>
    <row r="175" spans="2:14" s="18" customFormat="1" x14ac:dyDescent="0.25">
      <c r="B175" s="165" t="s">
        <v>154</v>
      </c>
      <c r="C175" s="20"/>
      <c r="D175" s="211">
        <f t="shared" ref="D175:N175" si="95">((D85-$C$153)*$C$146)/10^3</f>
        <v>-6.9999999999999994E-5</v>
      </c>
      <c r="E175" s="211">
        <f t="shared" si="95"/>
        <v>-6.9999999999999994E-5</v>
      </c>
      <c r="F175" s="211">
        <f t="shared" si="95"/>
        <v>-6.9999999999999994E-5</v>
      </c>
      <c r="G175" s="211">
        <f t="shared" si="95"/>
        <v>-6.9999999999999994E-5</v>
      </c>
      <c r="H175" s="211">
        <f t="shared" si="95"/>
        <v>-6.9999999999999994E-5</v>
      </c>
      <c r="I175" s="211">
        <f t="shared" si="95"/>
        <v>-6.9999999999999994E-5</v>
      </c>
      <c r="J175" s="211">
        <f t="shared" si="95"/>
        <v>-6.9999999999999994E-5</v>
      </c>
      <c r="K175" s="211">
        <f t="shared" si="95"/>
        <v>-6.9999999999999994E-5</v>
      </c>
      <c r="L175" s="21">
        <f t="shared" si="95"/>
        <v>-6.9999999999999994E-5</v>
      </c>
      <c r="M175" s="21">
        <f t="shared" si="95"/>
        <v>-6.9999999999999994E-5</v>
      </c>
      <c r="N175" s="212">
        <f t="shared" si="95"/>
        <v>-6.9999999999999994E-5</v>
      </c>
    </row>
    <row r="176" spans="2:14" s="18" customFormat="1" x14ac:dyDescent="0.25">
      <c r="B176" s="165" t="s">
        <v>155</v>
      </c>
      <c r="C176" s="20"/>
      <c r="D176" s="21">
        <f t="shared" ref="D176:N176" si="96">((D86-$C$153)*$C$146)/10^3</f>
        <v>6734.479552964187</v>
      </c>
      <c r="E176" s="21">
        <f t="shared" si="96"/>
        <v>7238.8982941967806</v>
      </c>
      <c r="F176" s="21">
        <f t="shared" si="96"/>
        <v>7700.9556365923199</v>
      </c>
      <c r="G176" s="21">
        <f t="shared" si="96"/>
        <v>8192.5060008428918</v>
      </c>
      <c r="H176" s="21">
        <f t="shared" si="96"/>
        <v>8715.4319202583956</v>
      </c>
      <c r="I176" s="21">
        <f t="shared" si="96"/>
        <v>9407.819756207713</v>
      </c>
      <c r="J176" s="21">
        <f t="shared" si="96"/>
        <v>10048.78493</v>
      </c>
      <c r="K176" s="21">
        <f t="shared" si="96"/>
        <v>10741.87493</v>
      </c>
      <c r="L176" s="21">
        <f t="shared" si="96"/>
        <v>11002.54868</v>
      </c>
      <c r="M176" s="21">
        <f t="shared" si="96"/>
        <v>20767.786430000004</v>
      </c>
      <c r="N176" s="131">
        <f t="shared" si="96"/>
        <v>25190.876180000003</v>
      </c>
    </row>
    <row r="177" spans="2:14" s="18" customFormat="1" x14ac:dyDescent="0.25">
      <c r="B177" s="165" t="s">
        <v>156</v>
      </c>
      <c r="C177" s="20"/>
      <c r="D177" s="21">
        <f t="shared" ref="D177:N177" si="97">((D87-$C$153)*$C$146)/10^3</f>
        <v>44749.342084805452</v>
      </c>
      <c r="E177" s="21">
        <f t="shared" si="97"/>
        <v>48246.119076098264</v>
      </c>
      <c r="F177" s="21">
        <f t="shared" si="97"/>
        <v>51325.658596061978</v>
      </c>
      <c r="G177" s="21">
        <f t="shared" si="97"/>
        <v>54601.764468363792</v>
      </c>
      <c r="H177" s="21">
        <f t="shared" si="97"/>
        <v>58086.98348145085</v>
      </c>
      <c r="I177" s="21">
        <f t="shared" si="97"/>
        <v>63420.627756506561</v>
      </c>
      <c r="J177" s="21">
        <f t="shared" si="97"/>
        <v>67736.85219125</v>
      </c>
      <c r="K177" s="21">
        <f t="shared" si="97"/>
        <v>71036.131951250005</v>
      </c>
      <c r="L177" s="21">
        <f t="shared" si="97"/>
        <v>72368.078143249993</v>
      </c>
      <c r="M177" s="21">
        <f t="shared" si="97"/>
        <v>78901.169179999997</v>
      </c>
      <c r="N177" s="131">
        <f t="shared" si="97"/>
        <v>81840.311930000011</v>
      </c>
    </row>
    <row r="178" spans="2:14" s="18" customFormat="1" x14ac:dyDescent="0.25">
      <c r="B178" s="165" t="s">
        <v>157</v>
      </c>
      <c r="C178" s="20"/>
      <c r="D178" s="211">
        <f t="shared" ref="D178:N178" si="98">((D88-$C$153)*$C$146)/10^3</f>
        <v>-6.9999999999999994E-5</v>
      </c>
      <c r="E178" s="211">
        <f t="shared" si="98"/>
        <v>-6.9999999999999994E-5</v>
      </c>
      <c r="F178" s="211">
        <f t="shared" si="98"/>
        <v>-6.9999999999999994E-5</v>
      </c>
      <c r="G178" s="211">
        <f t="shared" si="98"/>
        <v>-6.9999999999999994E-5</v>
      </c>
      <c r="H178" s="211">
        <f t="shared" si="98"/>
        <v>-6.9999999999999994E-5</v>
      </c>
      <c r="I178" s="211">
        <f t="shared" si="98"/>
        <v>-6.9999999999999994E-5</v>
      </c>
      <c r="J178" s="211">
        <f t="shared" si="98"/>
        <v>-6.9999999999999994E-5</v>
      </c>
      <c r="K178" s="211">
        <f t="shared" si="98"/>
        <v>-6.9999999999999994E-5</v>
      </c>
      <c r="L178" s="21">
        <f t="shared" si="98"/>
        <v>-6.9999999999999994E-5</v>
      </c>
      <c r="M178" s="21">
        <f t="shared" si="98"/>
        <v>-6.9999999999999994E-5</v>
      </c>
      <c r="N178" s="212">
        <f t="shared" si="98"/>
        <v>-6.9999999999999994E-5</v>
      </c>
    </row>
    <row r="179" spans="2:14" s="18" customFormat="1" x14ac:dyDescent="0.25">
      <c r="B179" s="165" t="s">
        <v>158</v>
      </c>
      <c r="C179" s="20"/>
      <c r="D179" s="211">
        <f t="shared" ref="D179:N179" si="99">((D89-$C$153)*$C$146)/10^3</f>
        <v>-6.9999999999999994E-5</v>
      </c>
      <c r="E179" s="211">
        <f t="shared" si="99"/>
        <v>-6.9999999999999994E-5</v>
      </c>
      <c r="F179" s="211">
        <f t="shared" si="99"/>
        <v>-6.9999999999999994E-5</v>
      </c>
      <c r="G179" s="211">
        <f t="shared" si="99"/>
        <v>-6.9999999999999994E-5</v>
      </c>
      <c r="H179" s="211">
        <f t="shared" si="99"/>
        <v>-6.9999999999999994E-5</v>
      </c>
      <c r="I179" s="211">
        <f t="shared" si="99"/>
        <v>-6.9999999999999994E-5</v>
      </c>
      <c r="J179" s="211">
        <f t="shared" si="99"/>
        <v>-6.9999999999999994E-5</v>
      </c>
      <c r="K179" s="211">
        <f t="shared" si="99"/>
        <v>-6.9999999999999994E-5</v>
      </c>
      <c r="L179" s="21">
        <f t="shared" si="99"/>
        <v>-6.9999999999999994E-5</v>
      </c>
      <c r="M179" s="21">
        <f t="shared" si="99"/>
        <v>-6.9999999999999994E-5</v>
      </c>
      <c r="N179" s="212">
        <f t="shared" si="99"/>
        <v>-6.9999999999999994E-5</v>
      </c>
    </row>
    <row r="180" spans="2:14" s="18" customFormat="1" x14ac:dyDescent="0.25">
      <c r="B180" s="165" t="s">
        <v>159</v>
      </c>
      <c r="C180" s="20"/>
      <c r="D180" s="211">
        <f t="shared" ref="D180:N180" si="100">((D90-$C$153)*$C$146)/10^3</f>
        <v>-6.9999999999999994E-5</v>
      </c>
      <c r="E180" s="211">
        <f t="shared" si="100"/>
        <v>-6.9999999999999994E-5</v>
      </c>
      <c r="F180" s="211">
        <f t="shared" si="100"/>
        <v>-6.9999999999999994E-5</v>
      </c>
      <c r="G180" s="211">
        <f t="shared" si="100"/>
        <v>-6.9999999999999994E-5</v>
      </c>
      <c r="H180" s="211">
        <f t="shared" si="100"/>
        <v>-6.9999999999999994E-5</v>
      </c>
      <c r="I180" s="211">
        <f t="shared" si="100"/>
        <v>-6.9999999999999994E-5</v>
      </c>
      <c r="J180" s="211">
        <f t="shared" si="100"/>
        <v>-6.9999999999999994E-5</v>
      </c>
      <c r="K180" s="211">
        <f t="shared" si="100"/>
        <v>-6.9999999999999994E-5</v>
      </c>
      <c r="L180" s="21">
        <f t="shared" si="100"/>
        <v>-6.9999999999999994E-5</v>
      </c>
      <c r="M180" s="21">
        <f t="shared" si="100"/>
        <v>-6.9999999999999994E-5</v>
      </c>
      <c r="N180" s="212">
        <f t="shared" si="100"/>
        <v>-6.9999999999999994E-5</v>
      </c>
    </row>
    <row r="181" spans="2:14" s="18" customFormat="1" x14ac:dyDescent="0.25">
      <c r="B181" s="165" t="s">
        <v>160</v>
      </c>
      <c r="C181" s="20"/>
      <c r="D181" s="211">
        <f t="shared" ref="D181:N181" si="101">((D91-$C$153)*$C$146)/10^3</f>
        <v>-6.9999999999999994E-5</v>
      </c>
      <c r="E181" s="211">
        <f t="shared" si="101"/>
        <v>-6.9999999999999994E-5</v>
      </c>
      <c r="F181" s="211">
        <f t="shared" si="101"/>
        <v>-6.9999999999999994E-5</v>
      </c>
      <c r="G181" s="211">
        <f t="shared" si="101"/>
        <v>-6.9999999999999994E-5</v>
      </c>
      <c r="H181" s="211">
        <f t="shared" si="101"/>
        <v>-6.9999999999999994E-5</v>
      </c>
      <c r="I181" s="211">
        <f t="shared" si="101"/>
        <v>-6.9999999999999994E-5</v>
      </c>
      <c r="J181" s="211">
        <f t="shared" si="101"/>
        <v>-6.9999999999999994E-5</v>
      </c>
      <c r="K181" s="211">
        <f t="shared" si="101"/>
        <v>-6.9999999999999994E-5</v>
      </c>
      <c r="L181" s="21">
        <f t="shared" si="101"/>
        <v>-6.9999999999999994E-5</v>
      </c>
      <c r="M181" s="21">
        <f t="shared" si="101"/>
        <v>-6.9999999999999994E-5</v>
      </c>
      <c r="N181" s="212">
        <f t="shared" si="101"/>
        <v>-6.9999999999999994E-5</v>
      </c>
    </row>
    <row r="182" spans="2:14" s="18" customFormat="1" x14ac:dyDescent="0.25">
      <c r="B182" s="165" t="s">
        <v>161</v>
      </c>
      <c r="C182" s="20"/>
      <c r="D182" s="21">
        <f t="shared" ref="D182:N182" si="102">((D92-$C$153)*$C$146)/10^3</f>
        <v>12560.006616082324</v>
      </c>
      <c r="E182" s="21">
        <f t="shared" si="102"/>
        <v>13572.96174095393</v>
      </c>
      <c r="F182" s="21">
        <f t="shared" si="102"/>
        <v>14439.321005482905</v>
      </c>
      <c r="G182" s="21">
        <f t="shared" si="102"/>
        <v>15360.979797535007</v>
      </c>
      <c r="H182" s="21">
        <f t="shared" si="102"/>
        <v>16341.467874186174</v>
      </c>
      <c r="I182" s="21">
        <f t="shared" si="102"/>
        <v>18222.394876493952</v>
      </c>
      <c r="J182" s="21">
        <f t="shared" si="102"/>
        <v>19367.364680000002</v>
      </c>
      <c r="K182" s="21">
        <f t="shared" si="102"/>
        <v>19547.789930000003</v>
      </c>
      <c r="L182" s="21">
        <f t="shared" si="102"/>
        <v>20037.530180000005</v>
      </c>
      <c r="M182" s="21">
        <f t="shared" si="102"/>
        <v>23358.191180000002</v>
      </c>
      <c r="N182" s="131">
        <f t="shared" si="102"/>
        <v>29392.600430000002</v>
      </c>
    </row>
    <row r="183" spans="2:14" s="18" customFormat="1" x14ac:dyDescent="0.25">
      <c r="B183" s="165" t="s">
        <v>162</v>
      </c>
      <c r="C183" s="20"/>
      <c r="D183" s="211">
        <f t="shared" ref="D183:N183" si="103">((D93-$C$153)*$C$146)/10^3</f>
        <v>-6.9999999999999994E-5</v>
      </c>
      <c r="E183" s="211">
        <f t="shared" si="103"/>
        <v>-6.9999999999999994E-5</v>
      </c>
      <c r="F183" s="211">
        <f t="shared" si="103"/>
        <v>-6.9999999999999994E-5</v>
      </c>
      <c r="G183" s="211">
        <f t="shared" si="103"/>
        <v>-6.9999999999999994E-5</v>
      </c>
      <c r="H183" s="211">
        <f t="shared" si="103"/>
        <v>-6.9999999999999994E-5</v>
      </c>
      <c r="I183" s="211">
        <f t="shared" si="103"/>
        <v>-6.9999999999999994E-5</v>
      </c>
      <c r="J183" s="211">
        <f t="shared" si="103"/>
        <v>-6.9999999999999994E-5</v>
      </c>
      <c r="K183" s="211">
        <f t="shared" si="103"/>
        <v>-6.9999999999999994E-5</v>
      </c>
      <c r="L183" s="21">
        <f t="shared" si="103"/>
        <v>-6.9999999999999994E-5</v>
      </c>
      <c r="M183" s="21">
        <f t="shared" si="103"/>
        <v>-6.9999999999999994E-5</v>
      </c>
      <c r="N183" s="212">
        <f t="shared" si="103"/>
        <v>-6.9999999999999994E-5</v>
      </c>
    </row>
    <row r="184" spans="2:14" s="18" customFormat="1" x14ac:dyDescent="0.25">
      <c r="B184" s="165" t="s">
        <v>163</v>
      </c>
      <c r="C184" s="20"/>
      <c r="D184" s="21">
        <f t="shared" ref="D184:N184" si="104">((D94-$C$153)*$C$146)/10^3</f>
        <v>39838.221753980004</v>
      </c>
      <c r="E184" s="21">
        <f t="shared" si="104"/>
        <v>42345.88186699486</v>
      </c>
      <c r="F184" s="21">
        <f t="shared" si="104"/>
        <v>45048.810501271131</v>
      </c>
      <c r="G184" s="21">
        <f t="shared" si="104"/>
        <v>47924.266495182055</v>
      </c>
      <c r="H184" s="21">
        <f t="shared" si="104"/>
        <v>50983.262233385154</v>
      </c>
      <c r="I184" s="21">
        <f t="shared" si="104"/>
        <v>55034.813247199272</v>
      </c>
      <c r="J184" s="21">
        <f t="shared" si="104"/>
        <v>58738.3936655</v>
      </c>
      <c r="K184" s="21">
        <f t="shared" si="104"/>
        <v>60628.597510999993</v>
      </c>
      <c r="L184" s="21">
        <f t="shared" si="104"/>
        <v>65990.561854249987</v>
      </c>
      <c r="M184" s="21">
        <f t="shared" si="104"/>
        <v>67285.806865250008</v>
      </c>
      <c r="N184" s="131">
        <f t="shared" si="104"/>
        <v>63362.127717499985</v>
      </c>
    </row>
    <row r="185" spans="2:14" s="18" customFormat="1" x14ac:dyDescent="0.25">
      <c r="B185" s="165" t="s">
        <v>164</v>
      </c>
      <c r="C185" s="20"/>
      <c r="D185" s="21">
        <f t="shared" ref="D185:N185" si="105">((D95-$C$153)*$C$146)/10^3</f>
        <v>2194.2910887115518</v>
      </c>
      <c r="E185" s="21">
        <f t="shared" si="105"/>
        <v>2158.0754139944356</v>
      </c>
      <c r="F185" s="21">
        <f t="shared" si="105"/>
        <v>2295.8249129728038</v>
      </c>
      <c r="G185" s="21">
        <f t="shared" si="105"/>
        <v>2442.3669331625574</v>
      </c>
      <c r="H185" s="21">
        <f t="shared" si="105"/>
        <v>2598.2626993218691</v>
      </c>
      <c r="I185" s="21">
        <f t="shared" si="105"/>
        <v>2489.7199856654493</v>
      </c>
      <c r="J185" s="21">
        <f t="shared" si="105"/>
        <v>2692.7999300000001</v>
      </c>
      <c r="K185" s="21">
        <f t="shared" si="105"/>
        <v>2776.9499300000002</v>
      </c>
      <c r="L185" s="21">
        <f t="shared" si="105"/>
        <v>4153.9499299999998</v>
      </c>
      <c r="M185" s="21">
        <f t="shared" si="105"/>
        <v>5117.8499299999994</v>
      </c>
      <c r="N185" s="131">
        <f t="shared" si="105"/>
        <v>5276.6830549999995</v>
      </c>
    </row>
    <row r="186" spans="2:14" s="18" customFormat="1" x14ac:dyDescent="0.25">
      <c r="B186" s="165" t="s">
        <v>165</v>
      </c>
      <c r="C186" s="20"/>
      <c r="D186" s="211">
        <f t="shared" ref="D186:N186" si="106">((D96-$C$153)*$C$146)/10^3</f>
        <v>-6.9999999999999994E-5</v>
      </c>
      <c r="E186" s="211">
        <f t="shared" si="106"/>
        <v>-6.9999999999999994E-5</v>
      </c>
      <c r="F186" s="211">
        <f t="shared" si="106"/>
        <v>-6.9999999999999994E-5</v>
      </c>
      <c r="G186" s="211">
        <f t="shared" si="106"/>
        <v>-6.9999999999999994E-5</v>
      </c>
      <c r="H186" s="211">
        <f t="shared" si="106"/>
        <v>-6.9999999999999994E-5</v>
      </c>
      <c r="I186" s="211">
        <f t="shared" si="106"/>
        <v>-6.9999999999999994E-5</v>
      </c>
      <c r="J186" s="211">
        <f t="shared" si="106"/>
        <v>-6.9999999999999994E-5</v>
      </c>
      <c r="K186" s="211">
        <f t="shared" si="106"/>
        <v>-6.9999999999999994E-5</v>
      </c>
      <c r="L186" s="21">
        <f t="shared" si="106"/>
        <v>-6.9999999999999994E-5</v>
      </c>
      <c r="M186" s="21">
        <f t="shared" si="106"/>
        <v>-6.9999999999999994E-5</v>
      </c>
      <c r="N186" s="212">
        <f t="shared" si="106"/>
        <v>-6.9999999999999994E-5</v>
      </c>
    </row>
    <row r="187" spans="2:14" s="18" customFormat="1" x14ac:dyDescent="0.25">
      <c r="B187" s="165" t="s">
        <v>166</v>
      </c>
      <c r="C187" s="20"/>
      <c r="D187" s="21">
        <f t="shared" ref="D187:N187" si="107">((D97-$C$153)*$C$146)/10^3</f>
        <v>55454.025182411526</v>
      </c>
      <c r="E187" s="21">
        <f t="shared" si="107"/>
        <v>58144.679899048322</v>
      </c>
      <c r="F187" s="21">
        <f t="shared" si="107"/>
        <v>61856.042450264169</v>
      </c>
      <c r="G187" s="21">
        <f t="shared" si="107"/>
        <v>65804.300483472529</v>
      </c>
      <c r="H187" s="21">
        <f t="shared" si="107"/>
        <v>70004.574986885651</v>
      </c>
      <c r="I187" s="21">
        <f t="shared" si="107"/>
        <v>75061.394918879596</v>
      </c>
      <c r="J187" s="21">
        <f t="shared" si="107"/>
        <v>75673.965169999996</v>
      </c>
      <c r="K187" s="21">
        <f t="shared" si="107"/>
        <v>83729.544034250008</v>
      </c>
      <c r="L187" s="21">
        <f t="shared" si="107"/>
        <v>95313.497603750002</v>
      </c>
      <c r="M187" s="21">
        <f t="shared" si="107"/>
        <v>103235.65269050001</v>
      </c>
      <c r="N187" s="131">
        <f t="shared" si="107"/>
        <v>107000.66123750001</v>
      </c>
    </row>
    <row r="188" spans="2:14" s="18" customFormat="1" x14ac:dyDescent="0.25">
      <c r="B188" s="165" t="s">
        <v>186</v>
      </c>
      <c r="C188" s="20"/>
      <c r="D188" s="211">
        <f t="shared" ref="D188:N188" si="108">((D98-$C$153)*$C$146)/10^3</f>
        <v>-6.9999999999999994E-5</v>
      </c>
      <c r="E188" s="211">
        <f t="shared" si="108"/>
        <v>-6.9999999999999994E-5</v>
      </c>
      <c r="F188" s="211">
        <f t="shared" si="108"/>
        <v>-6.9999999999999994E-5</v>
      </c>
      <c r="G188" s="211">
        <f t="shared" si="108"/>
        <v>-6.9999999999999994E-5</v>
      </c>
      <c r="H188" s="211">
        <f t="shared" si="108"/>
        <v>-6.9999999999999994E-5</v>
      </c>
      <c r="I188" s="211">
        <f t="shared" si="108"/>
        <v>-6.9999999999999994E-5</v>
      </c>
      <c r="J188" s="211">
        <f t="shared" si="108"/>
        <v>-6.9999999999999994E-5</v>
      </c>
      <c r="K188" s="211">
        <f t="shared" si="108"/>
        <v>-6.9999999999999994E-5</v>
      </c>
      <c r="L188" s="21">
        <f t="shared" si="108"/>
        <v>-6.9999999999999994E-5</v>
      </c>
      <c r="M188" s="21">
        <f t="shared" si="108"/>
        <v>10588.250179999999</v>
      </c>
      <c r="N188" s="212">
        <f t="shared" si="108"/>
        <v>14724.541430000001</v>
      </c>
    </row>
    <row r="189" spans="2:14" s="18" customFormat="1" x14ac:dyDescent="0.25">
      <c r="B189" s="165" t="s">
        <v>167</v>
      </c>
      <c r="C189" s="20"/>
      <c r="D189" s="211">
        <f t="shared" ref="D189:N189" si="109">((D99-$C$153)*$C$146)/10^3</f>
        <v>-6.9999999999999994E-5</v>
      </c>
      <c r="E189" s="211">
        <f t="shared" si="109"/>
        <v>-6.9999999999999994E-5</v>
      </c>
      <c r="F189" s="211">
        <f t="shared" si="109"/>
        <v>-6.9999999999999994E-5</v>
      </c>
      <c r="G189" s="211">
        <f t="shared" si="109"/>
        <v>-6.9999999999999994E-5</v>
      </c>
      <c r="H189" s="211">
        <f t="shared" si="109"/>
        <v>-6.9999999999999994E-5</v>
      </c>
      <c r="I189" s="211">
        <f t="shared" si="109"/>
        <v>-6.9999999999999994E-5</v>
      </c>
      <c r="J189" s="211">
        <f t="shared" si="109"/>
        <v>-6.9999999999999994E-5</v>
      </c>
      <c r="K189" s="211">
        <f t="shared" si="109"/>
        <v>-6.9999999999999994E-5</v>
      </c>
      <c r="L189" s="21">
        <f t="shared" si="109"/>
        <v>-6.9999999999999994E-5</v>
      </c>
      <c r="M189" s="21">
        <f t="shared" si="109"/>
        <v>-6.9999999999999994E-5</v>
      </c>
      <c r="N189" s="212">
        <f t="shared" si="109"/>
        <v>-6.9999999999999994E-5</v>
      </c>
    </row>
    <row r="190" spans="2:14" s="18" customFormat="1" x14ac:dyDescent="0.25">
      <c r="B190" s="165" t="s">
        <v>168</v>
      </c>
      <c r="C190" s="20"/>
      <c r="D190" s="21">
        <f t="shared" ref="D190:N190" si="110">((D100-$C$153)*$C$146)/10^3</f>
        <v>80969.898103739877</v>
      </c>
      <c r="E190" s="21">
        <f t="shared" si="110"/>
        <v>85463.659404778024</v>
      </c>
      <c r="F190" s="21">
        <f t="shared" si="110"/>
        <v>90918.786605295783</v>
      </c>
      <c r="G190" s="21">
        <f t="shared" si="110"/>
        <v>96722.113414357184</v>
      </c>
      <c r="H190" s="21">
        <f t="shared" si="110"/>
        <v>102895.86533889062</v>
      </c>
      <c r="I190" s="21">
        <f t="shared" si="110"/>
        <v>110264.16591992909</v>
      </c>
      <c r="J190" s="21">
        <f t="shared" si="110"/>
        <v>112876.13811650001</v>
      </c>
      <c r="K190" s="21">
        <f t="shared" si="110"/>
        <v>124587.9963455</v>
      </c>
      <c r="L190" s="21">
        <f t="shared" si="110"/>
        <v>137546.964638</v>
      </c>
      <c r="M190" s="21">
        <f t="shared" si="110"/>
        <v>142544.14344874999</v>
      </c>
      <c r="N190" s="131">
        <f t="shared" si="110"/>
        <v>146856.02415424999</v>
      </c>
    </row>
    <row r="191" spans="2:14" s="18" customFormat="1" x14ac:dyDescent="0.25">
      <c r="B191" s="165" t="s">
        <v>169</v>
      </c>
      <c r="C191" s="20"/>
      <c r="D191" s="21">
        <f t="shared" ref="D191:N191" si="111">((D101-$C$153)*$C$146)/10^3</f>
        <v>42399.282464892836</v>
      </c>
      <c r="E191" s="21">
        <f t="shared" si="111"/>
        <v>46233.579318942335</v>
      </c>
      <c r="F191" s="21">
        <f t="shared" si="111"/>
        <v>49184.658854406727</v>
      </c>
      <c r="G191" s="21">
        <f t="shared" si="111"/>
        <v>52324.105168730566</v>
      </c>
      <c r="H191" s="21">
        <f t="shared" si="111"/>
        <v>55663.941673330366</v>
      </c>
      <c r="I191" s="21">
        <f t="shared" si="111"/>
        <v>61515.32371976912</v>
      </c>
      <c r="J191" s="21">
        <f t="shared" si="111"/>
        <v>66039.641308999999</v>
      </c>
      <c r="K191" s="21">
        <f t="shared" si="111"/>
        <v>68979.494208499993</v>
      </c>
      <c r="L191" s="21">
        <f t="shared" si="111"/>
        <v>66979.39330625</v>
      </c>
      <c r="M191" s="21">
        <f t="shared" si="111"/>
        <v>69845.807302250003</v>
      </c>
      <c r="N191" s="131">
        <f t="shared" si="111"/>
        <v>72932.275358750005</v>
      </c>
    </row>
    <row r="192" spans="2:14" s="18" customFormat="1" x14ac:dyDescent="0.25">
      <c r="B192" s="165" t="s">
        <v>170</v>
      </c>
      <c r="C192" s="20"/>
      <c r="D192" s="21">
        <f t="shared" ref="D192:N192" si="112">((D102-$C$153)*$C$146)/10^3</f>
        <v>20633.364855357348</v>
      </c>
      <c r="E192" s="21">
        <f t="shared" si="112"/>
        <v>21755.657148606926</v>
      </c>
      <c r="F192" s="21">
        <f t="shared" si="112"/>
        <v>23144.316120007363</v>
      </c>
      <c r="G192" s="21">
        <f t="shared" si="112"/>
        <v>24621.612898092939</v>
      </c>
      <c r="H192" s="21">
        <f t="shared" si="112"/>
        <v>26193.205215205253</v>
      </c>
      <c r="I192" s="21">
        <f t="shared" si="112"/>
        <v>19521.461159991184</v>
      </c>
      <c r="J192" s="21">
        <f t="shared" si="112"/>
        <v>32753.787713000005</v>
      </c>
      <c r="K192" s="21">
        <f t="shared" si="112"/>
        <v>36268.078959500002</v>
      </c>
      <c r="L192" s="21">
        <f t="shared" si="112"/>
        <v>35883.646161500001</v>
      </c>
      <c r="M192" s="21">
        <f t="shared" si="112"/>
        <v>36434.795180000001</v>
      </c>
      <c r="N192" s="131">
        <f t="shared" si="112"/>
        <v>34792.389905000011</v>
      </c>
    </row>
    <row r="193" spans="2:14" s="18" customFormat="1" x14ac:dyDescent="0.25">
      <c r="B193" s="175" t="s">
        <v>174</v>
      </c>
      <c r="C193" s="169" t="s">
        <v>171</v>
      </c>
      <c r="D193" s="202">
        <f>SUM(D157:D192)</f>
        <v>493748.28336175467</v>
      </c>
      <c r="E193" s="202">
        <f t="shared" ref="E193:L193" si="113">SUM(E157:E192)</f>
        <v>525264.13139676023</v>
      </c>
      <c r="F193" s="202">
        <f t="shared" si="113"/>
        <v>558791.62930634059</v>
      </c>
      <c r="G193" s="202">
        <f t="shared" si="113"/>
        <v>594459.18027397944</v>
      </c>
      <c r="H193" s="202">
        <f t="shared" si="113"/>
        <v>632403.38343104185</v>
      </c>
      <c r="I193" s="202">
        <f t="shared" si="113"/>
        <v>672769.55700238503</v>
      </c>
      <c r="J193" s="202">
        <f t="shared" si="113"/>
        <v>711405.28697849985</v>
      </c>
      <c r="K193" s="202">
        <f t="shared" si="113"/>
        <v>776321.3796915001</v>
      </c>
      <c r="L193" s="202">
        <f t="shared" si="113"/>
        <v>826006.1438025001</v>
      </c>
      <c r="M193" s="202">
        <f t="shared" ref="M193:N193" si="114">SUM(M157:M192)</f>
        <v>877074.29767799994</v>
      </c>
      <c r="N193" s="203">
        <f t="shared" si="114"/>
        <v>896965.64956050005</v>
      </c>
    </row>
    <row r="194" spans="2:14" s="61" customFormat="1" x14ac:dyDescent="0.25">
      <c r="B194" s="77"/>
      <c r="C194" s="77"/>
      <c r="D194" s="77"/>
      <c r="E194" s="77"/>
      <c r="F194" s="75"/>
      <c r="G194" s="75"/>
      <c r="H194" s="75"/>
      <c r="I194" s="75"/>
      <c r="J194" s="75"/>
      <c r="K194" s="75"/>
      <c r="L194" s="75"/>
      <c r="M194" s="75"/>
      <c r="N194" s="75"/>
    </row>
    <row r="195" spans="2:14" x14ac:dyDescent="0.25">
      <c r="B195" s="13"/>
      <c r="C195" s="14"/>
      <c r="D195" s="14"/>
      <c r="E195" s="14"/>
    </row>
    <row r="196" spans="2:14" s="18" customFormat="1" x14ac:dyDescent="0.25">
      <c r="B196" s="15" t="s">
        <v>52</v>
      </c>
      <c r="C196" s="16" t="s">
        <v>53</v>
      </c>
      <c r="D196" s="16">
        <v>2005</v>
      </c>
      <c r="E196" s="16">
        <v>2006</v>
      </c>
      <c r="F196" s="16">
        <v>2007</v>
      </c>
      <c r="G196" s="16">
        <v>2008</v>
      </c>
      <c r="H196" s="16">
        <v>2009</v>
      </c>
      <c r="I196" s="16">
        <v>2010</v>
      </c>
      <c r="J196" s="16">
        <v>2011</v>
      </c>
      <c r="K196" s="16">
        <v>2012</v>
      </c>
      <c r="L196" s="16">
        <v>2013</v>
      </c>
      <c r="M196" s="16">
        <v>2014</v>
      </c>
      <c r="N196" s="17">
        <v>2015</v>
      </c>
    </row>
    <row r="197" spans="2:14" s="61" customFormat="1" x14ac:dyDescent="0.25">
      <c r="B197" s="22" t="s">
        <v>28</v>
      </c>
      <c r="C197" s="23" t="s">
        <v>11</v>
      </c>
      <c r="D197" s="63">
        <v>0</v>
      </c>
      <c r="E197" s="63">
        <v>0</v>
      </c>
      <c r="F197" s="63">
        <v>0</v>
      </c>
      <c r="G197" s="63">
        <v>0</v>
      </c>
      <c r="H197" s="63">
        <v>0</v>
      </c>
      <c r="I197" s="63">
        <v>0</v>
      </c>
      <c r="J197" s="63">
        <v>0</v>
      </c>
      <c r="K197" s="63">
        <v>0</v>
      </c>
      <c r="L197" s="63">
        <v>0</v>
      </c>
      <c r="M197" s="63">
        <v>0</v>
      </c>
      <c r="N197" s="64">
        <v>0</v>
      </c>
    </row>
    <row r="198" spans="2:14" x14ac:dyDescent="0.25">
      <c r="B198" s="65"/>
      <c r="C198" s="66"/>
      <c r="D198" s="66"/>
      <c r="E198" s="66"/>
      <c r="F198" s="34"/>
      <c r="G198" s="34"/>
      <c r="H198" s="34"/>
      <c r="I198" s="34"/>
      <c r="J198" s="34"/>
      <c r="K198" s="34"/>
      <c r="L198" s="34"/>
      <c r="M198" s="34"/>
      <c r="N198" s="34"/>
    </row>
    <row r="199" spans="2:14" x14ac:dyDescent="0.25">
      <c r="B199" s="34"/>
      <c r="C199" s="34"/>
      <c r="D199" s="34"/>
      <c r="E199" s="34"/>
      <c r="F199" s="34"/>
      <c r="G199" s="34"/>
      <c r="H199" s="34"/>
      <c r="I199" s="34"/>
      <c r="J199" s="34"/>
      <c r="K199" s="34"/>
      <c r="L199" s="34"/>
      <c r="M199" s="34"/>
      <c r="N199" s="34"/>
    </row>
    <row r="200" spans="2:14" s="18" customFormat="1" x14ac:dyDescent="0.25">
      <c r="B200" s="15" t="s">
        <v>100</v>
      </c>
      <c r="C200" s="16" t="s">
        <v>90</v>
      </c>
      <c r="D200" s="16">
        <v>2005</v>
      </c>
      <c r="E200" s="16">
        <v>2006</v>
      </c>
      <c r="F200" s="16">
        <v>2007</v>
      </c>
      <c r="G200" s="16">
        <v>2008</v>
      </c>
      <c r="H200" s="16">
        <v>2009</v>
      </c>
      <c r="I200" s="16">
        <v>2010</v>
      </c>
      <c r="J200" s="16">
        <v>2011</v>
      </c>
      <c r="K200" s="16">
        <v>2012</v>
      </c>
      <c r="L200" s="16">
        <v>2013</v>
      </c>
      <c r="M200" s="16">
        <v>2014</v>
      </c>
      <c r="N200" s="17">
        <v>2015</v>
      </c>
    </row>
    <row r="201" spans="2:14" s="18" customFormat="1" x14ac:dyDescent="0.25">
      <c r="B201" s="167" t="s">
        <v>29</v>
      </c>
      <c r="C201" s="27"/>
      <c r="D201" s="81"/>
      <c r="E201" s="81"/>
      <c r="F201" s="81"/>
      <c r="G201" s="81"/>
      <c r="H201" s="81"/>
      <c r="I201" s="81"/>
      <c r="J201" s="81"/>
      <c r="K201" s="81"/>
      <c r="L201" s="195"/>
      <c r="M201" s="195"/>
      <c r="N201" s="86"/>
    </row>
    <row r="202" spans="2:14" s="18" customFormat="1" x14ac:dyDescent="0.25">
      <c r="B202" s="165" t="s">
        <v>136</v>
      </c>
      <c r="C202" s="20"/>
      <c r="D202" s="211">
        <f t="shared" ref="D202:L202" si="115">D157*(1-$F$197)</f>
        <v>-6.9999999999999994E-5</v>
      </c>
      <c r="E202" s="211">
        <f t="shared" si="115"/>
        <v>-6.9999999999999994E-5</v>
      </c>
      <c r="F202" s="211">
        <f t="shared" si="115"/>
        <v>-6.9999999999999994E-5</v>
      </c>
      <c r="G202" s="211">
        <f t="shared" si="115"/>
        <v>-6.9999999999999994E-5</v>
      </c>
      <c r="H202" s="211">
        <f t="shared" si="115"/>
        <v>-6.9999999999999994E-5</v>
      </c>
      <c r="I202" s="211">
        <f t="shared" si="115"/>
        <v>-6.9999999999999994E-5</v>
      </c>
      <c r="J202" s="211">
        <f t="shared" si="115"/>
        <v>-6.9999999999999994E-5</v>
      </c>
      <c r="K202" s="211">
        <f t="shared" si="115"/>
        <v>-6.9999999999999994E-5</v>
      </c>
      <c r="L202" s="21">
        <f t="shared" si="115"/>
        <v>-6.9999999999999994E-5</v>
      </c>
      <c r="M202" s="21">
        <f t="shared" ref="M202:N202" si="116">M157*(1-$F$197)</f>
        <v>-6.9999999999999994E-5</v>
      </c>
      <c r="N202" s="212">
        <f t="shared" si="116"/>
        <v>-6.9999999999999994E-5</v>
      </c>
    </row>
    <row r="203" spans="2:14" s="18" customFormat="1" x14ac:dyDescent="0.25">
      <c r="B203" s="165" t="s">
        <v>137</v>
      </c>
      <c r="C203" s="20"/>
      <c r="D203" s="21">
        <f t="shared" ref="D203:L203" si="117">D158*(1-$F$197)</f>
        <v>48652.722413680014</v>
      </c>
      <c r="E203" s="21">
        <f t="shared" si="117"/>
        <v>51501.99770713535</v>
      </c>
      <c r="F203" s="21">
        <f t="shared" si="117"/>
        <v>54789.359267378008</v>
      </c>
      <c r="G203" s="21">
        <f t="shared" si="117"/>
        <v>58286.552416572347</v>
      </c>
      <c r="H203" s="21">
        <f t="shared" si="117"/>
        <v>62006.970660396117</v>
      </c>
      <c r="I203" s="21">
        <f t="shared" si="117"/>
        <v>64579.671957549777</v>
      </c>
      <c r="J203" s="21">
        <f t="shared" si="117"/>
        <v>66910.968327499999</v>
      </c>
      <c r="K203" s="21">
        <f t="shared" si="117"/>
        <v>78342.298302499999</v>
      </c>
      <c r="L203" s="21">
        <f t="shared" si="117"/>
        <v>83278.117827499998</v>
      </c>
      <c r="M203" s="21">
        <f t="shared" ref="M203:N203" si="118">M158*(1-$F$197)</f>
        <v>75610.78942999999</v>
      </c>
      <c r="N203" s="131">
        <f t="shared" si="118"/>
        <v>70662.616429999995</v>
      </c>
    </row>
    <row r="204" spans="2:14" s="18" customFormat="1" x14ac:dyDescent="0.25">
      <c r="B204" s="165" t="s">
        <v>138</v>
      </c>
      <c r="C204" s="20"/>
      <c r="D204" s="211">
        <f t="shared" ref="D204:L204" si="119">D159*(1-$F$197)</f>
        <v>-6.9999999999999994E-5</v>
      </c>
      <c r="E204" s="211">
        <f t="shared" si="119"/>
        <v>-6.9999999999999994E-5</v>
      </c>
      <c r="F204" s="211">
        <f t="shared" si="119"/>
        <v>-6.9999999999999994E-5</v>
      </c>
      <c r="G204" s="211">
        <f t="shared" si="119"/>
        <v>-6.9999999999999994E-5</v>
      </c>
      <c r="H204" s="211">
        <f t="shared" si="119"/>
        <v>-6.9999999999999994E-5</v>
      </c>
      <c r="I204" s="211">
        <f t="shared" si="119"/>
        <v>-6.9999999999999994E-5</v>
      </c>
      <c r="J204" s="211">
        <f t="shared" si="119"/>
        <v>-6.9999999999999994E-5</v>
      </c>
      <c r="K204" s="211">
        <f t="shared" si="119"/>
        <v>-6.9999999999999994E-5</v>
      </c>
      <c r="L204" s="21">
        <f t="shared" si="119"/>
        <v>-6.9999999999999994E-5</v>
      </c>
      <c r="M204" s="21">
        <f t="shared" ref="M204:N204" si="120">M159*(1-$F$197)</f>
        <v>-6.9999999999999994E-5</v>
      </c>
      <c r="N204" s="212">
        <f t="shared" si="120"/>
        <v>-6.9999999999999994E-5</v>
      </c>
    </row>
    <row r="205" spans="2:14" s="18" customFormat="1" x14ac:dyDescent="0.25">
      <c r="B205" s="165" t="s">
        <v>139</v>
      </c>
      <c r="C205" s="20"/>
      <c r="D205" s="21">
        <f t="shared" ref="D205:L205" si="121">D160*(1-$F$197)</f>
        <v>7755.494077534755</v>
      </c>
      <c r="E205" s="21">
        <f t="shared" si="121"/>
        <v>8039.9521625789303</v>
      </c>
      <c r="F205" s="21">
        <f t="shared" si="121"/>
        <v>8553.1406029563077</v>
      </c>
      <c r="G205" s="21">
        <f t="shared" si="121"/>
        <v>9099.0857522939441</v>
      </c>
      <c r="H205" s="21">
        <f t="shared" si="121"/>
        <v>9679.8784643552608</v>
      </c>
      <c r="I205" s="21">
        <f t="shared" si="121"/>
        <v>9612.7487850343332</v>
      </c>
      <c r="J205" s="21">
        <f t="shared" si="121"/>
        <v>10053.05547875</v>
      </c>
      <c r="K205" s="21">
        <f t="shared" si="121"/>
        <v>12145.705226750002</v>
      </c>
      <c r="L205" s="21">
        <f t="shared" si="121"/>
        <v>13852.511019500002</v>
      </c>
      <c r="M205" s="21">
        <f t="shared" ref="M205:N205" si="122">M160*(1-$F$197)</f>
        <v>16648.197680000001</v>
      </c>
      <c r="N205" s="131">
        <f t="shared" si="122"/>
        <v>17497.972430000002</v>
      </c>
    </row>
    <row r="206" spans="2:14" s="18" customFormat="1" x14ac:dyDescent="0.25">
      <c r="B206" s="165" t="s">
        <v>140</v>
      </c>
      <c r="C206" s="20"/>
      <c r="D206" s="211">
        <f t="shared" ref="D206:L206" si="123">D161*(1-$F$197)</f>
        <v>-6.9999999999999994E-5</v>
      </c>
      <c r="E206" s="211">
        <f t="shared" si="123"/>
        <v>-6.9999999999999994E-5</v>
      </c>
      <c r="F206" s="211">
        <f t="shared" si="123"/>
        <v>-6.9999999999999994E-5</v>
      </c>
      <c r="G206" s="211">
        <f t="shared" si="123"/>
        <v>-6.9999999999999994E-5</v>
      </c>
      <c r="H206" s="211">
        <f t="shared" si="123"/>
        <v>-6.9999999999999994E-5</v>
      </c>
      <c r="I206" s="211">
        <f t="shared" si="123"/>
        <v>-6.9999999999999994E-5</v>
      </c>
      <c r="J206" s="211">
        <f t="shared" si="123"/>
        <v>-6.9999999999999994E-5</v>
      </c>
      <c r="K206" s="211">
        <f t="shared" si="123"/>
        <v>-6.9999999999999994E-5</v>
      </c>
      <c r="L206" s="21">
        <f t="shared" si="123"/>
        <v>-6.9999999999999994E-5</v>
      </c>
      <c r="M206" s="21">
        <f t="shared" ref="M206:N206" si="124">M161*(1-$F$197)</f>
        <v>-6.9999999999999994E-5</v>
      </c>
      <c r="N206" s="212">
        <f t="shared" si="124"/>
        <v>-6.9999999999999994E-5</v>
      </c>
    </row>
    <row r="207" spans="2:14" s="18" customFormat="1" x14ac:dyDescent="0.25">
      <c r="B207" s="165" t="s">
        <v>141</v>
      </c>
      <c r="C207" s="20"/>
      <c r="D207" s="211">
        <f t="shared" ref="D207:L207" si="125">D162*(1-$F$197)</f>
        <v>-6.9999999999999994E-5</v>
      </c>
      <c r="E207" s="211">
        <f t="shared" si="125"/>
        <v>-6.9999999999999994E-5</v>
      </c>
      <c r="F207" s="211">
        <f t="shared" si="125"/>
        <v>-6.9999999999999994E-5</v>
      </c>
      <c r="G207" s="211">
        <f t="shared" si="125"/>
        <v>-6.9999999999999994E-5</v>
      </c>
      <c r="H207" s="211">
        <f t="shared" si="125"/>
        <v>-6.9999999999999994E-5</v>
      </c>
      <c r="I207" s="211">
        <f t="shared" si="125"/>
        <v>-6.9999999999999994E-5</v>
      </c>
      <c r="J207" s="211">
        <f t="shared" si="125"/>
        <v>-6.9999999999999994E-5</v>
      </c>
      <c r="K207" s="211">
        <f t="shared" si="125"/>
        <v>-6.9999999999999994E-5</v>
      </c>
      <c r="L207" s="21">
        <f t="shared" si="125"/>
        <v>-6.9999999999999994E-5</v>
      </c>
      <c r="M207" s="21">
        <f t="shared" ref="M207:N207" si="126">M162*(1-$F$197)</f>
        <v>-6.9999999999999994E-5</v>
      </c>
      <c r="N207" s="212">
        <f t="shared" si="126"/>
        <v>-6.9999999999999994E-5</v>
      </c>
    </row>
    <row r="208" spans="2:14" s="18" customFormat="1" x14ac:dyDescent="0.25">
      <c r="B208" s="165" t="s">
        <v>142</v>
      </c>
      <c r="C208" s="20"/>
      <c r="D208" s="21">
        <f t="shared" ref="D208:L208" si="127">D163*(1-$F$197)</f>
        <v>1258.9800370188707</v>
      </c>
      <c r="E208" s="21">
        <f t="shared" si="127"/>
        <v>1315.011761142631</v>
      </c>
      <c r="F208" s="21">
        <f t="shared" si="127"/>
        <v>1398.9486865347137</v>
      </c>
      <c r="G208" s="21">
        <f t="shared" si="127"/>
        <v>1488.2432880156532</v>
      </c>
      <c r="H208" s="21">
        <f t="shared" si="127"/>
        <v>1583.237544910269</v>
      </c>
      <c r="I208" s="21">
        <f t="shared" si="127"/>
        <v>1535.5668880990529</v>
      </c>
      <c r="J208" s="21">
        <f t="shared" si="127"/>
        <v>1588.1399300000003</v>
      </c>
      <c r="K208" s="21">
        <f t="shared" si="127"/>
        <v>2111.1194300000002</v>
      </c>
      <c r="L208" s="21">
        <f t="shared" si="127"/>
        <v>2261.4929300000003</v>
      </c>
      <c r="M208" s="21">
        <f t="shared" ref="M208:N208" si="128">M163*(1-$F$197)</f>
        <v>2177.9294300000001</v>
      </c>
      <c r="N208" s="131">
        <f t="shared" si="128"/>
        <v>1894.8284300000003</v>
      </c>
    </row>
    <row r="209" spans="2:14" s="18" customFormat="1" x14ac:dyDescent="0.25">
      <c r="B209" s="165" t="s">
        <v>143</v>
      </c>
      <c r="C209" s="20"/>
      <c r="D209" s="211">
        <f t="shared" ref="D209:L209" si="129">D164*(1-$F$197)</f>
        <v>-6.9999999999999994E-5</v>
      </c>
      <c r="E209" s="211">
        <f t="shared" si="129"/>
        <v>-6.9999999999999994E-5</v>
      </c>
      <c r="F209" s="211">
        <f t="shared" si="129"/>
        <v>-6.9999999999999994E-5</v>
      </c>
      <c r="G209" s="211">
        <f t="shared" si="129"/>
        <v>-6.9999999999999994E-5</v>
      </c>
      <c r="H209" s="211">
        <f t="shared" si="129"/>
        <v>-6.9999999999999994E-5</v>
      </c>
      <c r="I209" s="211">
        <f t="shared" si="129"/>
        <v>-6.9999999999999994E-5</v>
      </c>
      <c r="J209" s="211">
        <f t="shared" si="129"/>
        <v>-6.9999999999999994E-5</v>
      </c>
      <c r="K209" s="211">
        <f t="shared" si="129"/>
        <v>-6.9999999999999994E-5</v>
      </c>
      <c r="L209" s="21">
        <f t="shared" si="129"/>
        <v>-6.9999999999999994E-5</v>
      </c>
      <c r="M209" s="21">
        <f t="shared" ref="M209:N209" si="130">M164*(1-$F$197)</f>
        <v>-6.9999999999999994E-5</v>
      </c>
      <c r="N209" s="212">
        <f t="shared" si="130"/>
        <v>-6.9999999999999994E-5</v>
      </c>
    </row>
    <row r="210" spans="2:14" s="18" customFormat="1" x14ac:dyDescent="0.25">
      <c r="B210" s="165" t="s">
        <v>144</v>
      </c>
      <c r="C210" s="20"/>
      <c r="D210" s="211">
        <f t="shared" ref="D210:L210" si="131">D165*(1-$F$197)</f>
        <v>-6.9999999999999994E-5</v>
      </c>
      <c r="E210" s="211">
        <f t="shared" si="131"/>
        <v>-6.9999999999999994E-5</v>
      </c>
      <c r="F210" s="211">
        <f t="shared" si="131"/>
        <v>-6.9999999999999994E-5</v>
      </c>
      <c r="G210" s="211">
        <f t="shared" si="131"/>
        <v>-6.9999999999999994E-5</v>
      </c>
      <c r="H210" s="211">
        <f t="shared" si="131"/>
        <v>-6.9999999999999994E-5</v>
      </c>
      <c r="I210" s="211">
        <f t="shared" si="131"/>
        <v>-6.9999999999999994E-5</v>
      </c>
      <c r="J210" s="211">
        <f t="shared" si="131"/>
        <v>-6.9999999999999994E-5</v>
      </c>
      <c r="K210" s="211">
        <f t="shared" si="131"/>
        <v>-6.9999999999999994E-5</v>
      </c>
      <c r="L210" s="21">
        <f t="shared" si="131"/>
        <v>-6.9999999999999994E-5</v>
      </c>
      <c r="M210" s="21">
        <f t="shared" ref="M210:N210" si="132">M165*(1-$F$197)</f>
        <v>-6.9999999999999994E-5</v>
      </c>
      <c r="N210" s="212">
        <f t="shared" si="132"/>
        <v>-6.9999999999999994E-5</v>
      </c>
    </row>
    <row r="211" spans="2:14" s="18" customFormat="1" x14ac:dyDescent="0.25">
      <c r="B211" s="165" t="s">
        <v>145</v>
      </c>
      <c r="C211" s="20"/>
      <c r="D211" s="211">
        <f t="shared" ref="D211:L211" si="133">D166*(1-$F$197)</f>
        <v>-6.9999999999999994E-5</v>
      </c>
      <c r="E211" s="211">
        <f t="shared" si="133"/>
        <v>-6.9999999999999994E-5</v>
      </c>
      <c r="F211" s="211">
        <f t="shared" si="133"/>
        <v>-6.9999999999999994E-5</v>
      </c>
      <c r="G211" s="211">
        <f t="shared" si="133"/>
        <v>-6.9999999999999994E-5</v>
      </c>
      <c r="H211" s="211">
        <f t="shared" si="133"/>
        <v>-6.9999999999999994E-5</v>
      </c>
      <c r="I211" s="211">
        <f t="shared" si="133"/>
        <v>-6.9999999999999994E-5</v>
      </c>
      <c r="J211" s="211">
        <f t="shared" si="133"/>
        <v>-6.9999999999999994E-5</v>
      </c>
      <c r="K211" s="211">
        <f t="shared" si="133"/>
        <v>-6.9999999999999994E-5</v>
      </c>
      <c r="L211" s="21">
        <f t="shared" si="133"/>
        <v>-6.9999999999999994E-5</v>
      </c>
      <c r="M211" s="21">
        <f t="shared" ref="M211:N211" si="134">M166*(1-$F$197)</f>
        <v>-6.9999999999999994E-5</v>
      </c>
      <c r="N211" s="212">
        <f t="shared" si="134"/>
        <v>-6.9999999999999994E-5</v>
      </c>
    </row>
    <row r="212" spans="2:14" s="18" customFormat="1" x14ac:dyDescent="0.25">
      <c r="B212" s="165" t="s">
        <v>146</v>
      </c>
      <c r="C212" s="20"/>
      <c r="D212" s="211">
        <f t="shared" ref="D212:L212" si="135">D167*(1-$F$197)</f>
        <v>-6.9999999999999994E-5</v>
      </c>
      <c r="E212" s="211">
        <f t="shared" si="135"/>
        <v>-6.9999999999999994E-5</v>
      </c>
      <c r="F212" s="211">
        <f t="shared" si="135"/>
        <v>-6.9999999999999994E-5</v>
      </c>
      <c r="G212" s="211">
        <f t="shared" si="135"/>
        <v>-6.9999999999999994E-5</v>
      </c>
      <c r="H212" s="211">
        <f t="shared" si="135"/>
        <v>-6.9999999999999994E-5</v>
      </c>
      <c r="I212" s="211">
        <f t="shared" si="135"/>
        <v>-6.9999999999999994E-5</v>
      </c>
      <c r="J212" s="211">
        <f t="shared" si="135"/>
        <v>-6.9999999999999994E-5</v>
      </c>
      <c r="K212" s="211">
        <f t="shared" si="135"/>
        <v>-6.9999999999999994E-5</v>
      </c>
      <c r="L212" s="21">
        <f t="shared" si="135"/>
        <v>-6.9999999999999994E-5</v>
      </c>
      <c r="M212" s="21">
        <f t="shared" ref="M212:N212" si="136">M167*(1-$F$197)</f>
        <v>-6.9999999999999994E-5</v>
      </c>
      <c r="N212" s="212">
        <f t="shared" si="136"/>
        <v>-6.9999999999999994E-5</v>
      </c>
    </row>
    <row r="213" spans="2:14" s="18" customFormat="1" x14ac:dyDescent="0.25">
      <c r="B213" s="165" t="s">
        <v>147</v>
      </c>
      <c r="C213" s="20"/>
      <c r="D213" s="21">
        <f t="shared" ref="D213:L213" si="137">D168*(1-$F$197)</f>
        <v>87943.585906531793</v>
      </c>
      <c r="E213" s="21">
        <f t="shared" si="137"/>
        <v>93230.645844651372</v>
      </c>
      <c r="F213" s="21">
        <f t="shared" si="137"/>
        <v>99181.538137075913</v>
      </c>
      <c r="G213" s="21">
        <f t="shared" si="137"/>
        <v>105512.27461837862</v>
      </c>
      <c r="H213" s="21">
        <f t="shared" si="137"/>
        <v>112247.10066231771</v>
      </c>
      <c r="I213" s="21">
        <f t="shared" si="137"/>
        <v>121967.94720749433</v>
      </c>
      <c r="J213" s="21">
        <f t="shared" si="137"/>
        <v>121991.89943449998</v>
      </c>
      <c r="K213" s="21">
        <f t="shared" si="137"/>
        <v>137210.38701425001</v>
      </c>
      <c r="L213" s="21">
        <f t="shared" si="137"/>
        <v>148620.12758</v>
      </c>
      <c r="M213" s="21">
        <f t="shared" ref="M213:N213" si="138">M168*(1-$F$197)</f>
        <v>155916.35454124998</v>
      </c>
      <c r="N213" s="131">
        <f t="shared" si="138"/>
        <v>157269.50866249998</v>
      </c>
    </row>
    <row r="214" spans="2:14" s="18" customFormat="1" x14ac:dyDescent="0.25">
      <c r="B214" s="165" t="s">
        <v>148</v>
      </c>
      <c r="C214" s="20"/>
      <c r="D214" s="21">
        <f t="shared" ref="D214:L214" si="139">D169*(1-$F$197)</f>
        <v>5955.5553328929836</v>
      </c>
      <c r="E214" s="21">
        <f t="shared" si="139"/>
        <v>6511.8303844597813</v>
      </c>
      <c r="F214" s="21">
        <f t="shared" si="139"/>
        <v>6927.4791368721089</v>
      </c>
      <c r="G214" s="21">
        <f t="shared" si="139"/>
        <v>7369.6586607150084</v>
      </c>
      <c r="H214" s="21">
        <f t="shared" si="139"/>
        <v>7840.0624094840532</v>
      </c>
      <c r="I214" s="21">
        <f t="shared" si="139"/>
        <v>8875.7815034731084</v>
      </c>
      <c r="J214" s="21">
        <f t="shared" si="139"/>
        <v>9363.4086800000005</v>
      </c>
      <c r="K214" s="21">
        <f t="shared" si="139"/>
        <v>9558.0119300000006</v>
      </c>
      <c r="L214" s="21">
        <f t="shared" si="139"/>
        <v>9295.8336799999997</v>
      </c>
      <c r="M214" s="21">
        <f t="shared" ref="M214:N214" si="140">M169*(1-$F$197)</f>
        <v>9162.3539299999993</v>
      </c>
      <c r="N214" s="131">
        <f t="shared" si="140"/>
        <v>8898.887929999999</v>
      </c>
    </row>
    <row r="215" spans="2:14" s="18" customFormat="1" x14ac:dyDescent="0.25">
      <c r="B215" s="165" t="s">
        <v>149</v>
      </c>
      <c r="C215" s="20"/>
      <c r="D215" s="21">
        <f t="shared" ref="D215:L215" si="141">D170*(1-$F$197)</f>
        <v>5151.4054213576683</v>
      </c>
      <c r="E215" s="21">
        <f t="shared" si="141"/>
        <v>5563.6112048305313</v>
      </c>
      <c r="F215" s="21">
        <f t="shared" si="141"/>
        <v>5918.7353287558844</v>
      </c>
      <c r="G215" s="21">
        <f t="shared" si="141"/>
        <v>6296.5269499530677</v>
      </c>
      <c r="H215" s="21">
        <f t="shared" si="141"/>
        <v>6698.4329299500732</v>
      </c>
      <c r="I215" s="21">
        <f t="shared" si="141"/>
        <v>7341.2435434644867</v>
      </c>
      <c r="J215" s="21">
        <f t="shared" si="141"/>
        <v>7901.6893925000004</v>
      </c>
      <c r="K215" s="21">
        <f t="shared" si="141"/>
        <v>8142.3094580000015</v>
      </c>
      <c r="L215" s="21">
        <f t="shared" si="141"/>
        <v>8272.0537384999989</v>
      </c>
      <c r="M215" s="21">
        <f t="shared" ref="M215:N215" si="142">M170*(1-$F$197)</f>
        <v>8576.2491799999989</v>
      </c>
      <c r="N215" s="131">
        <f t="shared" si="142"/>
        <v>8406.0111799999995</v>
      </c>
    </row>
    <row r="216" spans="2:14" s="18" customFormat="1" x14ac:dyDescent="0.25">
      <c r="B216" s="165" t="s">
        <v>150</v>
      </c>
      <c r="C216" s="20"/>
      <c r="D216" s="21">
        <f t="shared" ref="D216:L216" si="143">D171*(1-$F$197)</f>
        <v>1100.7131776633091</v>
      </c>
      <c r="E216" s="21">
        <f t="shared" si="143"/>
        <v>1193.4589588030162</v>
      </c>
      <c r="F216" s="21">
        <f t="shared" si="143"/>
        <v>1269.6371946840598</v>
      </c>
      <c r="G216" s="21">
        <f t="shared" si="143"/>
        <v>1350.677871153255</v>
      </c>
      <c r="H216" s="21">
        <f t="shared" si="143"/>
        <v>1436.8913567587817</v>
      </c>
      <c r="I216" s="21">
        <f t="shared" si="143"/>
        <v>1576.4531855225337</v>
      </c>
      <c r="J216" s="21">
        <f t="shared" si="143"/>
        <v>1716.6599300000003</v>
      </c>
      <c r="K216" s="21">
        <f t="shared" si="143"/>
        <v>1750.3199300000001</v>
      </c>
      <c r="L216" s="21">
        <f t="shared" si="143"/>
        <v>1750.3199300000001</v>
      </c>
      <c r="M216" s="21">
        <f t="shared" ref="M216:N216" si="144">M171*(1-$F$197)</f>
        <v>1800.8099300000001</v>
      </c>
      <c r="N216" s="131">
        <f t="shared" si="144"/>
        <v>1741.9049300000001</v>
      </c>
    </row>
    <row r="217" spans="2:14" s="18" customFormat="1" x14ac:dyDescent="0.25">
      <c r="B217" s="165" t="s">
        <v>151</v>
      </c>
      <c r="C217" s="20"/>
      <c r="D217" s="211">
        <f t="shared" ref="D217:L217" si="145">D172*(1-$F$197)</f>
        <v>-6.9999999999999994E-5</v>
      </c>
      <c r="E217" s="211">
        <f t="shared" si="145"/>
        <v>-6.9999999999999994E-5</v>
      </c>
      <c r="F217" s="211">
        <f t="shared" si="145"/>
        <v>-6.9999999999999994E-5</v>
      </c>
      <c r="G217" s="211">
        <f t="shared" si="145"/>
        <v>-6.9999999999999994E-5</v>
      </c>
      <c r="H217" s="211">
        <f t="shared" si="145"/>
        <v>-6.9999999999999994E-5</v>
      </c>
      <c r="I217" s="211">
        <f t="shared" si="145"/>
        <v>-6.9999999999999994E-5</v>
      </c>
      <c r="J217" s="211">
        <f t="shared" si="145"/>
        <v>-6.9999999999999994E-5</v>
      </c>
      <c r="K217" s="211">
        <f t="shared" si="145"/>
        <v>-6.9999999999999994E-5</v>
      </c>
      <c r="L217" s="21">
        <f t="shared" si="145"/>
        <v>-6.9999999999999994E-5</v>
      </c>
      <c r="M217" s="21">
        <f t="shared" ref="M217:N217" si="146">M172*(1-$F$197)</f>
        <v>-6.9999999999999994E-5</v>
      </c>
      <c r="N217" s="212">
        <f t="shared" si="146"/>
        <v>-6.9999999999999994E-5</v>
      </c>
    </row>
    <row r="218" spans="2:14" s="18" customFormat="1" x14ac:dyDescent="0.25">
      <c r="B218" s="165" t="s">
        <v>152</v>
      </c>
      <c r="C218" s="20"/>
      <c r="D218" s="21">
        <f t="shared" ref="D218:L218" si="147">D173*(1-$F$197)</f>
        <v>22561.45099820309</v>
      </c>
      <c r="E218" s="21">
        <f t="shared" si="147"/>
        <v>24251.909827718544</v>
      </c>
      <c r="F218" s="21">
        <f t="shared" si="147"/>
        <v>25799.904076509087</v>
      </c>
      <c r="G218" s="21">
        <f t="shared" si="147"/>
        <v>27446.706468839457</v>
      </c>
      <c r="H218" s="21">
        <f t="shared" si="147"/>
        <v>29198.623907488782</v>
      </c>
      <c r="I218" s="21">
        <f t="shared" si="147"/>
        <v>30687.855698398169</v>
      </c>
      <c r="J218" s="21">
        <f t="shared" si="147"/>
        <v>34024.254679999998</v>
      </c>
      <c r="K218" s="21">
        <f t="shared" si="147"/>
        <v>36467.970679999999</v>
      </c>
      <c r="L218" s="21">
        <f t="shared" si="147"/>
        <v>36947.574679999998</v>
      </c>
      <c r="M218" s="21">
        <f t="shared" ref="M218:N218" si="148">M173*(1-$F$197)</f>
        <v>36577.136180000001</v>
      </c>
      <c r="N218" s="131">
        <f t="shared" si="148"/>
        <v>37564.687429999998</v>
      </c>
    </row>
    <row r="219" spans="2:14" s="18" customFormat="1" x14ac:dyDescent="0.25">
      <c r="B219" s="165" t="s">
        <v>153</v>
      </c>
      <c r="C219" s="20"/>
      <c r="D219" s="21">
        <f t="shared" ref="D219:L219" si="149">D174*(1-$F$197)</f>
        <v>7835.4655539271853</v>
      </c>
      <c r="E219" s="21">
        <f t="shared" si="149"/>
        <v>8496.2026418263649</v>
      </c>
      <c r="F219" s="21">
        <f t="shared" si="149"/>
        <v>9038.5134532195352</v>
      </c>
      <c r="G219" s="21">
        <f t="shared" si="149"/>
        <v>9615.4398483186524</v>
      </c>
      <c r="H219" s="21">
        <f t="shared" si="149"/>
        <v>10229.191332466655</v>
      </c>
      <c r="I219" s="21">
        <f t="shared" si="149"/>
        <v>11654.568152707272</v>
      </c>
      <c r="J219" s="21">
        <f t="shared" si="149"/>
        <v>11927.48468</v>
      </c>
      <c r="K219" s="21">
        <f t="shared" si="149"/>
        <v>12296.80118</v>
      </c>
      <c r="L219" s="21">
        <f t="shared" si="149"/>
        <v>12451.94318</v>
      </c>
      <c r="M219" s="21">
        <f t="shared" ref="M219:N219" si="150">M174*(1-$F$197)</f>
        <v>12525.026179999999</v>
      </c>
      <c r="N219" s="131">
        <f t="shared" si="150"/>
        <v>11660.74193</v>
      </c>
    </row>
    <row r="220" spans="2:14" s="18" customFormat="1" x14ac:dyDescent="0.25">
      <c r="B220" s="165" t="s">
        <v>154</v>
      </c>
      <c r="C220" s="20"/>
      <c r="D220" s="211">
        <f t="shared" ref="D220:L220" si="151">D175*(1-$F$197)</f>
        <v>-6.9999999999999994E-5</v>
      </c>
      <c r="E220" s="211">
        <f t="shared" si="151"/>
        <v>-6.9999999999999994E-5</v>
      </c>
      <c r="F220" s="211">
        <f t="shared" si="151"/>
        <v>-6.9999999999999994E-5</v>
      </c>
      <c r="G220" s="211">
        <f t="shared" si="151"/>
        <v>-6.9999999999999994E-5</v>
      </c>
      <c r="H220" s="211">
        <f t="shared" si="151"/>
        <v>-6.9999999999999994E-5</v>
      </c>
      <c r="I220" s="211">
        <f t="shared" si="151"/>
        <v>-6.9999999999999994E-5</v>
      </c>
      <c r="J220" s="211">
        <f t="shared" si="151"/>
        <v>-6.9999999999999994E-5</v>
      </c>
      <c r="K220" s="211">
        <f t="shared" si="151"/>
        <v>-6.9999999999999994E-5</v>
      </c>
      <c r="L220" s="21">
        <f t="shared" si="151"/>
        <v>-6.9999999999999994E-5</v>
      </c>
      <c r="M220" s="21">
        <f t="shared" ref="M220:N220" si="152">M175*(1-$F$197)</f>
        <v>-6.9999999999999994E-5</v>
      </c>
      <c r="N220" s="212">
        <f t="shared" si="152"/>
        <v>-6.9999999999999994E-5</v>
      </c>
    </row>
    <row r="221" spans="2:14" s="18" customFormat="1" x14ac:dyDescent="0.25">
      <c r="B221" s="165" t="s">
        <v>155</v>
      </c>
      <c r="C221" s="20"/>
      <c r="D221" s="21">
        <f t="shared" ref="D221:L221" si="153">D176*(1-$F$197)</f>
        <v>6734.479552964187</v>
      </c>
      <c r="E221" s="21">
        <f t="shared" si="153"/>
        <v>7238.8982941967806</v>
      </c>
      <c r="F221" s="21">
        <f t="shared" si="153"/>
        <v>7700.9556365923199</v>
      </c>
      <c r="G221" s="21">
        <f t="shared" si="153"/>
        <v>8192.5060008428918</v>
      </c>
      <c r="H221" s="21">
        <f t="shared" si="153"/>
        <v>8715.4319202583956</v>
      </c>
      <c r="I221" s="21">
        <f t="shared" si="153"/>
        <v>9407.819756207713</v>
      </c>
      <c r="J221" s="21">
        <f t="shared" si="153"/>
        <v>10048.78493</v>
      </c>
      <c r="K221" s="21">
        <f t="shared" si="153"/>
        <v>10741.87493</v>
      </c>
      <c r="L221" s="21">
        <f t="shared" si="153"/>
        <v>11002.54868</v>
      </c>
      <c r="M221" s="21">
        <f t="shared" ref="M221:N221" si="154">M176*(1-$F$197)</f>
        <v>20767.786430000004</v>
      </c>
      <c r="N221" s="131">
        <f t="shared" si="154"/>
        <v>25190.876180000003</v>
      </c>
    </row>
    <row r="222" spans="2:14" s="18" customFormat="1" x14ac:dyDescent="0.25">
      <c r="B222" s="165" t="s">
        <v>156</v>
      </c>
      <c r="C222" s="20"/>
      <c r="D222" s="21">
        <f t="shared" ref="D222:L222" si="155">D177*(1-$F$197)</f>
        <v>44749.342084805452</v>
      </c>
      <c r="E222" s="21">
        <f t="shared" si="155"/>
        <v>48246.119076098264</v>
      </c>
      <c r="F222" s="21">
        <f t="shared" si="155"/>
        <v>51325.658596061978</v>
      </c>
      <c r="G222" s="21">
        <f t="shared" si="155"/>
        <v>54601.764468363792</v>
      </c>
      <c r="H222" s="21">
        <f t="shared" si="155"/>
        <v>58086.98348145085</v>
      </c>
      <c r="I222" s="21">
        <f t="shared" si="155"/>
        <v>63420.627756506561</v>
      </c>
      <c r="J222" s="21">
        <f t="shared" si="155"/>
        <v>67736.85219125</v>
      </c>
      <c r="K222" s="21">
        <f t="shared" si="155"/>
        <v>71036.131951250005</v>
      </c>
      <c r="L222" s="21">
        <f t="shared" si="155"/>
        <v>72368.078143249993</v>
      </c>
      <c r="M222" s="21">
        <f t="shared" ref="M222:N222" si="156">M177*(1-$F$197)</f>
        <v>78901.169179999997</v>
      </c>
      <c r="N222" s="131">
        <f t="shared" si="156"/>
        <v>81840.311930000011</v>
      </c>
    </row>
    <row r="223" spans="2:14" s="18" customFormat="1" x14ac:dyDescent="0.25">
      <c r="B223" s="165" t="s">
        <v>157</v>
      </c>
      <c r="C223" s="20"/>
      <c r="D223" s="211">
        <f t="shared" ref="D223:L223" si="157">D178*(1-$F$197)</f>
        <v>-6.9999999999999994E-5</v>
      </c>
      <c r="E223" s="211">
        <f t="shared" si="157"/>
        <v>-6.9999999999999994E-5</v>
      </c>
      <c r="F223" s="211">
        <f t="shared" si="157"/>
        <v>-6.9999999999999994E-5</v>
      </c>
      <c r="G223" s="211">
        <f t="shared" si="157"/>
        <v>-6.9999999999999994E-5</v>
      </c>
      <c r="H223" s="211">
        <f t="shared" si="157"/>
        <v>-6.9999999999999994E-5</v>
      </c>
      <c r="I223" s="211">
        <f t="shared" si="157"/>
        <v>-6.9999999999999994E-5</v>
      </c>
      <c r="J223" s="211">
        <f t="shared" si="157"/>
        <v>-6.9999999999999994E-5</v>
      </c>
      <c r="K223" s="211">
        <f t="shared" si="157"/>
        <v>-6.9999999999999994E-5</v>
      </c>
      <c r="L223" s="21">
        <f t="shared" si="157"/>
        <v>-6.9999999999999994E-5</v>
      </c>
      <c r="M223" s="21">
        <f t="shared" ref="M223:N223" si="158">M178*(1-$F$197)</f>
        <v>-6.9999999999999994E-5</v>
      </c>
      <c r="N223" s="212">
        <f t="shared" si="158"/>
        <v>-6.9999999999999994E-5</v>
      </c>
    </row>
    <row r="224" spans="2:14" s="18" customFormat="1" x14ac:dyDescent="0.25">
      <c r="B224" s="165" t="s">
        <v>158</v>
      </c>
      <c r="C224" s="20"/>
      <c r="D224" s="211">
        <f t="shared" ref="D224:L224" si="159">D179*(1-$F$197)</f>
        <v>-6.9999999999999994E-5</v>
      </c>
      <c r="E224" s="211">
        <f t="shared" si="159"/>
        <v>-6.9999999999999994E-5</v>
      </c>
      <c r="F224" s="211">
        <f t="shared" si="159"/>
        <v>-6.9999999999999994E-5</v>
      </c>
      <c r="G224" s="211">
        <f t="shared" si="159"/>
        <v>-6.9999999999999994E-5</v>
      </c>
      <c r="H224" s="211">
        <f t="shared" si="159"/>
        <v>-6.9999999999999994E-5</v>
      </c>
      <c r="I224" s="211">
        <f t="shared" si="159"/>
        <v>-6.9999999999999994E-5</v>
      </c>
      <c r="J224" s="211">
        <f t="shared" si="159"/>
        <v>-6.9999999999999994E-5</v>
      </c>
      <c r="K224" s="211">
        <f t="shared" si="159"/>
        <v>-6.9999999999999994E-5</v>
      </c>
      <c r="L224" s="21">
        <f t="shared" si="159"/>
        <v>-6.9999999999999994E-5</v>
      </c>
      <c r="M224" s="21">
        <f t="shared" ref="M224:N224" si="160">M179*(1-$F$197)</f>
        <v>-6.9999999999999994E-5</v>
      </c>
      <c r="N224" s="212">
        <f t="shared" si="160"/>
        <v>-6.9999999999999994E-5</v>
      </c>
    </row>
    <row r="225" spans="2:14" s="18" customFormat="1" x14ac:dyDescent="0.25">
      <c r="B225" s="165" t="s">
        <v>159</v>
      </c>
      <c r="C225" s="20"/>
      <c r="D225" s="211">
        <f t="shared" ref="D225:L225" si="161">D180*(1-$F$197)</f>
        <v>-6.9999999999999994E-5</v>
      </c>
      <c r="E225" s="211">
        <f t="shared" si="161"/>
        <v>-6.9999999999999994E-5</v>
      </c>
      <c r="F225" s="211">
        <f t="shared" si="161"/>
        <v>-6.9999999999999994E-5</v>
      </c>
      <c r="G225" s="211">
        <f t="shared" si="161"/>
        <v>-6.9999999999999994E-5</v>
      </c>
      <c r="H225" s="211">
        <f t="shared" si="161"/>
        <v>-6.9999999999999994E-5</v>
      </c>
      <c r="I225" s="211">
        <f t="shared" si="161"/>
        <v>-6.9999999999999994E-5</v>
      </c>
      <c r="J225" s="211">
        <f t="shared" si="161"/>
        <v>-6.9999999999999994E-5</v>
      </c>
      <c r="K225" s="211">
        <f t="shared" si="161"/>
        <v>-6.9999999999999994E-5</v>
      </c>
      <c r="L225" s="21">
        <f t="shared" si="161"/>
        <v>-6.9999999999999994E-5</v>
      </c>
      <c r="M225" s="21">
        <f t="shared" ref="M225:N225" si="162">M180*(1-$F$197)</f>
        <v>-6.9999999999999994E-5</v>
      </c>
      <c r="N225" s="212">
        <f t="shared" si="162"/>
        <v>-6.9999999999999994E-5</v>
      </c>
    </row>
    <row r="226" spans="2:14" s="18" customFormat="1" x14ac:dyDescent="0.25">
      <c r="B226" s="165" t="s">
        <v>160</v>
      </c>
      <c r="C226" s="20"/>
      <c r="D226" s="211">
        <f t="shared" ref="D226:L226" si="163">D181*(1-$F$197)</f>
        <v>-6.9999999999999994E-5</v>
      </c>
      <c r="E226" s="211">
        <f t="shared" si="163"/>
        <v>-6.9999999999999994E-5</v>
      </c>
      <c r="F226" s="211">
        <f t="shared" si="163"/>
        <v>-6.9999999999999994E-5</v>
      </c>
      <c r="G226" s="211">
        <f t="shared" si="163"/>
        <v>-6.9999999999999994E-5</v>
      </c>
      <c r="H226" s="211">
        <f t="shared" si="163"/>
        <v>-6.9999999999999994E-5</v>
      </c>
      <c r="I226" s="211">
        <f t="shared" si="163"/>
        <v>-6.9999999999999994E-5</v>
      </c>
      <c r="J226" s="211">
        <f t="shared" si="163"/>
        <v>-6.9999999999999994E-5</v>
      </c>
      <c r="K226" s="211">
        <f t="shared" si="163"/>
        <v>-6.9999999999999994E-5</v>
      </c>
      <c r="L226" s="21">
        <f t="shared" si="163"/>
        <v>-6.9999999999999994E-5</v>
      </c>
      <c r="M226" s="21">
        <f t="shared" ref="M226:N226" si="164">M181*(1-$F$197)</f>
        <v>-6.9999999999999994E-5</v>
      </c>
      <c r="N226" s="212">
        <f t="shared" si="164"/>
        <v>-6.9999999999999994E-5</v>
      </c>
    </row>
    <row r="227" spans="2:14" s="18" customFormat="1" x14ac:dyDescent="0.25">
      <c r="B227" s="165" t="s">
        <v>161</v>
      </c>
      <c r="C227" s="20"/>
      <c r="D227" s="21">
        <f t="shared" ref="D227:L227" si="165">D182*(1-$F$197)</f>
        <v>12560.006616082324</v>
      </c>
      <c r="E227" s="21">
        <f t="shared" si="165"/>
        <v>13572.96174095393</v>
      </c>
      <c r="F227" s="21">
        <f t="shared" si="165"/>
        <v>14439.321005482905</v>
      </c>
      <c r="G227" s="21">
        <f t="shared" si="165"/>
        <v>15360.979797535007</v>
      </c>
      <c r="H227" s="21">
        <f t="shared" si="165"/>
        <v>16341.467874186174</v>
      </c>
      <c r="I227" s="21">
        <f t="shared" si="165"/>
        <v>18222.394876493952</v>
      </c>
      <c r="J227" s="21">
        <f t="shared" si="165"/>
        <v>19367.364680000002</v>
      </c>
      <c r="K227" s="21">
        <f t="shared" si="165"/>
        <v>19547.789930000003</v>
      </c>
      <c r="L227" s="21">
        <f t="shared" si="165"/>
        <v>20037.530180000005</v>
      </c>
      <c r="M227" s="21">
        <f t="shared" ref="M227:N227" si="166">M182*(1-$F$197)</f>
        <v>23358.191180000002</v>
      </c>
      <c r="N227" s="131">
        <f t="shared" si="166"/>
        <v>29392.600430000002</v>
      </c>
    </row>
    <row r="228" spans="2:14" s="18" customFormat="1" x14ac:dyDescent="0.25">
      <c r="B228" s="165" t="s">
        <v>162</v>
      </c>
      <c r="C228" s="20"/>
      <c r="D228" s="211">
        <f t="shared" ref="D228:L228" si="167">D183*(1-$F$197)</f>
        <v>-6.9999999999999994E-5</v>
      </c>
      <c r="E228" s="211">
        <f t="shared" si="167"/>
        <v>-6.9999999999999994E-5</v>
      </c>
      <c r="F228" s="211">
        <f t="shared" si="167"/>
        <v>-6.9999999999999994E-5</v>
      </c>
      <c r="G228" s="211">
        <f t="shared" si="167"/>
        <v>-6.9999999999999994E-5</v>
      </c>
      <c r="H228" s="211">
        <f t="shared" si="167"/>
        <v>-6.9999999999999994E-5</v>
      </c>
      <c r="I228" s="211">
        <f t="shared" si="167"/>
        <v>-6.9999999999999994E-5</v>
      </c>
      <c r="J228" s="211">
        <f t="shared" si="167"/>
        <v>-6.9999999999999994E-5</v>
      </c>
      <c r="K228" s="211">
        <f t="shared" si="167"/>
        <v>-6.9999999999999994E-5</v>
      </c>
      <c r="L228" s="21">
        <f t="shared" si="167"/>
        <v>-6.9999999999999994E-5</v>
      </c>
      <c r="M228" s="21">
        <f t="shared" ref="M228:N228" si="168">M183*(1-$F$197)</f>
        <v>-6.9999999999999994E-5</v>
      </c>
      <c r="N228" s="212">
        <f t="shared" si="168"/>
        <v>-6.9999999999999994E-5</v>
      </c>
    </row>
    <row r="229" spans="2:14" s="18" customFormat="1" x14ac:dyDescent="0.25">
      <c r="B229" s="165" t="s">
        <v>163</v>
      </c>
      <c r="C229" s="20"/>
      <c r="D229" s="21">
        <f t="shared" ref="D229:L229" si="169">D184*(1-$F$197)</f>
        <v>39838.221753980004</v>
      </c>
      <c r="E229" s="21">
        <f t="shared" si="169"/>
        <v>42345.88186699486</v>
      </c>
      <c r="F229" s="21">
        <f t="shared" si="169"/>
        <v>45048.810501271131</v>
      </c>
      <c r="G229" s="21">
        <f t="shared" si="169"/>
        <v>47924.266495182055</v>
      </c>
      <c r="H229" s="21">
        <f t="shared" si="169"/>
        <v>50983.262233385154</v>
      </c>
      <c r="I229" s="21">
        <f t="shared" si="169"/>
        <v>55034.813247199272</v>
      </c>
      <c r="J229" s="21">
        <f t="shared" si="169"/>
        <v>58738.3936655</v>
      </c>
      <c r="K229" s="21">
        <f t="shared" si="169"/>
        <v>60628.597510999993</v>
      </c>
      <c r="L229" s="21">
        <f t="shared" si="169"/>
        <v>65990.561854249987</v>
      </c>
      <c r="M229" s="21">
        <f t="shared" ref="M229:N229" si="170">M184*(1-$F$197)</f>
        <v>67285.806865250008</v>
      </c>
      <c r="N229" s="131">
        <f t="shared" si="170"/>
        <v>63362.127717499985</v>
      </c>
    </row>
    <row r="230" spans="2:14" s="18" customFormat="1" x14ac:dyDescent="0.25">
      <c r="B230" s="165" t="s">
        <v>164</v>
      </c>
      <c r="C230" s="20"/>
      <c r="D230" s="21">
        <f t="shared" ref="D230:L230" si="171">D185*(1-$F$197)</f>
        <v>2194.2910887115518</v>
      </c>
      <c r="E230" s="21">
        <f t="shared" si="171"/>
        <v>2158.0754139944356</v>
      </c>
      <c r="F230" s="21">
        <f t="shared" si="171"/>
        <v>2295.8249129728038</v>
      </c>
      <c r="G230" s="21">
        <f t="shared" si="171"/>
        <v>2442.3669331625574</v>
      </c>
      <c r="H230" s="21">
        <f t="shared" si="171"/>
        <v>2598.2626993218691</v>
      </c>
      <c r="I230" s="21">
        <f t="shared" si="171"/>
        <v>2489.7199856654493</v>
      </c>
      <c r="J230" s="21">
        <f t="shared" si="171"/>
        <v>2692.7999300000001</v>
      </c>
      <c r="K230" s="21">
        <f t="shared" si="171"/>
        <v>2776.9499300000002</v>
      </c>
      <c r="L230" s="21">
        <f t="shared" si="171"/>
        <v>4153.9499299999998</v>
      </c>
      <c r="M230" s="21">
        <f t="shared" ref="M230:N230" si="172">M185*(1-$F$197)</f>
        <v>5117.8499299999994</v>
      </c>
      <c r="N230" s="131">
        <f t="shared" si="172"/>
        <v>5276.6830549999995</v>
      </c>
    </row>
    <row r="231" spans="2:14" s="18" customFormat="1" x14ac:dyDescent="0.25">
      <c r="B231" s="165" t="s">
        <v>165</v>
      </c>
      <c r="C231" s="20"/>
      <c r="D231" s="211">
        <f t="shared" ref="D231:L231" si="173">D186*(1-$F$197)</f>
        <v>-6.9999999999999994E-5</v>
      </c>
      <c r="E231" s="211">
        <f t="shared" si="173"/>
        <v>-6.9999999999999994E-5</v>
      </c>
      <c r="F231" s="211">
        <f t="shared" si="173"/>
        <v>-6.9999999999999994E-5</v>
      </c>
      <c r="G231" s="211">
        <f t="shared" si="173"/>
        <v>-6.9999999999999994E-5</v>
      </c>
      <c r="H231" s="211">
        <f t="shared" si="173"/>
        <v>-6.9999999999999994E-5</v>
      </c>
      <c r="I231" s="211">
        <f t="shared" si="173"/>
        <v>-6.9999999999999994E-5</v>
      </c>
      <c r="J231" s="211">
        <f t="shared" si="173"/>
        <v>-6.9999999999999994E-5</v>
      </c>
      <c r="K231" s="211">
        <f t="shared" si="173"/>
        <v>-6.9999999999999994E-5</v>
      </c>
      <c r="L231" s="21">
        <f t="shared" si="173"/>
        <v>-6.9999999999999994E-5</v>
      </c>
      <c r="M231" s="21">
        <f t="shared" ref="M231:N231" si="174">M186*(1-$F$197)</f>
        <v>-6.9999999999999994E-5</v>
      </c>
      <c r="N231" s="212">
        <f t="shared" si="174"/>
        <v>-6.9999999999999994E-5</v>
      </c>
    </row>
    <row r="232" spans="2:14" s="18" customFormat="1" x14ac:dyDescent="0.25">
      <c r="B232" s="165" t="s">
        <v>166</v>
      </c>
      <c r="C232" s="20"/>
      <c r="D232" s="21">
        <f t="shared" ref="D232:L232" si="175">D187*(1-$F$197)</f>
        <v>55454.025182411526</v>
      </c>
      <c r="E232" s="21">
        <f t="shared" si="175"/>
        <v>58144.679899048322</v>
      </c>
      <c r="F232" s="21">
        <f t="shared" si="175"/>
        <v>61856.042450264169</v>
      </c>
      <c r="G232" s="21">
        <f t="shared" si="175"/>
        <v>65804.300483472529</v>
      </c>
      <c r="H232" s="21">
        <f t="shared" si="175"/>
        <v>70004.574986885651</v>
      </c>
      <c r="I232" s="21">
        <f t="shared" si="175"/>
        <v>75061.394918879596</v>
      </c>
      <c r="J232" s="21">
        <f t="shared" si="175"/>
        <v>75673.965169999996</v>
      </c>
      <c r="K232" s="21">
        <f t="shared" si="175"/>
        <v>83729.544034250008</v>
      </c>
      <c r="L232" s="21">
        <f t="shared" si="175"/>
        <v>95313.497603750002</v>
      </c>
      <c r="M232" s="21">
        <f t="shared" ref="M232:N232" si="176">M187*(1-$F$197)</f>
        <v>103235.65269050001</v>
      </c>
      <c r="N232" s="131">
        <f t="shared" si="176"/>
        <v>107000.66123750001</v>
      </c>
    </row>
    <row r="233" spans="2:14" s="18" customFormat="1" x14ac:dyDescent="0.25">
      <c r="B233" s="165" t="s">
        <v>186</v>
      </c>
      <c r="C233" s="20"/>
      <c r="D233" s="211">
        <f t="shared" ref="D233:L233" si="177">D188*(1-$F$197)</f>
        <v>-6.9999999999999994E-5</v>
      </c>
      <c r="E233" s="211">
        <f t="shared" si="177"/>
        <v>-6.9999999999999994E-5</v>
      </c>
      <c r="F233" s="211">
        <f t="shared" si="177"/>
        <v>-6.9999999999999994E-5</v>
      </c>
      <c r="G233" s="211">
        <f t="shared" si="177"/>
        <v>-6.9999999999999994E-5</v>
      </c>
      <c r="H233" s="211">
        <f t="shared" si="177"/>
        <v>-6.9999999999999994E-5</v>
      </c>
      <c r="I233" s="211">
        <f t="shared" si="177"/>
        <v>-6.9999999999999994E-5</v>
      </c>
      <c r="J233" s="211">
        <f t="shared" si="177"/>
        <v>-6.9999999999999994E-5</v>
      </c>
      <c r="K233" s="211">
        <f t="shared" si="177"/>
        <v>-6.9999999999999994E-5</v>
      </c>
      <c r="L233" s="21">
        <f t="shared" si="177"/>
        <v>-6.9999999999999994E-5</v>
      </c>
      <c r="M233" s="21">
        <f t="shared" ref="M233:N233" si="178">M188*(1-$F$197)</f>
        <v>10588.250179999999</v>
      </c>
      <c r="N233" s="212">
        <f t="shared" si="178"/>
        <v>14724.541430000001</v>
      </c>
    </row>
    <row r="234" spans="2:14" s="18" customFormat="1" x14ac:dyDescent="0.25">
      <c r="B234" s="165" t="s">
        <v>167</v>
      </c>
      <c r="C234" s="20"/>
      <c r="D234" s="211">
        <f t="shared" ref="D234:L234" si="179">D189*(1-$F$197)</f>
        <v>-6.9999999999999994E-5</v>
      </c>
      <c r="E234" s="211">
        <f t="shared" si="179"/>
        <v>-6.9999999999999994E-5</v>
      </c>
      <c r="F234" s="211">
        <f t="shared" si="179"/>
        <v>-6.9999999999999994E-5</v>
      </c>
      <c r="G234" s="211">
        <f t="shared" si="179"/>
        <v>-6.9999999999999994E-5</v>
      </c>
      <c r="H234" s="211">
        <f t="shared" si="179"/>
        <v>-6.9999999999999994E-5</v>
      </c>
      <c r="I234" s="211">
        <f t="shared" si="179"/>
        <v>-6.9999999999999994E-5</v>
      </c>
      <c r="J234" s="211">
        <f t="shared" si="179"/>
        <v>-6.9999999999999994E-5</v>
      </c>
      <c r="K234" s="211">
        <f t="shared" si="179"/>
        <v>-6.9999999999999994E-5</v>
      </c>
      <c r="L234" s="21">
        <f t="shared" si="179"/>
        <v>-6.9999999999999994E-5</v>
      </c>
      <c r="M234" s="21">
        <f t="shared" ref="M234:N234" si="180">M189*(1-$F$197)</f>
        <v>-6.9999999999999994E-5</v>
      </c>
      <c r="N234" s="212">
        <f t="shared" si="180"/>
        <v>-6.9999999999999994E-5</v>
      </c>
    </row>
    <row r="235" spans="2:14" s="18" customFormat="1" x14ac:dyDescent="0.25">
      <c r="B235" s="165" t="s">
        <v>168</v>
      </c>
      <c r="C235" s="20"/>
      <c r="D235" s="21">
        <f t="shared" ref="D235:L235" si="181">D190*(1-$F$197)</f>
        <v>80969.898103739877</v>
      </c>
      <c r="E235" s="21">
        <f t="shared" si="181"/>
        <v>85463.659404778024</v>
      </c>
      <c r="F235" s="21">
        <f t="shared" si="181"/>
        <v>90918.786605295783</v>
      </c>
      <c r="G235" s="21">
        <f t="shared" si="181"/>
        <v>96722.113414357184</v>
      </c>
      <c r="H235" s="21">
        <f t="shared" si="181"/>
        <v>102895.86533889062</v>
      </c>
      <c r="I235" s="21">
        <f t="shared" si="181"/>
        <v>110264.16591992909</v>
      </c>
      <c r="J235" s="21">
        <f t="shared" si="181"/>
        <v>112876.13811650001</v>
      </c>
      <c r="K235" s="21">
        <f t="shared" si="181"/>
        <v>124587.9963455</v>
      </c>
      <c r="L235" s="21">
        <f t="shared" si="181"/>
        <v>137546.964638</v>
      </c>
      <c r="M235" s="21">
        <f t="shared" ref="M235:N235" si="182">M190*(1-$F$197)</f>
        <v>142544.14344874999</v>
      </c>
      <c r="N235" s="131">
        <f t="shared" si="182"/>
        <v>146856.02415424999</v>
      </c>
    </row>
    <row r="236" spans="2:14" s="18" customFormat="1" x14ac:dyDescent="0.25">
      <c r="B236" s="165" t="s">
        <v>169</v>
      </c>
      <c r="C236" s="20"/>
      <c r="D236" s="21">
        <f t="shared" ref="D236:L236" si="183">D191*(1-$F$197)</f>
        <v>42399.282464892836</v>
      </c>
      <c r="E236" s="21">
        <f t="shared" si="183"/>
        <v>46233.579318942335</v>
      </c>
      <c r="F236" s="21">
        <f t="shared" si="183"/>
        <v>49184.658854406727</v>
      </c>
      <c r="G236" s="21">
        <f t="shared" si="183"/>
        <v>52324.105168730566</v>
      </c>
      <c r="H236" s="21">
        <f t="shared" si="183"/>
        <v>55663.941673330366</v>
      </c>
      <c r="I236" s="21">
        <f t="shared" si="183"/>
        <v>61515.32371976912</v>
      </c>
      <c r="J236" s="21">
        <f t="shared" si="183"/>
        <v>66039.641308999999</v>
      </c>
      <c r="K236" s="21">
        <f t="shared" si="183"/>
        <v>68979.494208499993</v>
      </c>
      <c r="L236" s="21">
        <f t="shared" si="183"/>
        <v>66979.39330625</v>
      </c>
      <c r="M236" s="21">
        <f t="shared" ref="M236:N236" si="184">M191*(1-$F$197)</f>
        <v>69845.807302250003</v>
      </c>
      <c r="N236" s="131">
        <f t="shared" si="184"/>
        <v>72932.275358750005</v>
      </c>
    </row>
    <row r="237" spans="2:14" s="18" customFormat="1" x14ac:dyDescent="0.25">
      <c r="B237" s="165" t="s">
        <v>170</v>
      </c>
      <c r="C237" s="20"/>
      <c r="D237" s="21">
        <f t="shared" ref="D237:L237" si="185">D192*(1-$F$197)</f>
        <v>20633.364855357348</v>
      </c>
      <c r="E237" s="21">
        <f t="shared" si="185"/>
        <v>21755.657148606926</v>
      </c>
      <c r="F237" s="21">
        <f t="shared" si="185"/>
        <v>23144.316120007363</v>
      </c>
      <c r="G237" s="21">
        <f t="shared" si="185"/>
        <v>24621.612898092939</v>
      </c>
      <c r="H237" s="21">
        <f t="shared" si="185"/>
        <v>26193.205215205253</v>
      </c>
      <c r="I237" s="21">
        <f t="shared" si="185"/>
        <v>19521.461159991184</v>
      </c>
      <c r="J237" s="21">
        <f t="shared" si="185"/>
        <v>32753.787713000005</v>
      </c>
      <c r="K237" s="21">
        <f t="shared" si="185"/>
        <v>36268.078959500002</v>
      </c>
      <c r="L237" s="21">
        <f t="shared" si="185"/>
        <v>35883.646161500001</v>
      </c>
      <c r="M237" s="21">
        <f t="shared" ref="M237:N237" si="186">M192*(1-$F$197)</f>
        <v>36434.795180000001</v>
      </c>
      <c r="N237" s="131">
        <f t="shared" si="186"/>
        <v>34792.389905000011</v>
      </c>
    </row>
    <row r="238" spans="2:14" s="18" customFormat="1" x14ac:dyDescent="0.25">
      <c r="B238" s="175" t="s">
        <v>174</v>
      </c>
      <c r="C238" s="169" t="s">
        <v>171</v>
      </c>
      <c r="D238" s="202">
        <f t="shared" ref="D238:L238" si="187">SUM(D202:D237)</f>
        <v>493748.28336175467</v>
      </c>
      <c r="E238" s="202">
        <f t="shared" si="187"/>
        <v>525264.13139676023</v>
      </c>
      <c r="F238" s="202">
        <f t="shared" si="187"/>
        <v>558791.62930634059</v>
      </c>
      <c r="G238" s="202">
        <f t="shared" si="187"/>
        <v>594459.18027397944</v>
      </c>
      <c r="H238" s="202">
        <f t="shared" si="187"/>
        <v>632403.38343104185</v>
      </c>
      <c r="I238" s="202">
        <f t="shared" si="187"/>
        <v>672769.55700238503</v>
      </c>
      <c r="J238" s="202">
        <f t="shared" si="187"/>
        <v>711405.28697849985</v>
      </c>
      <c r="K238" s="202">
        <f t="shared" si="187"/>
        <v>776321.3796915001</v>
      </c>
      <c r="L238" s="202">
        <f t="shared" si="187"/>
        <v>826006.1438025001</v>
      </c>
      <c r="M238" s="202">
        <f t="shared" ref="M238:N238" si="188">SUM(M202:M237)</f>
        <v>877074.29767799994</v>
      </c>
      <c r="N238" s="203">
        <f t="shared" si="188"/>
        <v>896965.64956050005</v>
      </c>
    </row>
    <row r="239" spans="2:14" s="61" customFormat="1" x14ac:dyDescent="0.25">
      <c r="F239" s="76"/>
      <c r="G239" s="76"/>
      <c r="H239" s="76"/>
      <c r="I239" s="76"/>
      <c r="J239" s="76"/>
      <c r="K239" s="76"/>
      <c r="L239" s="76"/>
      <c r="M239" s="76"/>
      <c r="N239" s="76"/>
    </row>
    <row r="240" spans="2:14" x14ac:dyDescent="0.25">
      <c r="B240" s="34"/>
      <c r="C240" s="34"/>
      <c r="D240" s="34"/>
      <c r="E240" s="34"/>
      <c r="F240" s="34"/>
      <c r="G240" s="34"/>
      <c r="H240" s="34"/>
      <c r="I240" s="34"/>
      <c r="J240" s="34"/>
      <c r="K240" s="34"/>
      <c r="L240" s="34"/>
      <c r="M240" s="34"/>
      <c r="N240" s="34"/>
    </row>
    <row r="241" spans="2:14" s="18" customFormat="1" x14ac:dyDescent="0.25">
      <c r="B241" s="15" t="s">
        <v>109</v>
      </c>
      <c r="C241" s="16" t="s">
        <v>90</v>
      </c>
      <c r="D241" s="16">
        <v>2005</v>
      </c>
      <c r="E241" s="16">
        <v>2006</v>
      </c>
      <c r="F241" s="16">
        <v>2007</v>
      </c>
      <c r="G241" s="16">
        <v>2008</v>
      </c>
      <c r="H241" s="16">
        <v>2009</v>
      </c>
      <c r="I241" s="16">
        <v>2010</v>
      </c>
      <c r="J241" s="16">
        <v>2011</v>
      </c>
      <c r="K241" s="16">
        <v>2012</v>
      </c>
      <c r="L241" s="16">
        <v>2013</v>
      </c>
      <c r="M241" s="16">
        <v>2014</v>
      </c>
      <c r="N241" s="17">
        <v>2015</v>
      </c>
    </row>
    <row r="242" spans="2:14" s="68" customFormat="1" x14ac:dyDescent="0.25">
      <c r="B242" s="167" t="s">
        <v>29</v>
      </c>
      <c r="C242" s="27"/>
      <c r="D242" s="84"/>
      <c r="E242" s="84"/>
      <c r="F242" s="84"/>
      <c r="G242" s="84"/>
      <c r="H242" s="84"/>
      <c r="I242" s="84"/>
      <c r="J242" s="84"/>
      <c r="K242" s="84"/>
      <c r="L242" s="195"/>
      <c r="M242" s="195"/>
      <c r="N242" s="85"/>
    </row>
    <row r="243" spans="2:14" s="18" customFormat="1" x14ac:dyDescent="0.25">
      <c r="B243" s="165" t="s">
        <v>136</v>
      </c>
      <c r="C243" s="20"/>
      <c r="D243" s="211">
        <f t="shared" ref="D243:L243" si="189">D202*21</f>
        <v>-1.47E-3</v>
      </c>
      <c r="E243" s="211">
        <f t="shared" si="189"/>
        <v>-1.47E-3</v>
      </c>
      <c r="F243" s="211">
        <f t="shared" si="189"/>
        <v>-1.47E-3</v>
      </c>
      <c r="G243" s="211">
        <f t="shared" si="189"/>
        <v>-1.47E-3</v>
      </c>
      <c r="H243" s="211">
        <f t="shared" si="189"/>
        <v>-1.47E-3</v>
      </c>
      <c r="I243" s="211">
        <f t="shared" si="189"/>
        <v>-1.47E-3</v>
      </c>
      <c r="J243" s="211">
        <f t="shared" si="189"/>
        <v>-1.47E-3</v>
      </c>
      <c r="K243" s="211">
        <f t="shared" si="189"/>
        <v>-1.47E-3</v>
      </c>
      <c r="L243" s="21">
        <f t="shared" si="189"/>
        <v>-1.47E-3</v>
      </c>
      <c r="M243" s="21">
        <f t="shared" ref="M243:N243" si="190">M202*21</f>
        <v>-1.47E-3</v>
      </c>
      <c r="N243" s="212">
        <f t="shared" si="190"/>
        <v>-1.47E-3</v>
      </c>
    </row>
    <row r="244" spans="2:14" s="18" customFormat="1" x14ac:dyDescent="0.25">
      <c r="B244" s="165" t="s">
        <v>137</v>
      </c>
      <c r="C244" s="20"/>
      <c r="D244" s="21">
        <f t="shared" ref="D244:L244" si="191">D203*21</f>
        <v>1021707.1706872802</v>
      </c>
      <c r="E244" s="21">
        <f t="shared" si="191"/>
        <v>1081541.9518498424</v>
      </c>
      <c r="F244" s="21">
        <f t="shared" si="191"/>
        <v>1150576.5446149381</v>
      </c>
      <c r="G244" s="21">
        <f t="shared" si="191"/>
        <v>1224017.6007480193</v>
      </c>
      <c r="H244" s="21">
        <f t="shared" si="191"/>
        <v>1302146.3838683185</v>
      </c>
      <c r="I244" s="21">
        <f t="shared" si="191"/>
        <v>1356173.1111085452</v>
      </c>
      <c r="J244" s="21">
        <f t="shared" si="191"/>
        <v>1405130.3348775001</v>
      </c>
      <c r="K244" s="21">
        <f t="shared" si="191"/>
        <v>1645188.2643525</v>
      </c>
      <c r="L244" s="21">
        <f t="shared" si="191"/>
        <v>1748840.4743774999</v>
      </c>
      <c r="M244" s="21">
        <f t="shared" ref="M244:N244" si="192">M203*21</f>
        <v>1587826.5780299997</v>
      </c>
      <c r="N244" s="131">
        <f t="shared" si="192"/>
        <v>1483914.9450299998</v>
      </c>
    </row>
    <row r="245" spans="2:14" s="18" customFormat="1" x14ac:dyDescent="0.25">
      <c r="B245" s="165" t="s">
        <v>138</v>
      </c>
      <c r="C245" s="20"/>
      <c r="D245" s="211">
        <f t="shared" ref="D245:L245" si="193">D204*21</f>
        <v>-1.47E-3</v>
      </c>
      <c r="E245" s="211">
        <f t="shared" si="193"/>
        <v>-1.47E-3</v>
      </c>
      <c r="F245" s="211">
        <f t="shared" si="193"/>
        <v>-1.47E-3</v>
      </c>
      <c r="G245" s="211">
        <f t="shared" si="193"/>
        <v>-1.47E-3</v>
      </c>
      <c r="H245" s="211">
        <f t="shared" si="193"/>
        <v>-1.47E-3</v>
      </c>
      <c r="I245" s="211">
        <f t="shared" si="193"/>
        <v>-1.47E-3</v>
      </c>
      <c r="J245" s="211">
        <f t="shared" si="193"/>
        <v>-1.47E-3</v>
      </c>
      <c r="K245" s="211">
        <f t="shared" si="193"/>
        <v>-1.47E-3</v>
      </c>
      <c r="L245" s="21">
        <f t="shared" si="193"/>
        <v>-1.47E-3</v>
      </c>
      <c r="M245" s="21">
        <f t="shared" ref="M245:N245" si="194">M204*21</f>
        <v>-1.47E-3</v>
      </c>
      <c r="N245" s="212">
        <f t="shared" si="194"/>
        <v>-1.47E-3</v>
      </c>
    </row>
    <row r="246" spans="2:14" s="18" customFormat="1" x14ac:dyDescent="0.25">
      <c r="B246" s="165" t="s">
        <v>139</v>
      </c>
      <c r="C246" s="20"/>
      <c r="D246" s="21">
        <f t="shared" ref="D246:L246" si="195">D205*21</f>
        <v>162865.37562822984</v>
      </c>
      <c r="E246" s="21">
        <f t="shared" si="195"/>
        <v>168838.99541415754</v>
      </c>
      <c r="F246" s="21">
        <f t="shared" si="195"/>
        <v>179615.95266208245</v>
      </c>
      <c r="G246" s="21">
        <f t="shared" si="195"/>
        <v>191080.80079817283</v>
      </c>
      <c r="H246" s="21">
        <f t="shared" si="195"/>
        <v>203277.44775146048</v>
      </c>
      <c r="I246" s="21">
        <f t="shared" si="195"/>
        <v>201867.724485721</v>
      </c>
      <c r="J246" s="21">
        <f t="shared" si="195"/>
        <v>211114.16505375001</v>
      </c>
      <c r="K246" s="21">
        <f t="shared" si="195"/>
        <v>255059.80976175005</v>
      </c>
      <c r="L246" s="21">
        <f t="shared" si="195"/>
        <v>290902.7314095</v>
      </c>
      <c r="M246" s="21">
        <f t="shared" ref="M246:N246" si="196">M205*21</f>
        <v>349612.15128000005</v>
      </c>
      <c r="N246" s="131">
        <f t="shared" si="196"/>
        <v>367457.42103000003</v>
      </c>
    </row>
    <row r="247" spans="2:14" s="18" customFormat="1" x14ac:dyDescent="0.25">
      <c r="B247" s="165" t="s">
        <v>140</v>
      </c>
      <c r="C247" s="20"/>
      <c r="D247" s="211">
        <f t="shared" ref="D247:L247" si="197">D206*21</f>
        <v>-1.47E-3</v>
      </c>
      <c r="E247" s="211">
        <f t="shared" si="197"/>
        <v>-1.47E-3</v>
      </c>
      <c r="F247" s="211">
        <f t="shared" si="197"/>
        <v>-1.47E-3</v>
      </c>
      <c r="G247" s="211">
        <f t="shared" si="197"/>
        <v>-1.47E-3</v>
      </c>
      <c r="H247" s="211">
        <f t="shared" si="197"/>
        <v>-1.47E-3</v>
      </c>
      <c r="I247" s="211">
        <f t="shared" si="197"/>
        <v>-1.47E-3</v>
      </c>
      <c r="J247" s="211">
        <f t="shared" si="197"/>
        <v>-1.47E-3</v>
      </c>
      <c r="K247" s="211">
        <f t="shared" si="197"/>
        <v>-1.47E-3</v>
      </c>
      <c r="L247" s="21">
        <f t="shared" si="197"/>
        <v>-1.47E-3</v>
      </c>
      <c r="M247" s="21">
        <f t="shared" ref="M247:N247" si="198">M206*21</f>
        <v>-1.47E-3</v>
      </c>
      <c r="N247" s="212">
        <f t="shared" si="198"/>
        <v>-1.47E-3</v>
      </c>
    </row>
    <row r="248" spans="2:14" s="18" customFormat="1" x14ac:dyDescent="0.25">
      <c r="B248" s="165" t="s">
        <v>141</v>
      </c>
      <c r="C248" s="20"/>
      <c r="D248" s="211">
        <f t="shared" ref="D248:L248" si="199">D207*21</f>
        <v>-1.47E-3</v>
      </c>
      <c r="E248" s="211">
        <f t="shared" si="199"/>
        <v>-1.47E-3</v>
      </c>
      <c r="F248" s="211">
        <f t="shared" si="199"/>
        <v>-1.47E-3</v>
      </c>
      <c r="G248" s="211">
        <f t="shared" si="199"/>
        <v>-1.47E-3</v>
      </c>
      <c r="H248" s="211">
        <f t="shared" si="199"/>
        <v>-1.47E-3</v>
      </c>
      <c r="I248" s="211">
        <f t="shared" si="199"/>
        <v>-1.47E-3</v>
      </c>
      <c r="J248" s="211">
        <f t="shared" si="199"/>
        <v>-1.47E-3</v>
      </c>
      <c r="K248" s="211">
        <f t="shared" si="199"/>
        <v>-1.47E-3</v>
      </c>
      <c r="L248" s="21">
        <f t="shared" si="199"/>
        <v>-1.47E-3</v>
      </c>
      <c r="M248" s="21">
        <f t="shared" ref="M248:N248" si="200">M207*21</f>
        <v>-1.47E-3</v>
      </c>
      <c r="N248" s="212">
        <f t="shared" si="200"/>
        <v>-1.47E-3</v>
      </c>
    </row>
    <row r="249" spans="2:14" s="18" customFormat="1" x14ac:dyDescent="0.25">
      <c r="B249" s="165" t="s">
        <v>142</v>
      </c>
      <c r="C249" s="20"/>
      <c r="D249" s="21">
        <f t="shared" ref="D249:L249" si="201">D208*21</f>
        <v>26438.580777396284</v>
      </c>
      <c r="E249" s="21">
        <f t="shared" si="201"/>
        <v>27615.24698399525</v>
      </c>
      <c r="F249" s="21">
        <f t="shared" si="201"/>
        <v>29377.922417228987</v>
      </c>
      <c r="G249" s="21">
        <f t="shared" si="201"/>
        <v>31253.109048328719</v>
      </c>
      <c r="H249" s="21">
        <f t="shared" si="201"/>
        <v>33247.988443115646</v>
      </c>
      <c r="I249" s="21">
        <f t="shared" si="201"/>
        <v>32246.904650080112</v>
      </c>
      <c r="J249" s="21">
        <f t="shared" si="201"/>
        <v>33350.938530000007</v>
      </c>
      <c r="K249" s="21">
        <f t="shared" si="201"/>
        <v>44333.508030000005</v>
      </c>
      <c r="L249" s="21">
        <f t="shared" si="201"/>
        <v>47491.351530000007</v>
      </c>
      <c r="M249" s="21">
        <f t="shared" ref="M249:N249" si="202">M208*21</f>
        <v>45736.518030000007</v>
      </c>
      <c r="N249" s="131">
        <f t="shared" si="202"/>
        <v>39791.397030000007</v>
      </c>
    </row>
    <row r="250" spans="2:14" s="18" customFormat="1" x14ac:dyDescent="0.25">
      <c r="B250" s="165" t="s">
        <v>143</v>
      </c>
      <c r="C250" s="20"/>
      <c r="D250" s="211">
        <f t="shared" ref="D250:L250" si="203">D209*21</f>
        <v>-1.47E-3</v>
      </c>
      <c r="E250" s="211">
        <f t="shared" si="203"/>
        <v>-1.47E-3</v>
      </c>
      <c r="F250" s="211">
        <f t="shared" si="203"/>
        <v>-1.47E-3</v>
      </c>
      <c r="G250" s="211">
        <f t="shared" si="203"/>
        <v>-1.47E-3</v>
      </c>
      <c r="H250" s="211">
        <f t="shared" si="203"/>
        <v>-1.47E-3</v>
      </c>
      <c r="I250" s="211">
        <f t="shared" si="203"/>
        <v>-1.47E-3</v>
      </c>
      <c r="J250" s="211">
        <f t="shared" si="203"/>
        <v>-1.47E-3</v>
      </c>
      <c r="K250" s="211">
        <f t="shared" si="203"/>
        <v>-1.47E-3</v>
      </c>
      <c r="L250" s="21">
        <f t="shared" si="203"/>
        <v>-1.47E-3</v>
      </c>
      <c r="M250" s="21">
        <f t="shared" ref="M250:N250" si="204">M209*21</f>
        <v>-1.47E-3</v>
      </c>
      <c r="N250" s="212">
        <f t="shared" si="204"/>
        <v>-1.47E-3</v>
      </c>
    </row>
    <row r="251" spans="2:14" s="18" customFormat="1" x14ac:dyDescent="0.25">
      <c r="B251" s="165" t="s">
        <v>144</v>
      </c>
      <c r="C251" s="20"/>
      <c r="D251" s="211">
        <f t="shared" ref="D251:L251" si="205">D210*21</f>
        <v>-1.47E-3</v>
      </c>
      <c r="E251" s="211">
        <f t="shared" si="205"/>
        <v>-1.47E-3</v>
      </c>
      <c r="F251" s="211">
        <f t="shared" si="205"/>
        <v>-1.47E-3</v>
      </c>
      <c r="G251" s="211">
        <f t="shared" si="205"/>
        <v>-1.47E-3</v>
      </c>
      <c r="H251" s="211">
        <f t="shared" si="205"/>
        <v>-1.47E-3</v>
      </c>
      <c r="I251" s="211">
        <f t="shared" si="205"/>
        <v>-1.47E-3</v>
      </c>
      <c r="J251" s="211">
        <f t="shared" si="205"/>
        <v>-1.47E-3</v>
      </c>
      <c r="K251" s="211">
        <f t="shared" si="205"/>
        <v>-1.47E-3</v>
      </c>
      <c r="L251" s="21">
        <f t="shared" si="205"/>
        <v>-1.47E-3</v>
      </c>
      <c r="M251" s="21">
        <f t="shared" ref="M251:N251" si="206">M210*21</f>
        <v>-1.47E-3</v>
      </c>
      <c r="N251" s="212">
        <f t="shared" si="206"/>
        <v>-1.47E-3</v>
      </c>
    </row>
    <row r="252" spans="2:14" s="18" customFormat="1" x14ac:dyDescent="0.25">
      <c r="B252" s="165" t="s">
        <v>145</v>
      </c>
      <c r="C252" s="20"/>
      <c r="D252" s="211">
        <f t="shared" ref="D252:L252" si="207">D211*21</f>
        <v>-1.47E-3</v>
      </c>
      <c r="E252" s="211">
        <f t="shared" si="207"/>
        <v>-1.47E-3</v>
      </c>
      <c r="F252" s="211">
        <f t="shared" si="207"/>
        <v>-1.47E-3</v>
      </c>
      <c r="G252" s="211">
        <f t="shared" si="207"/>
        <v>-1.47E-3</v>
      </c>
      <c r="H252" s="211">
        <f t="shared" si="207"/>
        <v>-1.47E-3</v>
      </c>
      <c r="I252" s="211">
        <f t="shared" si="207"/>
        <v>-1.47E-3</v>
      </c>
      <c r="J252" s="211">
        <f t="shared" si="207"/>
        <v>-1.47E-3</v>
      </c>
      <c r="K252" s="211">
        <f t="shared" si="207"/>
        <v>-1.47E-3</v>
      </c>
      <c r="L252" s="21">
        <f t="shared" si="207"/>
        <v>-1.47E-3</v>
      </c>
      <c r="M252" s="21">
        <f t="shared" ref="M252:N252" si="208">M211*21</f>
        <v>-1.47E-3</v>
      </c>
      <c r="N252" s="212">
        <f t="shared" si="208"/>
        <v>-1.47E-3</v>
      </c>
    </row>
    <row r="253" spans="2:14" s="18" customFormat="1" x14ac:dyDescent="0.25">
      <c r="B253" s="165" t="s">
        <v>146</v>
      </c>
      <c r="C253" s="20"/>
      <c r="D253" s="211">
        <f t="shared" ref="D253:L253" si="209">D212*21</f>
        <v>-1.47E-3</v>
      </c>
      <c r="E253" s="211">
        <f t="shared" si="209"/>
        <v>-1.47E-3</v>
      </c>
      <c r="F253" s="211">
        <f t="shared" si="209"/>
        <v>-1.47E-3</v>
      </c>
      <c r="G253" s="211">
        <f t="shared" si="209"/>
        <v>-1.47E-3</v>
      </c>
      <c r="H253" s="211">
        <f t="shared" si="209"/>
        <v>-1.47E-3</v>
      </c>
      <c r="I253" s="211">
        <f t="shared" si="209"/>
        <v>-1.47E-3</v>
      </c>
      <c r="J253" s="211">
        <f t="shared" si="209"/>
        <v>-1.47E-3</v>
      </c>
      <c r="K253" s="211">
        <f t="shared" si="209"/>
        <v>-1.47E-3</v>
      </c>
      <c r="L253" s="21">
        <f t="shared" si="209"/>
        <v>-1.47E-3</v>
      </c>
      <c r="M253" s="21">
        <f t="shared" ref="M253:N253" si="210">M212*21</f>
        <v>-1.47E-3</v>
      </c>
      <c r="N253" s="212">
        <f t="shared" si="210"/>
        <v>-1.47E-3</v>
      </c>
    </row>
    <row r="254" spans="2:14" s="18" customFormat="1" x14ac:dyDescent="0.25">
      <c r="B254" s="165" t="s">
        <v>147</v>
      </c>
      <c r="C254" s="20"/>
      <c r="D254" s="21">
        <f t="shared" ref="D254:L254" si="211">D213*21</f>
        <v>1846815.3040371677</v>
      </c>
      <c r="E254" s="21">
        <f t="shared" si="211"/>
        <v>1957843.5627376789</v>
      </c>
      <c r="F254" s="21">
        <f t="shared" si="211"/>
        <v>2082812.3008785942</v>
      </c>
      <c r="G254" s="21">
        <f t="shared" si="211"/>
        <v>2215757.766985951</v>
      </c>
      <c r="H254" s="21">
        <f t="shared" si="211"/>
        <v>2357189.1139086718</v>
      </c>
      <c r="I254" s="21">
        <f t="shared" si="211"/>
        <v>2561326.8913573809</v>
      </c>
      <c r="J254" s="21">
        <f t="shared" si="211"/>
        <v>2561829.8881244995</v>
      </c>
      <c r="K254" s="21">
        <f t="shared" si="211"/>
        <v>2881418.1272992501</v>
      </c>
      <c r="L254" s="21">
        <f t="shared" si="211"/>
        <v>3121022.67918</v>
      </c>
      <c r="M254" s="21">
        <f t="shared" ref="M254:N254" si="212">M213*21</f>
        <v>3274243.4453662494</v>
      </c>
      <c r="N254" s="131">
        <f t="shared" si="212"/>
        <v>3302659.6819124995</v>
      </c>
    </row>
    <row r="255" spans="2:14" s="18" customFormat="1" x14ac:dyDescent="0.25">
      <c r="B255" s="165" t="s">
        <v>148</v>
      </c>
      <c r="C255" s="20"/>
      <c r="D255" s="21">
        <f t="shared" ref="D255:L255" si="213">D214*21</f>
        <v>125066.66199075266</v>
      </c>
      <c r="E255" s="21">
        <f t="shared" si="213"/>
        <v>136748.43807365542</v>
      </c>
      <c r="F255" s="21">
        <f t="shared" si="213"/>
        <v>145477.0618743143</v>
      </c>
      <c r="G255" s="21">
        <f t="shared" si="213"/>
        <v>154762.83187501517</v>
      </c>
      <c r="H255" s="21">
        <f t="shared" si="213"/>
        <v>164641.31059916512</v>
      </c>
      <c r="I255" s="21">
        <f t="shared" si="213"/>
        <v>186391.41157293526</v>
      </c>
      <c r="J255" s="21">
        <f t="shared" si="213"/>
        <v>196631.58228</v>
      </c>
      <c r="K255" s="21">
        <f t="shared" si="213"/>
        <v>200718.25053000002</v>
      </c>
      <c r="L255" s="21">
        <f t="shared" si="213"/>
        <v>195212.50727999999</v>
      </c>
      <c r="M255" s="21">
        <f t="shared" ref="M255:N255" si="214">M214*21</f>
        <v>192409.43252999999</v>
      </c>
      <c r="N255" s="131">
        <f t="shared" si="214"/>
        <v>186876.64652999997</v>
      </c>
    </row>
    <row r="256" spans="2:14" s="18" customFormat="1" x14ac:dyDescent="0.25">
      <c r="B256" s="165" t="s">
        <v>149</v>
      </c>
      <c r="C256" s="20"/>
      <c r="D256" s="21">
        <f t="shared" ref="D256:L256" si="215">D215*21</f>
        <v>108179.51384851104</v>
      </c>
      <c r="E256" s="21">
        <f t="shared" si="215"/>
        <v>116835.83530144116</v>
      </c>
      <c r="F256" s="21">
        <f t="shared" si="215"/>
        <v>124293.44190387358</v>
      </c>
      <c r="G256" s="21">
        <f t="shared" si="215"/>
        <v>132227.06594901442</v>
      </c>
      <c r="H256" s="21">
        <f t="shared" si="215"/>
        <v>140667.09152895154</v>
      </c>
      <c r="I256" s="21">
        <f t="shared" si="215"/>
        <v>154166.11441275422</v>
      </c>
      <c r="J256" s="21">
        <f t="shared" si="215"/>
        <v>165935.4772425</v>
      </c>
      <c r="K256" s="21">
        <f t="shared" si="215"/>
        <v>170988.49861800004</v>
      </c>
      <c r="L256" s="21">
        <f t="shared" si="215"/>
        <v>173713.12850849997</v>
      </c>
      <c r="M256" s="21">
        <f t="shared" ref="M256:N256" si="216">M215*21</f>
        <v>180101.23277999996</v>
      </c>
      <c r="N256" s="131">
        <f t="shared" si="216"/>
        <v>176526.23478</v>
      </c>
    </row>
    <row r="257" spans="2:14" s="18" customFormat="1" x14ac:dyDescent="0.25">
      <c r="B257" s="165" t="s">
        <v>150</v>
      </c>
      <c r="C257" s="20"/>
      <c r="D257" s="21">
        <f t="shared" ref="D257:L257" si="217">D216*21</f>
        <v>23114.976730929491</v>
      </c>
      <c r="E257" s="21">
        <f t="shared" si="217"/>
        <v>25062.63813486334</v>
      </c>
      <c r="F257" s="21">
        <f t="shared" si="217"/>
        <v>26662.381088365255</v>
      </c>
      <c r="G257" s="21">
        <f t="shared" si="217"/>
        <v>28364.235294218353</v>
      </c>
      <c r="H257" s="21">
        <f t="shared" si="217"/>
        <v>30174.718491934418</v>
      </c>
      <c r="I257" s="21">
        <f t="shared" si="217"/>
        <v>33105.516895973204</v>
      </c>
      <c r="J257" s="21">
        <f t="shared" si="217"/>
        <v>36049.858530000005</v>
      </c>
      <c r="K257" s="21">
        <f t="shared" si="217"/>
        <v>36756.718530000006</v>
      </c>
      <c r="L257" s="21">
        <f t="shared" si="217"/>
        <v>36756.718530000006</v>
      </c>
      <c r="M257" s="21">
        <f t="shared" ref="M257:N257" si="218">M216*21</f>
        <v>37817.008529999999</v>
      </c>
      <c r="N257" s="131">
        <f t="shared" si="218"/>
        <v>36580.003530000002</v>
      </c>
    </row>
    <row r="258" spans="2:14" s="18" customFormat="1" x14ac:dyDescent="0.25">
      <c r="B258" s="165" t="s">
        <v>151</v>
      </c>
      <c r="C258" s="20"/>
      <c r="D258" s="211">
        <f t="shared" ref="D258:L258" si="219">D217*21</f>
        <v>-1.47E-3</v>
      </c>
      <c r="E258" s="211">
        <f t="shared" si="219"/>
        <v>-1.47E-3</v>
      </c>
      <c r="F258" s="211">
        <f t="shared" si="219"/>
        <v>-1.47E-3</v>
      </c>
      <c r="G258" s="211">
        <f t="shared" si="219"/>
        <v>-1.47E-3</v>
      </c>
      <c r="H258" s="211">
        <f t="shared" si="219"/>
        <v>-1.47E-3</v>
      </c>
      <c r="I258" s="211">
        <f t="shared" si="219"/>
        <v>-1.47E-3</v>
      </c>
      <c r="J258" s="211">
        <f t="shared" si="219"/>
        <v>-1.47E-3</v>
      </c>
      <c r="K258" s="211">
        <f t="shared" si="219"/>
        <v>-1.47E-3</v>
      </c>
      <c r="L258" s="21">
        <f t="shared" si="219"/>
        <v>-1.47E-3</v>
      </c>
      <c r="M258" s="21">
        <f t="shared" ref="M258:N258" si="220">M217*21</f>
        <v>-1.47E-3</v>
      </c>
      <c r="N258" s="212">
        <f t="shared" si="220"/>
        <v>-1.47E-3</v>
      </c>
    </row>
    <row r="259" spans="2:14" s="18" customFormat="1" x14ac:dyDescent="0.25">
      <c r="B259" s="165" t="s">
        <v>152</v>
      </c>
      <c r="C259" s="20"/>
      <c r="D259" s="21">
        <f t="shared" ref="D259:L259" si="221">D218*21</f>
        <v>473790.47096226492</v>
      </c>
      <c r="E259" s="21">
        <f t="shared" si="221"/>
        <v>509290.10638208943</v>
      </c>
      <c r="F259" s="21">
        <f t="shared" si="221"/>
        <v>541797.98560669087</v>
      </c>
      <c r="G259" s="21">
        <f t="shared" si="221"/>
        <v>576380.83584562864</v>
      </c>
      <c r="H259" s="21">
        <f t="shared" si="221"/>
        <v>613171.10205726442</v>
      </c>
      <c r="I259" s="21">
        <f t="shared" si="221"/>
        <v>644444.96966636158</v>
      </c>
      <c r="J259" s="21">
        <f t="shared" si="221"/>
        <v>714509.34827999992</v>
      </c>
      <c r="K259" s="21">
        <f t="shared" si="221"/>
        <v>765827.38428</v>
      </c>
      <c r="L259" s="21">
        <f t="shared" si="221"/>
        <v>775899.06828000001</v>
      </c>
      <c r="M259" s="21">
        <f t="shared" ref="M259:N259" si="222">M218*21</f>
        <v>768119.85978000006</v>
      </c>
      <c r="N259" s="131">
        <f t="shared" si="222"/>
        <v>788858.43602999998</v>
      </c>
    </row>
    <row r="260" spans="2:14" s="18" customFormat="1" x14ac:dyDescent="0.25">
      <c r="B260" s="165" t="s">
        <v>153</v>
      </c>
      <c r="C260" s="20"/>
      <c r="D260" s="21">
        <f t="shared" ref="D260:L260" si="223">D219*21</f>
        <v>164544.77663247089</v>
      </c>
      <c r="E260" s="21">
        <f t="shared" si="223"/>
        <v>178420.25547835368</v>
      </c>
      <c r="F260" s="21">
        <f t="shared" si="223"/>
        <v>189808.78251761023</v>
      </c>
      <c r="G260" s="21">
        <f t="shared" si="223"/>
        <v>201924.23681469169</v>
      </c>
      <c r="H260" s="21">
        <f t="shared" si="223"/>
        <v>214813.01798179976</v>
      </c>
      <c r="I260" s="21">
        <f t="shared" si="223"/>
        <v>244745.93120685272</v>
      </c>
      <c r="J260" s="21">
        <f t="shared" si="223"/>
        <v>250477.17827999999</v>
      </c>
      <c r="K260" s="21">
        <f t="shared" si="223"/>
        <v>258232.82478</v>
      </c>
      <c r="L260" s="21">
        <f t="shared" si="223"/>
        <v>261490.80678000001</v>
      </c>
      <c r="M260" s="21">
        <f t="shared" ref="M260:N260" si="224">M219*21</f>
        <v>263025.54978</v>
      </c>
      <c r="N260" s="131">
        <f t="shared" si="224"/>
        <v>244875.58053000001</v>
      </c>
    </row>
    <row r="261" spans="2:14" s="18" customFormat="1" x14ac:dyDescent="0.25">
      <c r="B261" s="165" t="s">
        <v>154</v>
      </c>
      <c r="C261" s="20"/>
      <c r="D261" s="211">
        <f t="shared" ref="D261:L261" si="225">D220*21</f>
        <v>-1.47E-3</v>
      </c>
      <c r="E261" s="211">
        <f t="shared" si="225"/>
        <v>-1.47E-3</v>
      </c>
      <c r="F261" s="211">
        <f t="shared" si="225"/>
        <v>-1.47E-3</v>
      </c>
      <c r="G261" s="211">
        <f t="shared" si="225"/>
        <v>-1.47E-3</v>
      </c>
      <c r="H261" s="211">
        <f t="shared" si="225"/>
        <v>-1.47E-3</v>
      </c>
      <c r="I261" s="211">
        <f t="shared" si="225"/>
        <v>-1.47E-3</v>
      </c>
      <c r="J261" s="211">
        <f t="shared" si="225"/>
        <v>-1.47E-3</v>
      </c>
      <c r="K261" s="211">
        <f t="shared" si="225"/>
        <v>-1.47E-3</v>
      </c>
      <c r="L261" s="21">
        <f t="shared" si="225"/>
        <v>-1.47E-3</v>
      </c>
      <c r="M261" s="21">
        <f t="shared" ref="M261:N261" si="226">M220*21</f>
        <v>-1.47E-3</v>
      </c>
      <c r="N261" s="212">
        <f t="shared" si="226"/>
        <v>-1.47E-3</v>
      </c>
    </row>
    <row r="262" spans="2:14" s="18" customFormat="1" x14ac:dyDescent="0.25">
      <c r="B262" s="165" t="s">
        <v>155</v>
      </c>
      <c r="C262" s="20"/>
      <c r="D262" s="21">
        <f t="shared" ref="D262:L262" si="227">D221*21</f>
        <v>141424.07061224792</v>
      </c>
      <c r="E262" s="21">
        <f t="shared" si="227"/>
        <v>152016.86417813238</v>
      </c>
      <c r="F262" s="21">
        <f t="shared" si="227"/>
        <v>161720.06836843872</v>
      </c>
      <c r="G262" s="21">
        <f t="shared" si="227"/>
        <v>172042.62601770074</v>
      </c>
      <c r="H262" s="21">
        <f t="shared" si="227"/>
        <v>183024.07032542632</v>
      </c>
      <c r="I262" s="21">
        <f t="shared" si="227"/>
        <v>197564.21488036198</v>
      </c>
      <c r="J262" s="21">
        <f t="shared" si="227"/>
        <v>211024.48353</v>
      </c>
      <c r="K262" s="21">
        <f t="shared" si="227"/>
        <v>225579.37353000001</v>
      </c>
      <c r="L262" s="21">
        <f t="shared" si="227"/>
        <v>231053.52228</v>
      </c>
      <c r="M262" s="21">
        <f t="shared" ref="M262:N262" si="228">M221*21</f>
        <v>436123.51503000007</v>
      </c>
      <c r="N262" s="131">
        <f t="shared" si="228"/>
        <v>529008.39978000009</v>
      </c>
    </row>
    <row r="263" spans="2:14" s="18" customFormat="1" x14ac:dyDescent="0.25">
      <c r="B263" s="165" t="s">
        <v>156</v>
      </c>
      <c r="C263" s="20"/>
      <c r="D263" s="21">
        <f t="shared" ref="D263:L263" si="229">D222*21</f>
        <v>939736.18378091452</v>
      </c>
      <c r="E263" s="21">
        <f t="shared" si="229"/>
        <v>1013168.5005980636</v>
      </c>
      <c r="F263" s="21">
        <f t="shared" si="229"/>
        <v>1077838.8305173016</v>
      </c>
      <c r="G263" s="21">
        <f t="shared" si="229"/>
        <v>1146637.0538356397</v>
      </c>
      <c r="H263" s="21">
        <f t="shared" si="229"/>
        <v>1219826.6531104678</v>
      </c>
      <c r="I263" s="21">
        <f t="shared" si="229"/>
        <v>1331833.1828866377</v>
      </c>
      <c r="J263" s="21">
        <f t="shared" si="229"/>
        <v>1422473.8960162499</v>
      </c>
      <c r="K263" s="21">
        <f t="shared" si="229"/>
        <v>1491758.7709762501</v>
      </c>
      <c r="L263" s="21">
        <f t="shared" si="229"/>
        <v>1519729.6410082499</v>
      </c>
      <c r="M263" s="21">
        <f t="shared" ref="M263:N263" si="230">M222*21</f>
        <v>1656924.55278</v>
      </c>
      <c r="N263" s="131">
        <f t="shared" si="230"/>
        <v>1718646.5505300001</v>
      </c>
    </row>
    <row r="264" spans="2:14" s="18" customFormat="1" x14ac:dyDescent="0.25">
      <c r="B264" s="165" t="s">
        <v>157</v>
      </c>
      <c r="C264" s="20"/>
      <c r="D264" s="211">
        <f t="shared" ref="D264:L264" si="231">D223*21</f>
        <v>-1.47E-3</v>
      </c>
      <c r="E264" s="211">
        <f t="shared" si="231"/>
        <v>-1.47E-3</v>
      </c>
      <c r="F264" s="211">
        <f t="shared" si="231"/>
        <v>-1.47E-3</v>
      </c>
      <c r="G264" s="211">
        <f t="shared" si="231"/>
        <v>-1.47E-3</v>
      </c>
      <c r="H264" s="211">
        <f t="shared" si="231"/>
        <v>-1.47E-3</v>
      </c>
      <c r="I264" s="211">
        <f t="shared" si="231"/>
        <v>-1.47E-3</v>
      </c>
      <c r="J264" s="211">
        <f t="shared" si="231"/>
        <v>-1.47E-3</v>
      </c>
      <c r="K264" s="211">
        <f t="shared" si="231"/>
        <v>-1.47E-3</v>
      </c>
      <c r="L264" s="21">
        <f t="shared" si="231"/>
        <v>-1.47E-3</v>
      </c>
      <c r="M264" s="21">
        <f t="shared" ref="M264:N264" si="232">M223*21</f>
        <v>-1.47E-3</v>
      </c>
      <c r="N264" s="212">
        <f t="shared" si="232"/>
        <v>-1.47E-3</v>
      </c>
    </row>
    <row r="265" spans="2:14" s="18" customFormat="1" x14ac:dyDescent="0.25">
      <c r="B265" s="165" t="s">
        <v>158</v>
      </c>
      <c r="C265" s="20"/>
      <c r="D265" s="211">
        <f t="shared" ref="D265:L265" si="233">D224*21</f>
        <v>-1.47E-3</v>
      </c>
      <c r="E265" s="211">
        <f t="shared" si="233"/>
        <v>-1.47E-3</v>
      </c>
      <c r="F265" s="211">
        <f t="shared" si="233"/>
        <v>-1.47E-3</v>
      </c>
      <c r="G265" s="211">
        <f t="shared" si="233"/>
        <v>-1.47E-3</v>
      </c>
      <c r="H265" s="211">
        <f t="shared" si="233"/>
        <v>-1.47E-3</v>
      </c>
      <c r="I265" s="211">
        <f t="shared" si="233"/>
        <v>-1.47E-3</v>
      </c>
      <c r="J265" s="211">
        <f t="shared" si="233"/>
        <v>-1.47E-3</v>
      </c>
      <c r="K265" s="211">
        <f t="shared" si="233"/>
        <v>-1.47E-3</v>
      </c>
      <c r="L265" s="21">
        <f t="shared" si="233"/>
        <v>-1.47E-3</v>
      </c>
      <c r="M265" s="21">
        <f t="shared" ref="M265:N265" si="234">M224*21</f>
        <v>-1.47E-3</v>
      </c>
      <c r="N265" s="212">
        <f t="shared" si="234"/>
        <v>-1.47E-3</v>
      </c>
    </row>
    <row r="266" spans="2:14" s="18" customFormat="1" x14ac:dyDescent="0.25">
      <c r="B266" s="165" t="s">
        <v>159</v>
      </c>
      <c r="C266" s="20"/>
      <c r="D266" s="211">
        <f t="shared" ref="D266:L266" si="235">D225*21</f>
        <v>-1.47E-3</v>
      </c>
      <c r="E266" s="211">
        <f t="shared" si="235"/>
        <v>-1.47E-3</v>
      </c>
      <c r="F266" s="211">
        <f t="shared" si="235"/>
        <v>-1.47E-3</v>
      </c>
      <c r="G266" s="211">
        <f t="shared" si="235"/>
        <v>-1.47E-3</v>
      </c>
      <c r="H266" s="211">
        <f t="shared" si="235"/>
        <v>-1.47E-3</v>
      </c>
      <c r="I266" s="211">
        <f t="shared" si="235"/>
        <v>-1.47E-3</v>
      </c>
      <c r="J266" s="211">
        <f t="shared" si="235"/>
        <v>-1.47E-3</v>
      </c>
      <c r="K266" s="211">
        <f t="shared" si="235"/>
        <v>-1.47E-3</v>
      </c>
      <c r="L266" s="21">
        <f t="shared" si="235"/>
        <v>-1.47E-3</v>
      </c>
      <c r="M266" s="21">
        <f t="shared" ref="M266:N266" si="236">M225*21</f>
        <v>-1.47E-3</v>
      </c>
      <c r="N266" s="212">
        <f t="shared" si="236"/>
        <v>-1.47E-3</v>
      </c>
    </row>
    <row r="267" spans="2:14" s="18" customFormat="1" x14ac:dyDescent="0.25">
      <c r="B267" s="165" t="s">
        <v>160</v>
      </c>
      <c r="C267" s="20"/>
      <c r="D267" s="211">
        <f t="shared" ref="D267:L267" si="237">D226*21</f>
        <v>-1.47E-3</v>
      </c>
      <c r="E267" s="211">
        <f t="shared" si="237"/>
        <v>-1.47E-3</v>
      </c>
      <c r="F267" s="211">
        <f t="shared" si="237"/>
        <v>-1.47E-3</v>
      </c>
      <c r="G267" s="211">
        <f t="shared" si="237"/>
        <v>-1.47E-3</v>
      </c>
      <c r="H267" s="211">
        <f t="shared" si="237"/>
        <v>-1.47E-3</v>
      </c>
      <c r="I267" s="211">
        <f t="shared" si="237"/>
        <v>-1.47E-3</v>
      </c>
      <c r="J267" s="211">
        <f t="shared" si="237"/>
        <v>-1.47E-3</v>
      </c>
      <c r="K267" s="211">
        <f t="shared" si="237"/>
        <v>-1.47E-3</v>
      </c>
      <c r="L267" s="21">
        <f t="shared" si="237"/>
        <v>-1.47E-3</v>
      </c>
      <c r="M267" s="21">
        <f t="shared" ref="M267:N267" si="238">M226*21</f>
        <v>-1.47E-3</v>
      </c>
      <c r="N267" s="212">
        <f t="shared" si="238"/>
        <v>-1.47E-3</v>
      </c>
    </row>
    <row r="268" spans="2:14" s="18" customFormat="1" x14ac:dyDescent="0.25">
      <c r="B268" s="165" t="s">
        <v>161</v>
      </c>
      <c r="C268" s="20"/>
      <c r="D268" s="21">
        <f t="shared" ref="D268:L268" si="239">D227*21</f>
        <v>263760.13893772883</v>
      </c>
      <c r="E268" s="21">
        <f t="shared" si="239"/>
        <v>285032.19656003255</v>
      </c>
      <c r="F268" s="21">
        <f t="shared" si="239"/>
        <v>303225.74111514102</v>
      </c>
      <c r="G268" s="21">
        <f t="shared" si="239"/>
        <v>322580.57574823516</v>
      </c>
      <c r="H268" s="21">
        <f t="shared" si="239"/>
        <v>343170.82535790966</v>
      </c>
      <c r="I268" s="21">
        <f t="shared" si="239"/>
        <v>382670.29240637302</v>
      </c>
      <c r="J268" s="21">
        <f t="shared" si="239"/>
        <v>406714.65828000003</v>
      </c>
      <c r="K268" s="21">
        <f t="shared" si="239"/>
        <v>410503.58853000007</v>
      </c>
      <c r="L268" s="21">
        <f t="shared" si="239"/>
        <v>420788.13378000009</v>
      </c>
      <c r="M268" s="21">
        <f t="shared" ref="M268:N268" si="240">M227*21</f>
        <v>490522.01478000003</v>
      </c>
      <c r="N268" s="131">
        <f t="shared" si="240"/>
        <v>617244.60903000005</v>
      </c>
    </row>
    <row r="269" spans="2:14" s="18" customFormat="1" x14ac:dyDescent="0.25">
      <c r="B269" s="165" t="s">
        <v>162</v>
      </c>
      <c r="C269" s="20"/>
      <c r="D269" s="211">
        <f t="shared" ref="D269:L269" si="241">D228*21</f>
        <v>-1.47E-3</v>
      </c>
      <c r="E269" s="211">
        <f t="shared" si="241"/>
        <v>-1.47E-3</v>
      </c>
      <c r="F269" s="211">
        <f t="shared" si="241"/>
        <v>-1.47E-3</v>
      </c>
      <c r="G269" s="211">
        <f t="shared" si="241"/>
        <v>-1.47E-3</v>
      </c>
      <c r="H269" s="211">
        <f t="shared" si="241"/>
        <v>-1.47E-3</v>
      </c>
      <c r="I269" s="211">
        <f t="shared" si="241"/>
        <v>-1.47E-3</v>
      </c>
      <c r="J269" s="211">
        <f t="shared" si="241"/>
        <v>-1.47E-3</v>
      </c>
      <c r="K269" s="211">
        <f t="shared" si="241"/>
        <v>-1.47E-3</v>
      </c>
      <c r="L269" s="21">
        <f t="shared" si="241"/>
        <v>-1.47E-3</v>
      </c>
      <c r="M269" s="21">
        <f t="shared" ref="M269:N269" si="242">M228*21</f>
        <v>-1.47E-3</v>
      </c>
      <c r="N269" s="212">
        <f t="shared" si="242"/>
        <v>-1.47E-3</v>
      </c>
    </row>
    <row r="270" spans="2:14" s="18" customFormat="1" x14ac:dyDescent="0.25">
      <c r="B270" s="165" t="s">
        <v>163</v>
      </c>
      <c r="C270" s="20"/>
      <c r="D270" s="21">
        <f t="shared" ref="D270:L270" si="243">D229*21</f>
        <v>836602.65683358011</v>
      </c>
      <c r="E270" s="21">
        <f t="shared" si="243"/>
        <v>889263.519206892</v>
      </c>
      <c r="F270" s="21">
        <f t="shared" si="243"/>
        <v>946025.02052669378</v>
      </c>
      <c r="G270" s="21">
        <f t="shared" si="243"/>
        <v>1006409.5963988232</v>
      </c>
      <c r="H270" s="21">
        <f t="shared" si="243"/>
        <v>1070648.5069010882</v>
      </c>
      <c r="I270" s="21">
        <f t="shared" si="243"/>
        <v>1155731.0781911847</v>
      </c>
      <c r="J270" s="21">
        <f t="shared" si="243"/>
        <v>1233506.2669754999</v>
      </c>
      <c r="K270" s="21">
        <f t="shared" si="243"/>
        <v>1273200.5477309998</v>
      </c>
      <c r="L270" s="21">
        <f t="shared" si="243"/>
        <v>1385801.7989392497</v>
      </c>
      <c r="M270" s="21">
        <f t="shared" ref="M270:N270" si="244">M229*21</f>
        <v>1413001.9441702501</v>
      </c>
      <c r="N270" s="131">
        <f t="shared" si="244"/>
        <v>1330604.6820674997</v>
      </c>
    </row>
    <row r="271" spans="2:14" s="18" customFormat="1" x14ac:dyDescent="0.25">
      <c r="B271" s="165" t="s">
        <v>164</v>
      </c>
      <c r="C271" s="20"/>
      <c r="D271" s="21">
        <f t="shared" ref="D271:L271" si="245">D230*21</f>
        <v>46080.112862942588</v>
      </c>
      <c r="E271" s="21">
        <f t="shared" si="245"/>
        <v>45319.583693883149</v>
      </c>
      <c r="F271" s="21">
        <f t="shared" si="245"/>
        <v>48212.323172428878</v>
      </c>
      <c r="G271" s="21">
        <f t="shared" si="245"/>
        <v>51289.705596413703</v>
      </c>
      <c r="H271" s="21">
        <f t="shared" si="245"/>
        <v>54563.516685759256</v>
      </c>
      <c r="I271" s="21">
        <f t="shared" si="245"/>
        <v>52284.119698974435</v>
      </c>
      <c r="J271" s="21">
        <f t="shared" si="245"/>
        <v>56548.79853</v>
      </c>
      <c r="K271" s="21">
        <f t="shared" si="245"/>
        <v>58315.948530000001</v>
      </c>
      <c r="L271" s="21">
        <f t="shared" si="245"/>
        <v>87232.948529999994</v>
      </c>
      <c r="M271" s="21">
        <f t="shared" ref="M271:N271" si="246">M230*21</f>
        <v>107474.84852999999</v>
      </c>
      <c r="N271" s="131">
        <f t="shared" si="246"/>
        <v>110810.34415499998</v>
      </c>
    </row>
    <row r="272" spans="2:14" s="18" customFormat="1" x14ac:dyDescent="0.25">
      <c r="B272" s="165" t="s">
        <v>165</v>
      </c>
      <c r="C272" s="20"/>
      <c r="D272" s="211">
        <f t="shared" ref="D272:L272" si="247">D231*21</f>
        <v>-1.47E-3</v>
      </c>
      <c r="E272" s="211">
        <f t="shared" si="247"/>
        <v>-1.47E-3</v>
      </c>
      <c r="F272" s="211">
        <f t="shared" si="247"/>
        <v>-1.47E-3</v>
      </c>
      <c r="G272" s="211">
        <f t="shared" si="247"/>
        <v>-1.47E-3</v>
      </c>
      <c r="H272" s="211">
        <f t="shared" si="247"/>
        <v>-1.47E-3</v>
      </c>
      <c r="I272" s="211">
        <f t="shared" si="247"/>
        <v>-1.47E-3</v>
      </c>
      <c r="J272" s="211">
        <f t="shared" si="247"/>
        <v>-1.47E-3</v>
      </c>
      <c r="K272" s="211">
        <f t="shared" si="247"/>
        <v>-1.47E-3</v>
      </c>
      <c r="L272" s="21">
        <f t="shared" si="247"/>
        <v>-1.47E-3</v>
      </c>
      <c r="M272" s="21">
        <f t="shared" ref="M272:N272" si="248">M231*21</f>
        <v>-1.47E-3</v>
      </c>
      <c r="N272" s="212">
        <f t="shared" si="248"/>
        <v>-1.47E-3</v>
      </c>
    </row>
    <row r="273" spans="2:14" s="18" customFormat="1" x14ac:dyDescent="0.25">
      <c r="B273" s="165" t="s">
        <v>166</v>
      </c>
      <c r="C273" s="20"/>
      <c r="D273" s="21">
        <f t="shared" ref="D273:L273" si="249">D232*21</f>
        <v>1164534.5288306421</v>
      </c>
      <c r="E273" s="21">
        <f t="shared" si="249"/>
        <v>1221038.2778800149</v>
      </c>
      <c r="F273" s="21">
        <f t="shared" si="249"/>
        <v>1298976.8914555477</v>
      </c>
      <c r="G273" s="21">
        <f t="shared" si="249"/>
        <v>1381890.3101529232</v>
      </c>
      <c r="H273" s="21">
        <f t="shared" si="249"/>
        <v>1470096.0747245988</v>
      </c>
      <c r="I273" s="21">
        <f t="shared" si="249"/>
        <v>1576289.2932964715</v>
      </c>
      <c r="J273" s="21">
        <f t="shared" si="249"/>
        <v>1589153.2685699998</v>
      </c>
      <c r="K273" s="21">
        <f t="shared" si="249"/>
        <v>1758320.4247192501</v>
      </c>
      <c r="L273" s="21">
        <f t="shared" si="249"/>
        <v>2001583.44967875</v>
      </c>
      <c r="M273" s="21">
        <f t="shared" ref="M273:N273" si="250">M232*21</f>
        <v>2167948.7065005</v>
      </c>
      <c r="N273" s="131">
        <f t="shared" si="250"/>
        <v>2247013.8859875002</v>
      </c>
    </row>
    <row r="274" spans="2:14" s="18" customFormat="1" x14ac:dyDescent="0.25">
      <c r="B274" s="165" t="s">
        <v>186</v>
      </c>
      <c r="C274" s="20"/>
      <c r="D274" s="211">
        <f t="shared" ref="D274:L274" si="251">D233*21</f>
        <v>-1.47E-3</v>
      </c>
      <c r="E274" s="211">
        <f t="shared" si="251"/>
        <v>-1.47E-3</v>
      </c>
      <c r="F274" s="211">
        <f t="shared" si="251"/>
        <v>-1.47E-3</v>
      </c>
      <c r="G274" s="211">
        <f t="shared" si="251"/>
        <v>-1.47E-3</v>
      </c>
      <c r="H274" s="211">
        <f t="shared" si="251"/>
        <v>-1.47E-3</v>
      </c>
      <c r="I274" s="211">
        <f t="shared" si="251"/>
        <v>-1.47E-3</v>
      </c>
      <c r="J274" s="211">
        <f t="shared" si="251"/>
        <v>-1.47E-3</v>
      </c>
      <c r="K274" s="211">
        <f t="shared" si="251"/>
        <v>-1.47E-3</v>
      </c>
      <c r="L274" s="21">
        <f t="shared" si="251"/>
        <v>-1.47E-3</v>
      </c>
      <c r="M274" s="21">
        <f t="shared" ref="M274:N274" si="252">M233*21</f>
        <v>222353.25377999997</v>
      </c>
      <c r="N274" s="454">
        <f t="shared" si="252"/>
        <v>309215.37003000005</v>
      </c>
    </row>
    <row r="275" spans="2:14" s="18" customFormat="1" x14ac:dyDescent="0.25">
      <c r="B275" s="165" t="s">
        <v>167</v>
      </c>
      <c r="C275" s="20"/>
      <c r="D275" s="211">
        <f t="shared" ref="D275:L275" si="253">D234*21</f>
        <v>-1.47E-3</v>
      </c>
      <c r="E275" s="211">
        <f t="shared" si="253"/>
        <v>-1.47E-3</v>
      </c>
      <c r="F275" s="211">
        <f t="shared" si="253"/>
        <v>-1.47E-3</v>
      </c>
      <c r="G275" s="211">
        <f t="shared" si="253"/>
        <v>-1.47E-3</v>
      </c>
      <c r="H275" s="211">
        <f t="shared" si="253"/>
        <v>-1.47E-3</v>
      </c>
      <c r="I275" s="211">
        <f t="shared" si="253"/>
        <v>-1.47E-3</v>
      </c>
      <c r="J275" s="211">
        <f t="shared" si="253"/>
        <v>-1.47E-3</v>
      </c>
      <c r="K275" s="211">
        <f t="shared" si="253"/>
        <v>-1.47E-3</v>
      </c>
      <c r="L275" s="21">
        <f t="shared" si="253"/>
        <v>-1.47E-3</v>
      </c>
      <c r="M275" s="21">
        <f t="shared" ref="M275:N275" si="254">M234*21</f>
        <v>-1.47E-3</v>
      </c>
      <c r="N275" s="212">
        <f t="shared" si="254"/>
        <v>-1.47E-3</v>
      </c>
    </row>
    <row r="276" spans="2:14" s="18" customFormat="1" x14ac:dyDescent="0.25">
      <c r="B276" s="165" t="s">
        <v>168</v>
      </c>
      <c r="C276" s="20"/>
      <c r="D276" s="21">
        <f t="shared" ref="D276:L276" si="255">D235*21</f>
        <v>1700367.8601785374</v>
      </c>
      <c r="E276" s="21">
        <f t="shared" si="255"/>
        <v>1794736.8475003385</v>
      </c>
      <c r="F276" s="21">
        <f t="shared" si="255"/>
        <v>1909294.5187112114</v>
      </c>
      <c r="G276" s="21">
        <f t="shared" si="255"/>
        <v>2031164.3817015009</v>
      </c>
      <c r="H276" s="21">
        <f t="shared" si="255"/>
        <v>2160813.1721167029</v>
      </c>
      <c r="I276" s="21">
        <f t="shared" si="255"/>
        <v>2315547.4843185106</v>
      </c>
      <c r="J276" s="21">
        <f t="shared" si="255"/>
        <v>2370398.9004465002</v>
      </c>
      <c r="K276" s="21">
        <f t="shared" si="255"/>
        <v>2616347.9232554999</v>
      </c>
      <c r="L276" s="21">
        <f t="shared" si="255"/>
        <v>2888486.257398</v>
      </c>
      <c r="M276" s="21">
        <f t="shared" ref="M276:N276" si="256">M235*21</f>
        <v>2993427.01242375</v>
      </c>
      <c r="N276" s="131">
        <f t="shared" si="256"/>
        <v>3083976.5072392495</v>
      </c>
    </row>
    <row r="277" spans="2:14" s="18" customFormat="1" x14ac:dyDescent="0.25">
      <c r="B277" s="165" t="s">
        <v>169</v>
      </c>
      <c r="C277" s="20"/>
      <c r="D277" s="21">
        <f t="shared" ref="D277:L277" si="257">D236*21</f>
        <v>890384.93176274956</v>
      </c>
      <c r="E277" s="21">
        <f t="shared" si="257"/>
        <v>970905.16569778905</v>
      </c>
      <c r="F277" s="21">
        <f t="shared" si="257"/>
        <v>1032877.8359425412</v>
      </c>
      <c r="G277" s="21">
        <f t="shared" si="257"/>
        <v>1098806.2085433418</v>
      </c>
      <c r="H277" s="21">
        <f t="shared" si="257"/>
        <v>1168942.7751399376</v>
      </c>
      <c r="I277" s="21">
        <f t="shared" si="257"/>
        <v>1291821.7981151515</v>
      </c>
      <c r="J277" s="21">
        <f t="shared" si="257"/>
        <v>1386832.4674889999</v>
      </c>
      <c r="K277" s="21">
        <f t="shared" si="257"/>
        <v>1448569.3783784998</v>
      </c>
      <c r="L277" s="21">
        <f t="shared" si="257"/>
        <v>1406567.2594312499</v>
      </c>
      <c r="M277" s="21">
        <f t="shared" ref="M277:N277" si="258">M236*21</f>
        <v>1466761.9533472501</v>
      </c>
      <c r="N277" s="131">
        <f t="shared" si="258"/>
        <v>1531577.7825337502</v>
      </c>
    </row>
    <row r="278" spans="2:14" s="18" customFormat="1" x14ac:dyDescent="0.25">
      <c r="B278" s="165" t="s">
        <v>170</v>
      </c>
      <c r="C278" s="20"/>
      <c r="D278" s="21">
        <f t="shared" ref="D278:L278" si="259">D237*21</f>
        <v>433300.66196250432</v>
      </c>
      <c r="E278" s="21">
        <f t="shared" si="259"/>
        <v>456868.80012074544</v>
      </c>
      <c r="F278" s="21">
        <f t="shared" si="259"/>
        <v>486030.63852015464</v>
      </c>
      <c r="G278" s="21">
        <f t="shared" si="259"/>
        <v>517053.87085995171</v>
      </c>
      <c r="H278" s="21">
        <f t="shared" si="259"/>
        <v>550057.30951931037</v>
      </c>
      <c r="I278" s="21">
        <f t="shared" si="259"/>
        <v>409950.68435981486</v>
      </c>
      <c r="J278" s="21">
        <f t="shared" si="259"/>
        <v>687829.54197300016</v>
      </c>
      <c r="K278" s="21">
        <f t="shared" si="259"/>
        <v>761629.65814950003</v>
      </c>
      <c r="L278" s="21">
        <f t="shared" si="259"/>
        <v>753556.56939149997</v>
      </c>
      <c r="M278" s="21">
        <f t="shared" ref="M278:N278" si="260">M237*21</f>
        <v>765130.69877999998</v>
      </c>
      <c r="N278" s="131">
        <f t="shared" si="260"/>
        <v>730640.18800500024</v>
      </c>
    </row>
    <row r="279" spans="2:14" s="18" customFormat="1" x14ac:dyDescent="0.25">
      <c r="B279" s="175" t="s">
        <v>174</v>
      </c>
      <c r="C279" s="169" t="s">
        <v>171</v>
      </c>
      <c r="D279" s="202">
        <f t="shared" ref="D279:L279" si="261">SUM(D243:D278)</f>
        <v>10368713.950596852</v>
      </c>
      <c r="E279" s="202">
        <f t="shared" si="261"/>
        <v>11030546.759331971</v>
      </c>
      <c r="F279" s="202">
        <f t="shared" si="261"/>
        <v>11734624.215433162</v>
      </c>
      <c r="G279" s="202">
        <f t="shared" si="261"/>
        <v>12483642.785753574</v>
      </c>
      <c r="H279" s="202">
        <f t="shared" si="261"/>
        <v>13280471.052051885</v>
      </c>
      <c r="I279" s="202">
        <f t="shared" si="261"/>
        <v>14128160.697050089</v>
      </c>
      <c r="J279" s="202">
        <f t="shared" si="261"/>
        <v>14939511.026548503</v>
      </c>
      <c r="K279" s="202">
        <f t="shared" si="261"/>
        <v>16302748.973521503</v>
      </c>
      <c r="L279" s="202">
        <f t="shared" si="261"/>
        <v>17346129.019852504</v>
      </c>
      <c r="M279" s="202">
        <f t="shared" ref="M279:N279" si="262">SUM(M243:M278)</f>
        <v>18418560.251238003</v>
      </c>
      <c r="N279" s="203">
        <f t="shared" si="262"/>
        <v>18836278.640770506</v>
      </c>
    </row>
    <row r="280" spans="2:14" s="61" customFormat="1" x14ac:dyDescent="0.25">
      <c r="F280" s="76"/>
      <c r="G280" s="76"/>
      <c r="H280" s="76"/>
      <c r="I280" s="76"/>
      <c r="J280" s="76"/>
      <c r="K280" s="76"/>
    </row>
    <row r="281" spans="2:14" x14ac:dyDescent="0.25">
      <c r="F281" s="163"/>
      <c r="G281" s="163"/>
      <c r="H281" s="163"/>
      <c r="I281" s="163"/>
      <c r="J281" s="163"/>
      <c r="K281" s="163"/>
    </row>
    <row r="282" spans="2:14" x14ac:dyDescent="0.25">
      <c r="F282" s="164"/>
      <c r="G282" s="164"/>
      <c r="H282" s="164"/>
      <c r="I282" s="164"/>
      <c r="J282" s="164"/>
      <c r="K282" s="164"/>
    </row>
  </sheetData>
  <mergeCells count="1">
    <mergeCell ref="B116:C116"/>
  </mergeCells>
  <pageMargins left="0.511811024" right="0.511811024" top="0.78740157499999996" bottom="0.78740157499999996" header="0.31496062000000002" footer="0.31496062000000002"/>
  <pageSetup paperSize="9" scale="60" fitToHeight="0" orientation="landscape" horizontalDpi="4294967293" verticalDpi="4294967293"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74"/>
  <sheetViews>
    <sheetView topLeftCell="A2" zoomScale="60" zoomScaleNormal="60" workbookViewId="0">
      <selection activeCell="E52" sqref="E52"/>
    </sheetView>
  </sheetViews>
  <sheetFormatPr defaultColWidth="9.140625" defaultRowHeight="15.75" x14ac:dyDescent="0.25"/>
  <cols>
    <col min="1" max="1" width="3.5703125" style="2" customWidth="1"/>
    <col min="2" max="2" width="23.140625" style="2" customWidth="1"/>
    <col min="3" max="3" width="18.85546875" style="34" customWidth="1"/>
    <col min="4" max="4" width="26.28515625" style="2" customWidth="1"/>
    <col min="5" max="5" width="18.28515625" style="2" customWidth="1"/>
    <col min="6" max="6" width="17.85546875" style="2" customWidth="1"/>
    <col min="7" max="7" width="16.140625" style="2" customWidth="1"/>
    <col min="8" max="8" width="19" style="2" customWidth="1"/>
    <col min="9" max="9" width="16.28515625" style="2" customWidth="1"/>
    <col min="10" max="10" width="19.5703125" style="2" customWidth="1"/>
    <col min="11" max="11" width="18" style="2" customWidth="1"/>
    <col min="12" max="12" width="17.7109375" style="2" customWidth="1"/>
    <col min="13" max="15" width="19.28515625" style="2" customWidth="1"/>
    <col min="16" max="16" width="16.7109375" style="2" hidden="1" customWidth="1"/>
    <col min="17" max="20" width="0" style="2" hidden="1" customWidth="1"/>
    <col min="21" max="21" width="16.28515625" style="2" customWidth="1"/>
    <col min="22" max="22" width="16.42578125" style="2" customWidth="1"/>
    <col min="23" max="23" width="17.5703125" style="2" customWidth="1"/>
    <col min="24" max="16384" width="9.140625" style="2"/>
  </cols>
  <sheetData>
    <row r="2" spans="2:20" ht="15.6" x14ac:dyDescent="0.3">
      <c r="B2" s="216" t="s">
        <v>313</v>
      </c>
    </row>
    <row r="3" spans="2:20" ht="15.6" x14ac:dyDescent="0.3">
      <c r="B3" s="1"/>
    </row>
    <row r="4" spans="2:20" x14ac:dyDescent="0.25">
      <c r="B4" s="591" t="s">
        <v>299</v>
      </c>
      <c r="C4" s="563" t="s">
        <v>95</v>
      </c>
      <c r="D4" s="563"/>
      <c r="E4" s="563"/>
      <c r="F4" s="563"/>
      <c r="G4" s="563"/>
      <c r="H4" s="563"/>
      <c r="I4" s="563"/>
      <c r="J4" s="563"/>
      <c r="K4" s="563"/>
      <c r="L4" s="563"/>
      <c r="M4" s="563"/>
      <c r="N4" s="563"/>
      <c r="O4" s="563"/>
    </row>
    <row r="5" spans="2:20" s="29" customFormat="1" ht="27.75" customHeight="1" x14ac:dyDescent="0.25">
      <c r="B5" s="591"/>
      <c r="C5" s="486" t="s">
        <v>81</v>
      </c>
      <c r="D5" s="486" t="s">
        <v>91</v>
      </c>
      <c r="E5" s="486" t="s">
        <v>92</v>
      </c>
      <c r="F5" s="486" t="s">
        <v>82</v>
      </c>
      <c r="G5" s="486" t="s">
        <v>83</v>
      </c>
      <c r="H5" s="486" t="s">
        <v>84</v>
      </c>
      <c r="I5" s="486" t="s">
        <v>85</v>
      </c>
      <c r="J5" s="486" t="s">
        <v>86</v>
      </c>
      <c r="K5" s="486" t="s">
        <v>87</v>
      </c>
      <c r="L5" s="486" t="s">
        <v>88</v>
      </c>
      <c r="M5" s="486" t="s">
        <v>93</v>
      </c>
      <c r="N5" s="486" t="s">
        <v>600</v>
      </c>
      <c r="O5" s="486" t="s">
        <v>601</v>
      </c>
    </row>
    <row r="6" spans="2:20" s="29" customFormat="1" ht="15.6" x14ac:dyDescent="0.3">
      <c r="B6" s="339" t="s">
        <v>304</v>
      </c>
      <c r="C6" s="340" t="s">
        <v>90</v>
      </c>
      <c r="D6" s="424">
        <f t="shared" ref="D6:I6" si="0">E6-(E6*0.06)</f>
        <v>9239044.2665243242</v>
      </c>
      <c r="E6" s="424">
        <f t="shared" si="0"/>
        <v>9828770.4963024724</v>
      </c>
      <c r="F6" s="424">
        <f t="shared" si="0"/>
        <v>10456138.825853694</v>
      </c>
      <c r="G6" s="424">
        <f t="shared" si="0"/>
        <v>11123551.942397546</v>
      </c>
      <c r="H6" s="424">
        <f t="shared" si="0"/>
        <v>11833565.896167602</v>
      </c>
      <c r="I6" s="424">
        <f t="shared" si="0"/>
        <v>12588899.889540002</v>
      </c>
      <c r="J6" s="424">
        <v>13392446.691000002</v>
      </c>
      <c r="K6" s="424">
        <v>14134682.200999999</v>
      </c>
      <c r="L6" s="424">
        <v>15584423.114999998</v>
      </c>
      <c r="M6" s="424">
        <v>16400124.224999998</v>
      </c>
      <c r="N6" s="545">
        <v>17463338.989</v>
      </c>
      <c r="O6" s="545">
        <v>17628969.411000002</v>
      </c>
      <c r="P6" s="469"/>
      <c r="Q6" s="469"/>
      <c r="R6" s="469"/>
      <c r="S6" s="469"/>
      <c r="T6" s="469"/>
    </row>
    <row r="7" spans="2:20" ht="15.6" x14ac:dyDescent="0.3">
      <c r="B7" s="341" t="s">
        <v>136</v>
      </c>
      <c r="C7" s="342" t="s">
        <v>90</v>
      </c>
      <c r="D7" s="425">
        <v>0</v>
      </c>
      <c r="E7" s="425">
        <v>0</v>
      </c>
      <c r="F7" s="425">
        <v>0</v>
      </c>
      <c r="G7" s="425">
        <v>0</v>
      </c>
      <c r="H7" s="425">
        <v>0</v>
      </c>
      <c r="I7" s="425">
        <v>0</v>
      </c>
      <c r="J7" s="425">
        <v>0</v>
      </c>
      <c r="K7" s="425">
        <v>0</v>
      </c>
      <c r="L7" s="425">
        <v>0</v>
      </c>
      <c r="M7" s="425">
        <v>0</v>
      </c>
      <c r="N7" s="425">
        <v>0</v>
      </c>
      <c r="O7" s="425">
        <v>0</v>
      </c>
      <c r="P7" s="425">
        <v>0</v>
      </c>
      <c r="Q7" s="425">
        <v>0</v>
      </c>
      <c r="R7" s="425">
        <v>0</v>
      </c>
      <c r="S7" s="425">
        <v>0</v>
      </c>
      <c r="T7" s="425">
        <v>0</v>
      </c>
    </row>
    <row r="8" spans="2:20" ht="15.6" x14ac:dyDescent="0.3">
      <c r="B8" s="341" t="s">
        <v>137</v>
      </c>
      <c r="C8" s="342" t="s">
        <v>90</v>
      </c>
      <c r="D8" s="425">
        <f>D6*K52%</f>
        <v>924775.41264412424</v>
      </c>
      <c r="E8" s="425">
        <f>E6*L52%</f>
        <v>963708.12999914843</v>
      </c>
      <c r="F8" s="425">
        <f>F6*L52%</f>
        <v>1025221.4148927111</v>
      </c>
      <c r="G8" s="425">
        <f>G6*L52%</f>
        <v>1090661.0796730968</v>
      </c>
      <c r="H8" s="425">
        <f>H6*L52%</f>
        <v>1160277.7443330816</v>
      </c>
      <c r="I8" s="425">
        <f>I6*L52%</f>
        <v>1234338.0258862569</v>
      </c>
      <c r="J8" s="426">
        <v>1276911.43</v>
      </c>
      <c r="K8" s="426">
        <v>1323669.22</v>
      </c>
      <c r="L8" s="426">
        <v>1606941.59</v>
      </c>
      <c r="M8" s="426">
        <v>1641558.5</v>
      </c>
      <c r="N8" s="426">
        <v>1429566.5</v>
      </c>
      <c r="O8" s="426">
        <v>1370866.5</v>
      </c>
      <c r="P8" s="164"/>
      <c r="Q8" s="164"/>
      <c r="R8" s="164"/>
      <c r="S8" s="164"/>
      <c r="T8" s="164"/>
    </row>
    <row r="9" spans="2:20" ht="15.6" x14ac:dyDescent="0.3">
      <c r="B9" s="341" t="s">
        <v>138</v>
      </c>
      <c r="C9" s="342" t="s">
        <v>90</v>
      </c>
      <c r="D9" s="425">
        <f>D6*K72%</f>
        <v>0</v>
      </c>
      <c r="E9" s="425">
        <v>0</v>
      </c>
      <c r="F9" s="425">
        <v>0</v>
      </c>
      <c r="G9" s="425">
        <v>0</v>
      </c>
      <c r="H9" s="425">
        <v>0</v>
      </c>
      <c r="I9" s="425">
        <v>0</v>
      </c>
      <c r="J9" s="425">
        <v>0</v>
      </c>
      <c r="K9" s="425">
        <v>0</v>
      </c>
      <c r="L9" s="425">
        <v>0</v>
      </c>
      <c r="M9" s="425">
        <v>0</v>
      </c>
      <c r="N9" s="425">
        <v>0</v>
      </c>
      <c r="O9" s="425">
        <v>0</v>
      </c>
      <c r="P9" s="164"/>
      <c r="Q9" s="164"/>
      <c r="R9" s="164"/>
      <c r="S9" s="164"/>
      <c r="T9" s="164"/>
    </row>
    <row r="10" spans="2:20" ht="15.6" x14ac:dyDescent="0.3">
      <c r="B10" s="341" t="s">
        <v>139</v>
      </c>
      <c r="C10" s="342" t="s">
        <v>90</v>
      </c>
      <c r="D10" s="425">
        <f>D6*K53%</f>
        <v>156942.00548251919</v>
      </c>
      <c r="E10" s="425">
        <f>E6*L53%</f>
        <v>150444.01510150681</v>
      </c>
      <c r="F10" s="425">
        <f>F6*L53%</f>
        <v>160046.82457607109</v>
      </c>
      <c r="G10" s="425">
        <f>G6*L53%</f>
        <v>170262.57933624584</v>
      </c>
      <c r="H10" s="425">
        <f>H6*L53%</f>
        <v>181130.40354919768</v>
      </c>
      <c r="I10" s="425">
        <f>I6*L53%</f>
        <v>192691.91866935923</v>
      </c>
      <c r="J10" s="426">
        <v>187083.05600000001</v>
      </c>
      <c r="K10" s="426">
        <v>200463.96299999999</v>
      </c>
      <c r="L10" s="426">
        <v>250713.45800000001</v>
      </c>
      <c r="M10" s="426">
        <v>278586</v>
      </c>
      <c r="N10" s="426">
        <v>342385</v>
      </c>
      <c r="O10" s="426">
        <v>343335</v>
      </c>
      <c r="P10" s="164"/>
      <c r="Q10" s="164"/>
      <c r="R10" s="164"/>
      <c r="S10" s="164"/>
      <c r="T10" s="164"/>
    </row>
    <row r="11" spans="2:20" ht="15.6" x14ac:dyDescent="0.3">
      <c r="B11" s="341" t="s">
        <v>140</v>
      </c>
      <c r="C11" s="342" t="s">
        <v>90</v>
      </c>
      <c r="D11" s="425">
        <f>D6*K54%</f>
        <v>0</v>
      </c>
      <c r="E11" s="425">
        <f>E6*L54%</f>
        <v>0</v>
      </c>
      <c r="F11" s="425">
        <f>F6*L54%</f>
        <v>0</v>
      </c>
      <c r="G11" s="425">
        <f>G6*L54%</f>
        <v>0</v>
      </c>
      <c r="H11" s="425">
        <f>H6*L54%</f>
        <v>0</v>
      </c>
      <c r="I11" s="425">
        <f>I6*L54%</f>
        <v>0</v>
      </c>
      <c r="J11" s="426">
        <v>0</v>
      </c>
      <c r="K11" s="426">
        <v>0</v>
      </c>
      <c r="L11" s="426">
        <v>0</v>
      </c>
      <c r="M11" s="426">
        <v>0</v>
      </c>
      <c r="N11" s="426">
        <v>0</v>
      </c>
      <c r="O11" s="426">
        <v>0</v>
      </c>
      <c r="P11" s="426">
        <v>0</v>
      </c>
      <c r="Q11" s="426">
        <v>0</v>
      </c>
      <c r="R11" s="426">
        <v>0</v>
      </c>
      <c r="S11" s="426">
        <v>0</v>
      </c>
      <c r="T11" s="426">
        <v>0</v>
      </c>
    </row>
    <row r="12" spans="2:20" ht="15.6" x14ac:dyDescent="0.3">
      <c r="B12" s="341" t="s">
        <v>141</v>
      </c>
      <c r="C12" s="342" t="s">
        <v>90</v>
      </c>
      <c r="D12" s="425">
        <f>D6*K73%</f>
        <v>0</v>
      </c>
      <c r="E12" s="425">
        <v>0</v>
      </c>
      <c r="F12" s="425">
        <v>0</v>
      </c>
      <c r="G12" s="425">
        <v>0</v>
      </c>
      <c r="H12" s="425">
        <v>0</v>
      </c>
      <c r="I12" s="425">
        <v>0</v>
      </c>
      <c r="J12" s="425">
        <v>0</v>
      </c>
      <c r="K12" s="425">
        <v>0</v>
      </c>
      <c r="L12" s="425">
        <v>0</v>
      </c>
      <c r="M12" s="425">
        <v>0</v>
      </c>
      <c r="N12" s="425">
        <v>0</v>
      </c>
      <c r="O12" s="425">
        <v>0</v>
      </c>
      <c r="P12" s="425">
        <v>0</v>
      </c>
      <c r="Q12" s="425">
        <v>0</v>
      </c>
      <c r="R12" s="425">
        <v>0</v>
      </c>
      <c r="S12" s="425">
        <v>0</v>
      </c>
      <c r="T12" s="425">
        <v>0</v>
      </c>
    </row>
    <row r="13" spans="2:20" ht="15.6" x14ac:dyDescent="0.3">
      <c r="B13" s="341" t="s">
        <v>142</v>
      </c>
      <c r="C13" s="342" t="s">
        <v>90</v>
      </c>
      <c r="D13" s="425">
        <f>D6*K55%</f>
        <v>24923.823187660593</v>
      </c>
      <c r="E13" s="425">
        <f>E6*L55%</f>
        <v>24606.571539247001</v>
      </c>
      <c r="F13" s="425">
        <f>F6*L55%</f>
        <v>26177.203765156384</v>
      </c>
      <c r="G13" s="425">
        <f>G6*L55%</f>
        <v>27848.089111868489</v>
      </c>
      <c r="H13" s="425">
        <f>H6*L55%</f>
        <v>29625.626714753715</v>
      </c>
      <c r="I13" s="425">
        <f>I6*L55%</f>
        <v>31516.624164631608</v>
      </c>
      <c r="J13" s="426">
        <v>29640</v>
      </c>
      <c r="K13" s="426">
        <v>31640</v>
      </c>
      <c r="L13" s="426">
        <v>44646</v>
      </c>
      <c r="M13" s="426">
        <v>44242</v>
      </c>
      <c r="N13" s="426">
        <v>42192</v>
      </c>
      <c r="O13" s="426">
        <v>35474</v>
      </c>
      <c r="P13" s="164"/>
      <c r="Q13" s="164"/>
      <c r="R13" s="164"/>
      <c r="S13" s="164"/>
      <c r="T13" s="164"/>
    </row>
    <row r="14" spans="2:20" ht="15.6" x14ac:dyDescent="0.3">
      <c r="B14" s="341" t="s">
        <v>143</v>
      </c>
      <c r="C14" s="342" t="s">
        <v>90</v>
      </c>
      <c r="D14" s="425">
        <f>D6*K74%</f>
        <v>0</v>
      </c>
      <c r="E14" s="425">
        <v>0</v>
      </c>
      <c r="F14" s="425">
        <v>0</v>
      </c>
      <c r="G14" s="425">
        <v>0</v>
      </c>
      <c r="H14" s="425">
        <v>0</v>
      </c>
      <c r="I14" s="425">
        <v>0</v>
      </c>
      <c r="J14" s="425">
        <v>0</v>
      </c>
      <c r="K14" s="425">
        <v>0</v>
      </c>
      <c r="L14" s="425">
        <v>0</v>
      </c>
      <c r="M14" s="425">
        <v>0</v>
      </c>
      <c r="N14" s="425">
        <v>0</v>
      </c>
      <c r="O14" s="425">
        <v>0</v>
      </c>
      <c r="P14" s="425">
        <v>0</v>
      </c>
      <c r="Q14" s="425">
        <v>0</v>
      </c>
      <c r="R14" s="425">
        <v>0</v>
      </c>
      <c r="S14" s="425">
        <v>0</v>
      </c>
      <c r="T14" s="425">
        <v>0</v>
      </c>
    </row>
    <row r="15" spans="2:20" ht="15.6" x14ac:dyDescent="0.3">
      <c r="B15" s="341" t="s">
        <v>144</v>
      </c>
      <c r="C15" s="342" t="s">
        <v>90</v>
      </c>
      <c r="D15" s="425">
        <f>D6*K75%</f>
        <v>0</v>
      </c>
      <c r="E15" s="425">
        <v>0</v>
      </c>
      <c r="F15" s="425">
        <v>0</v>
      </c>
      <c r="G15" s="425">
        <v>0</v>
      </c>
      <c r="H15" s="425">
        <v>0</v>
      </c>
      <c r="I15" s="425">
        <v>0</v>
      </c>
      <c r="J15" s="425">
        <v>0</v>
      </c>
      <c r="K15" s="425">
        <v>0</v>
      </c>
      <c r="L15" s="425">
        <v>0</v>
      </c>
      <c r="M15" s="425">
        <v>0</v>
      </c>
      <c r="N15" s="425">
        <v>0</v>
      </c>
      <c r="O15" s="425">
        <v>0</v>
      </c>
      <c r="P15" s="425">
        <v>0</v>
      </c>
      <c r="Q15" s="425">
        <v>0</v>
      </c>
      <c r="R15" s="425">
        <v>0</v>
      </c>
      <c r="S15" s="425">
        <v>0</v>
      </c>
      <c r="T15" s="425">
        <v>0</v>
      </c>
    </row>
    <row r="16" spans="2:20" ht="15.6" x14ac:dyDescent="0.3">
      <c r="B16" s="341" t="s">
        <v>145</v>
      </c>
      <c r="C16" s="342" t="s">
        <v>90</v>
      </c>
      <c r="D16" s="425">
        <f>D6*K76%</f>
        <v>0</v>
      </c>
      <c r="E16" s="425">
        <v>0</v>
      </c>
      <c r="F16" s="425">
        <v>0</v>
      </c>
      <c r="G16" s="425">
        <v>0</v>
      </c>
      <c r="H16" s="425">
        <v>0</v>
      </c>
      <c r="I16" s="425">
        <v>0</v>
      </c>
      <c r="J16" s="425">
        <v>0</v>
      </c>
      <c r="K16" s="425">
        <v>0</v>
      </c>
      <c r="L16" s="425">
        <v>0</v>
      </c>
      <c r="M16" s="425">
        <v>0</v>
      </c>
      <c r="N16" s="425">
        <v>0</v>
      </c>
      <c r="O16" s="425">
        <v>0</v>
      </c>
      <c r="P16" s="425">
        <v>0</v>
      </c>
      <c r="Q16" s="425">
        <v>0</v>
      </c>
      <c r="R16" s="425">
        <v>0</v>
      </c>
      <c r="S16" s="425">
        <v>0</v>
      </c>
      <c r="T16" s="425">
        <v>0</v>
      </c>
    </row>
    <row r="17" spans="2:20" ht="15.6" x14ac:dyDescent="0.3">
      <c r="B17" s="341" t="s">
        <v>146</v>
      </c>
      <c r="C17" s="342" t="s">
        <v>90</v>
      </c>
      <c r="D17" s="425">
        <f>D6*K77%</f>
        <v>0</v>
      </c>
      <c r="E17" s="425">
        <v>0</v>
      </c>
      <c r="F17" s="425">
        <v>0</v>
      </c>
      <c r="G17" s="425">
        <v>0</v>
      </c>
      <c r="H17" s="425">
        <v>0</v>
      </c>
      <c r="I17" s="425">
        <v>0</v>
      </c>
      <c r="J17" s="425">
        <v>0</v>
      </c>
      <c r="K17" s="425">
        <v>0</v>
      </c>
      <c r="L17" s="425">
        <v>0</v>
      </c>
      <c r="M17" s="425">
        <v>0</v>
      </c>
      <c r="N17" s="425">
        <v>0</v>
      </c>
      <c r="O17" s="425">
        <v>0</v>
      </c>
      <c r="P17" s="425">
        <v>0</v>
      </c>
      <c r="Q17" s="425">
        <v>0</v>
      </c>
      <c r="R17" s="425">
        <v>0</v>
      </c>
      <c r="S17" s="425">
        <v>0</v>
      </c>
      <c r="T17" s="425">
        <v>0</v>
      </c>
    </row>
    <row r="18" spans="2:20" ht="15.6" x14ac:dyDescent="0.3">
      <c r="B18" s="341" t="s">
        <v>147</v>
      </c>
      <c r="C18" s="342" t="s">
        <v>90</v>
      </c>
      <c r="D18" s="425">
        <f>D6*K56%</f>
        <v>1663925.6945997493</v>
      </c>
      <c r="E18" s="425">
        <f>E6*L56%</f>
        <v>1744536.8201407839</v>
      </c>
      <c r="F18" s="425">
        <f>F6*L56%</f>
        <v>1855890.2341923234</v>
      </c>
      <c r="G18" s="425">
        <f>G6*L56%</f>
        <v>1974351.3129705566</v>
      </c>
      <c r="H18" s="425">
        <f>H6*L56%</f>
        <v>2100373.7372027198</v>
      </c>
      <c r="I18" s="425">
        <f>I6*L56%</f>
        <v>2234440.1459603403</v>
      </c>
      <c r="J18" s="426">
        <v>2443891.122</v>
      </c>
      <c r="K18" s="426">
        <v>2374700.3319999999</v>
      </c>
      <c r="L18" s="426">
        <v>2795632.8849999998</v>
      </c>
      <c r="M18" s="426">
        <v>2953615.9049999998</v>
      </c>
      <c r="N18" s="426">
        <v>3091705.93</v>
      </c>
      <c r="O18" s="426">
        <v>3081052.5</v>
      </c>
      <c r="P18" s="164"/>
      <c r="Q18" s="164"/>
      <c r="R18" s="164"/>
      <c r="S18" s="164"/>
      <c r="T18" s="164"/>
    </row>
    <row r="19" spans="2:20" ht="15.6" x14ac:dyDescent="0.3">
      <c r="B19" s="341" t="s">
        <v>148</v>
      </c>
      <c r="C19" s="342" t="s">
        <v>90</v>
      </c>
      <c r="D19" s="425">
        <f>D6*K57%</f>
        <v>101553.22794509346</v>
      </c>
      <c r="E19" s="425">
        <f>E6*L57%</f>
        <v>121849.71886517757</v>
      </c>
      <c r="F19" s="425">
        <f>F6*L57%</f>
        <v>129627.36049486975</v>
      </c>
      <c r="G19" s="425">
        <f>G6*L57%</f>
        <v>137901.44733496782</v>
      </c>
      <c r="H19" s="425">
        <f>H6*L57%</f>
        <v>146703.66737762533</v>
      </c>
      <c r="I19" s="425">
        <f>I6*L57%</f>
        <v>156067.7312527929</v>
      </c>
      <c r="J19" s="426">
        <v>180024</v>
      </c>
      <c r="K19" s="426">
        <v>184787</v>
      </c>
      <c r="L19" s="426">
        <v>188287</v>
      </c>
      <c r="M19" s="426">
        <v>180266</v>
      </c>
      <c r="N19" s="426">
        <v>179450</v>
      </c>
      <c r="O19" s="426">
        <v>172834</v>
      </c>
      <c r="P19" s="164"/>
      <c r="Q19" s="164"/>
      <c r="R19" s="164"/>
      <c r="S19" s="164"/>
      <c r="T19" s="164"/>
    </row>
    <row r="20" spans="2:20" ht="15.6" x14ac:dyDescent="0.3">
      <c r="B20" s="341" t="s">
        <v>149</v>
      </c>
      <c r="C20" s="342" t="s">
        <v>90</v>
      </c>
      <c r="D20" s="425">
        <f>D6*K58%</f>
        <v>91712.030276243881</v>
      </c>
      <c r="E20" s="425">
        <f>E6*L58%</f>
        <v>104106.59098916492</v>
      </c>
      <c r="F20" s="425">
        <f>F6*L58%</f>
        <v>110751.69254166482</v>
      </c>
      <c r="G20" s="425">
        <f>G6*L58%</f>
        <v>117820.94951240937</v>
      </c>
      <c r="H20" s="425">
        <f>H6*L58%</f>
        <v>125341.43565149933</v>
      </c>
      <c r="I20" s="425">
        <f>I6*L58%</f>
        <v>133341.95282074396</v>
      </c>
      <c r="J20" s="426">
        <v>147480.62</v>
      </c>
      <c r="K20" s="426">
        <v>157419.91</v>
      </c>
      <c r="L20" s="426">
        <v>160397.53400000001</v>
      </c>
      <c r="M20" s="426">
        <v>162797</v>
      </c>
      <c r="N20" s="426">
        <v>169950</v>
      </c>
      <c r="O20" s="426">
        <v>163115</v>
      </c>
      <c r="P20" s="164"/>
      <c r="Q20" s="164"/>
      <c r="R20" s="164"/>
      <c r="S20" s="164"/>
      <c r="T20" s="164"/>
    </row>
    <row r="21" spans="2:20" ht="15.6" x14ac:dyDescent="0.3">
      <c r="B21" s="341" t="s">
        <v>150</v>
      </c>
      <c r="C21" s="342" t="s">
        <v>90</v>
      </c>
      <c r="D21" s="425">
        <f>D6*K59%</f>
        <v>19334.243745773507</v>
      </c>
      <c r="E21" s="425">
        <f>E6*L59%</f>
        <v>22332.069017116253</v>
      </c>
      <c r="F21" s="425">
        <f>F6*L59%</f>
        <v>23757.52023097474</v>
      </c>
      <c r="G21" s="425">
        <f>G6*L59%</f>
        <v>25273.957692526317</v>
      </c>
      <c r="H21" s="425">
        <f>H6*L59%</f>
        <v>26887.189034602463</v>
      </c>
      <c r="I21" s="425">
        <f>I6*L59%</f>
        <v>28603.392590002619</v>
      </c>
      <c r="J21" s="426">
        <v>31680</v>
      </c>
      <c r="K21" s="426">
        <v>34320</v>
      </c>
      <c r="L21" s="426">
        <v>34320</v>
      </c>
      <c r="M21" s="426">
        <v>34320</v>
      </c>
      <c r="N21" s="426">
        <v>35640</v>
      </c>
      <c r="O21" s="426">
        <v>33660</v>
      </c>
      <c r="P21" s="164"/>
      <c r="Q21" s="164"/>
      <c r="R21" s="164"/>
      <c r="S21" s="164"/>
      <c r="T21" s="164"/>
    </row>
    <row r="22" spans="2:20" ht="15.6" x14ac:dyDescent="0.3">
      <c r="B22" s="341" t="s">
        <v>151</v>
      </c>
      <c r="C22" s="342" t="s">
        <v>90</v>
      </c>
      <c r="D22" s="425">
        <f>D6*K78%</f>
        <v>0</v>
      </c>
      <c r="E22" s="425">
        <v>0</v>
      </c>
      <c r="F22" s="425">
        <v>0</v>
      </c>
      <c r="G22" s="425">
        <v>0</v>
      </c>
      <c r="H22" s="425">
        <v>0</v>
      </c>
      <c r="I22" s="425">
        <v>0</v>
      </c>
      <c r="J22" s="425">
        <v>0</v>
      </c>
      <c r="K22" s="425">
        <v>0</v>
      </c>
      <c r="L22" s="425">
        <v>0</v>
      </c>
      <c r="M22" s="425">
        <v>0</v>
      </c>
      <c r="N22" s="425">
        <v>0</v>
      </c>
      <c r="O22" s="425">
        <v>0</v>
      </c>
      <c r="P22" s="164"/>
      <c r="Q22" s="164"/>
      <c r="R22" s="164"/>
      <c r="S22" s="164"/>
      <c r="T22" s="164"/>
    </row>
    <row r="23" spans="2:20" ht="15.6" x14ac:dyDescent="0.3">
      <c r="B23" s="341" t="s">
        <v>152</v>
      </c>
      <c r="C23" s="342" t="s">
        <v>90</v>
      </c>
      <c r="D23" s="425">
        <f>D6*K60%</f>
        <v>408116.47849415493</v>
      </c>
      <c r="E23" s="425">
        <f>E6*L60%</f>
        <v>453803.03182751924</v>
      </c>
      <c r="F23" s="425">
        <f>F6*L60%</f>
        <v>482769.18279523321</v>
      </c>
      <c r="G23" s="425">
        <f>G6*L60%</f>
        <v>513584.2370162055</v>
      </c>
      <c r="H23" s="425">
        <f>H6*L60%</f>
        <v>546366.20959170803</v>
      </c>
      <c r="I23" s="425">
        <f>I6*L60%</f>
        <v>581240.64850181702</v>
      </c>
      <c r="J23" s="426">
        <v>608550</v>
      </c>
      <c r="K23" s="426">
        <v>686673</v>
      </c>
      <c r="L23" s="426">
        <v>724520</v>
      </c>
      <c r="M23" s="426">
        <v>724443</v>
      </c>
      <c r="N23" s="426">
        <v>714784</v>
      </c>
      <c r="O23" s="426">
        <v>743822</v>
      </c>
      <c r="P23" s="164"/>
      <c r="Q23" s="164"/>
      <c r="R23" s="164"/>
      <c r="S23" s="164"/>
      <c r="T23" s="164"/>
    </row>
    <row r="24" spans="2:20" ht="15.6" x14ac:dyDescent="0.3">
      <c r="B24" s="341" t="s">
        <v>153</v>
      </c>
      <c r="C24" s="342" t="s">
        <v>90</v>
      </c>
      <c r="D24" s="425">
        <f>D6*K61%</f>
        <v>137602.12821584073</v>
      </c>
      <c r="E24" s="425">
        <f>E6*L61%</f>
        <v>158981.39840980954</v>
      </c>
      <c r="F24" s="425">
        <f>F6*L61%</f>
        <v>169129.14724447823</v>
      </c>
      <c r="G24" s="425">
        <f>G6*L61%</f>
        <v>179924.6247281683</v>
      </c>
      <c r="H24" s="425">
        <f>H6*L61%</f>
        <v>191409.17524273225</v>
      </c>
      <c r="I24" s="425">
        <f>I6*L61%</f>
        <v>203626.7821731194</v>
      </c>
      <c r="J24" s="426">
        <v>236819</v>
      </c>
      <c r="K24" s="426">
        <v>232890</v>
      </c>
      <c r="L24" s="426">
        <v>243855</v>
      </c>
      <c r="M24" s="426">
        <v>244256</v>
      </c>
      <c r="N24" s="426">
        <v>246033</v>
      </c>
      <c r="O24" s="426">
        <v>222845</v>
      </c>
      <c r="P24" s="164"/>
      <c r="Q24" s="164"/>
      <c r="R24" s="164"/>
      <c r="S24" s="164"/>
      <c r="T24" s="164"/>
    </row>
    <row r="25" spans="2:20" ht="15.6" x14ac:dyDescent="0.3">
      <c r="B25" s="341" t="s">
        <v>154</v>
      </c>
      <c r="C25" s="342" t="s">
        <v>90</v>
      </c>
      <c r="D25" s="425">
        <f>D6*K79%</f>
        <v>0</v>
      </c>
      <c r="E25" s="425">
        <v>0</v>
      </c>
      <c r="F25" s="425">
        <v>0</v>
      </c>
      <c r="G25" s="425">
        <v>0</v>
      </c>
      <c r="H25" s="425">
        <v>0</v>
      </c>
      <c r="I25" s="425">
        <v>0</v>
      </c>
      <c r="J25" s="425">
        <v>0</v>
      </c>
      <c r="K25" s="425">
        <v>0</v>
      </c>
      <c r="L25" s="425">
        <v>0</v>
      </c>
      <c r="M25" s="425">
        <v>0</v>
      </c>
      <c r="N25" s="425">
        <v>0</v>
      </c>
      <c r="O25" s="425">
        <v>0</v>
      </c>
      <c r="P25" s="164"/>
      <c r="Q25" s="164"/>
      <c r="R25" s="164"/>
      <c r="S25" s="164"/>
      <c r="T25" s="164"/>
    </row>
    <row r="26" spans="2:20" ht="15.6" x14ac:dyDescent="0.3">
      <c r="B26" s="341" t="s">
        <v>155</v>
      </c>
      <c r="C26" s="342" t="s">
        <v>90</v>
      </c>
      <c r="D26" s="425">
        <f>D6*K62%</f>
        <v>121830.52309035487</v>
      </c>
      <c r="E26" s="425">
        <f>E6*L62%</f>
        <v>135454.65238071012</v>
      </c>
      <c r="F26" s="425">
        <f>F6*L62%</f>
        <v>144100.69402203205</v>
      </c>
      <c r="G26" s="425">
        <f>G6*L62%</f>
        <v>153298.61066173622</v>
      </c>
      <c r="H26" s="425">
        <f>H6*L62%</f>
        <v>163083.62836354916</v>
      </c>
      <c r="I26" s="425">
        <f>I6*L62%</f>
        <v>173493.22166335015</v>
      </c>
      <c r="J26" s="426">
        <v>188125</v>
      </c>
      <c r="K26" s="426">
        <v>200005</v>
      </c>
      <c r="L26" s="426">
        <v>214165</v>
      </c>
      <c r="M26" s="426">
        <v>216260</v>
      </c>
      <c r="N26" s="426">
        <v>470862</v>
      </c>
      <c r="O26" s="426">
        <v>501631</v>
      </c>
      <c r="P26" s="164"/>
      <c r="Q26" s="164"/>
      <c r="R26" s="164"/>
      <c r="S26" s="164"/>
      <c r="T26" s="164"/>
    </row>
    <row r="27" spans="2:20" ht="15.6" x14ac:dyDescent="0.3">
      <c r="B27" s="341" t="s">
        <v>156</v>
      </c>
      <c r="C27" s="342" t="s">
        <v>90</v>
      </c>
      <c r="D27" s="425">
        <f>D6*K63%</f>
        <v>801400.45979767852</v>
      </c>
      <c r="E27" s="425">
        <f>E6*L63%</f>
        <v>902783.95535647171</v>
      </c>
      <c r="F27" s="425">
        <f>F6*L63%</f>
        <v>960408.4631451827</v>
      </c>
      <c r="G27" s="425">
        <f>G6*L63%</f>
        <v>1021711.1310055134</v>
      </c>
      <c r="H27" s="425">
        <f>H6*L63%</f>
        <v>1086926.7351122485</v>
      </c>
      <c r="I27" s="425">
        <f>I6*L63%</f>
        <v>1156305.0373534556</v>
      </c>
      <c r="J27" s="426">
        <v>1272620.6170000001</v>
      </c>
      <c r="K27" s="426">
        <v>1346691.226</v>
      </c>
      <c r="L27" s="426">
        <v>1408256.703</v>
      </c>
      <c r="M27" s="426">
        <v>1422557</v>
      </c>
      <c r="N27" s="426">
        <v>1588590</v>
      </c>
      <c r="O27" s="426">
        <v>1610086</v>
      </c>
      <c r="P27" s="164"/>
      <c r="Q27" s="164"/>
      <c r="R27" s="164"/>
      <c r="S27" s="164"/>
      <c r="T27" s="164"/>
    </row>
    <row r="28" spans="2:20" ht="15.6" x14ac:dyDescent="0.3">
      <c r="B28" s="341" t="s">
        <v>157</v>
      </c>
      <c r="C28" s="342" t="s">
        <v>90</v>
      </c>
      <c r="D28" s="425">
        <f>D6*K80%</f>
        <v>0</v>
      </c>
      <c r="E28" s="425">
        <v>0</v>
      </c>
      <c r="F28" s="425">
        <v>0</v>
      </c>
      <c r="G28" s="425">
        <v>0</v>
      </c>
      <c r="H28" s="425">
        <v>0</v>
      </c>
      <c r="I28" s="425">
        <v>0</v>
      </c>
      <c r="J28" s="425">
        <v>0</v>
      </c>
      <c r="K28" s="425">
        <v>0</v>
      </c>
      <c r="L28" s="425">
        <v>0</v>
      </c>
      <c r="M28" s="425">
        <v>0</v>
      </c>
      <c r="N28" s="425">
        <v>0</v>
      </c>
      <c r="O28" s="425">
        <v>0</v>
      </c>
      <c r="P28" s="425">
        <v>0</v>
      </c>
      <c r="Q28" s="425">
        <v>0</v>
      </c>
      <c r="R28" s="425">
        <v>0</v>
      </c>
      <c r="S28" s="425">
        <v>0</v>
      </c>
      <c r="T28" s="425">
        <v>0</v>
      </c>
    </row>
    <row r="29" spans="2:20" ht="15.6" x14ac:dyDescent="0.3">
      <c r="B29" s="341" t="s">
        <v>158</v>
      </c>
      <c r="C29" s="342" t="s">
        <v>90</v>
      </c>
      <c r="D29" s="425">
        <f>D6*K81%</f>
        <v>0</v>
      </c>
      <c r="E29" s="425">
        <v>0</v>
      </c>
      <c r="F29" s="425">
        <v>0</v>
      </c>
      <c r="G29" s="425">
        <v>0</v>
      </c>
      <c r="H29" s="425">
        <v>0</v>
      </c>
      <c r="I29" s="425">
        <v>0</v>
      </c>
      <c r="J29" s="425">
        <v>0</v>
      </c>
      <c r="K29" s="425">
        <v>0</v>
      </c>
      <c r="L29" s="425">
        <v>0</v>
      </c>
      <c r="M29" s="425">
        <v>0</v>
      </c>
      <c r="N29" s="425">
        <v>0</v>
      </c>
      <c r="O29" s="425">
        <v>0</v>
      </c>
      <c r="P29" s="425">
        <v>0</v>
      </c>
      <c r="Q29" s="425">
        <v>0</v>
      </c>
      <c r="R29" s="425">
        <v>0</v>
      </c>
      <c r="S29" s="425">
        <v>0</v>
      </c>
      <c r="T29" s="425">
        <v>0</v>
      </c>
    </row>
    <row r="30" spans="2:20" ht="15.6" x14ac:dyDescent="0.3">
      <c r="B30" s="341" t="s">
        <v>159</v>
      </c>
      <c r="C30" s="342" t="s">
        <v>90</v>
      </c>
      <c r="D30" s="425">
        <f>D6*K82%</f>
        <v>0</v>
      </c>
      <c r="E30" s="425">
        <v>0</v>
      </c>
      <c r="F30" s="425">
        <v>0</v>
      </c>
      <c r="G30" s="425">
        <v>0</v>
      </c>
      <c r="H30" s="425">
        <v>0</v>
      </c>
      <c r="I30" s="425">
        <v>0</v>
      </c>
      <c r="J30" s="425">
        <v>0</v>
      </c>
      <c r="K30" s="425">
        <v>0</v>
      </c>
      <c r="L30" s="425">
        <v>0</v>
      </c>
      <c r="M30" s="425">
        <v>0</v>
      </c>
      <c r="N30" s="425">
        <v>0</v>
      </c>
      <c r="O30" s="425">
        <v>0</v>
      </c>
      <c r="P30" s="425">
        <v>0</v>
      </c>
      <c r="Q30" s="425">
        <v>0</v>
      </c>
      <c r="R30" s="425">
        <v>0</v>
      </c>
      <c r="S30" s="425">
        <v>0</v>
      </c>
      <c r="T30" s="425">
        <v>0</v>
      </c>
    </row>
    <row r="31" spans="2:20" ht="15.6" x14ac:dyDescent="0.3">
      <c r="B31" s="341" t="s">
        <v>160</v>
      </c>
      <c r="C31" s="342" t="s">
        <v>90</v>
      </c>
      <c r="D31" s="425">
        <f>D6*K83%</f>
        <v>0</v>
      </c>
      <c r="E31" s="425">
        <v>0</v>
      </c>
      <c r="F31" s="425">
        <v>0</v>
      </c>
      <c r="G31" s="425">
        <v>0</v>
      </c>
      <c r="H31" s="425">
        <v>0</v>
      </c>
      <c r="I31" s="425">
        <v>0</v>
      </c>
      <c r="J31" s="425">
        <v>0</v>
      </c>
      <c r="K31" s="425">
        <v>0</v>
      </c>
      <c r="L31" s="425">
        <v>0</v>
      </c>
      <c r="M31" s="425">
        <v>0</v>
      </c>
      <c r="N31" s="425">
        <v>0</v>
      </c>
      <c r="O31" s="425">
        <v>0</v>
      </c>
      <c r="P31" s="425">
        <v>0</v>
      </c>
      <c r="Q31" s="425">
        <v>0</v>
      </c>
      <c r="R31" s="425">
        <v>0</v>
      </c>
      <c r="S31" s="425">
        <v>0</v>
      </c>
      <c r="T31" s="425">
        <v>0</v>
      </c>
    </row>
    <row r="32" spans="2:20" ht="15.6" x14ac:dyDescent="0.3">
      <c r="B32" s="341" t="s">
        <v>161</v>
      </c>
      <c r="C32" s="342" t="s">
        <v>90</v>
      </c>
      <c r="D32" s="425">
        <f>D6*K84%</f>
        <v>0</v>
      </c>
      <c r="E32" s="425">
        <v>0</v>
      </c>
      <c r="F32" s="425">
        <v>0</v>
      </c>
      <c r="G32" s="425">
        <v>0</v>
      </c>
      <c r="H32" s="425">
        <v>0</v>
      </c>
      <c r="I32" s="425">
        <v>0</v>
      </c>
      <c r="J32" s="425">
        <v>0</v>
      </c>
      <c r="K32" s="425">
        <v>0</v>
      </c>
      <c r="L32" s="425">
        <v>0</v>
      </c>
      <c r="M32" s="425">
        <v>0</v>
      </c>
      <c r="N32" s="425">
        <v>0</v>
      </c>
      <c r="O32" s="425">
        <v>0</v>
      </c>
      <c r="P32" s="425">
        <v>0</v>
      </c>
      <c r="Q32" s="425">
        <v>0</v>
      </c>
      <c r="R32" s="425">
        <v>0</v>
      </c>
      <c r="S32" s="425">
        <v>0</v>
      </c>
      <c r="T32" s="425">
        <v>0</v>
      </c>
    </row>
    <row r="33" spans="2:20" ht="15.6" x14ac:dyDescent="0.3">
      <c r="B33" s="341" t="s">
        <v>162</v>
      </c>
      <c r="C33" s="342" t="s">
        <v>90</v>
      </c>
      <c r="D33" s="425">
        <f>D6*K85%</f>
        <v>0</v>
      </c>
      <c r="E33" s="425">
        <v>0</v>
      </c>
      <c r="F33" s="425">
        <v>0</v>
      </c>
      <c r="G33" s="425">
        <v>0</v>
      </c>
      <c r="H33" s="425">
        <v>0</v>
      </c>
      <c r="I33" s="425">
        <v>0</v>
      </c>
      <c r="J33" s="425">
        <v>0</v>
      </c>
      <c r="K33" s="425">
        <v>0</v>
      </c>
      <c r="L33" s="425">
        <v>0</v>
      </c>
      <c r="M33" s="425">
        <v>0</v>
      </c>
      <c r="N33" s="425">
        <v>0</v>
      </c>
      <c r="O33" s="425">
        <v>0</v>
      </c>
      <c r="P33" s="425">
        <v>0</v>
      </c>
      <c r="Q33" s="425">
        <v>0</v>
      </c>
      <c r="R33" s="425">
        <v>0</v>
      </c>
      <c r="S33" s="425">
        <v>0</v>
      </c>
      <c r="T33" s="425">
        <v>0</v>
      </c>
    </row>
    <row r="34" spans="2:20" ht="15.6" x14ac:dyDescent="0.3">
      <c r="B34" s="341" t="s">
        <v>300</v>
      </c>
      <c r="C34" s="342" t="s">
        <v>90</v>
      </c>
      <c r="D34" s="425">
        <f>D6*K64%</f>
        <v>223164.60707224591</v>
      </c>
      <c r="E34" s="425">
        <f>E6*L64%</f>
        <v>253977.98551401799</v>
      </c>
      <c r="F34" s="425">
        <f>F6*L64%</f>
        <v>270189.34629150847</v>
      </c>
      <c r="G34" s="425">
        <f>G6*L64%</f>
        <v>287435.4747782005</v>
      </c>
      <c r="H34" s="425">
        <f>H6*L64%</f>
        <v>305782.41997680906</v>
      </c>
      <c r="I34" s="425">
        <f>I6*L64%</f>
        <v>325300.44678383938</v>
      </c>
      <c r="J34" s="426">
        <v>367969</v>
      </c>
      <c r="K34" s="426">
        <v>383680</v>
      </c>
      <c r="L34" s="426">
        <v>383160</v>
      </c>
      <c r="M34" s="426">
        <v>396137</v>
      </c>
      <c r="N34" s="426">
        <v>478626</v>
      </c>
      <c r="O34" s="426">
        <v>608892</v>
      </c>
      <c r="P34" s="164"/>
      <c r="Q34" s="164"/>
      <c r="R34" s="164"/>
      <c r="S34" s="164"/>
      <c r="T34" s="164"/>
    </row>
    <row r="35" spans="2:20" ht="15.6" x14ac:dyDescent="0.3">
      <c r="B35" s="341" t="s">
        <v>163</v>
      </c>
      <c r="C35" s="342" t="s">
        <v>90</v>
      </c>
      <c r="D35" s="425">
        <f>D6*K65%</f>
        <v>747431.21178771195</v>
      </c>
      <c r="E35" s="425">
        <f>E6*L65%</f>
        <v>792378.40192644903</v>
      </c>
      <c r="F35" s="425">
        <f>F6*L65%</f>
        <v>842955.74673026497</v>
      </c>
      <c r="G35" s="425">
        <f>G6*L65%</f>
        <v>896761.43269177107</v>
      </c>
      <c r="H35" s="425">
        <f>H6*L65%</f>
        <v>954001.52414018207</v>
      </c>
      <c r="I35" s="425">
        <f>I6*L65%</f>
        <v>1014895.2384470021</v>
      </c>
      <c r="J35" s="426">
        <v>1100520.236</v>
      </c>
      <c r="K35" s="426">
        <v>1168804.202</v>
      </c>
      <c r="L35" s="426">
        <v>1195459.9739999999</v>
      </c>
      <c r="M35" s="426">
        <v>1326756.791</v>
      </c>
      <c r="N35" s="426">
        <v>1316853.8</v>
      </c>
      <c r="O35" s="426">
        <v>1217574.95</v>
      </c>
      <c r="P35" s="164"/>
      <c r="Q35" s="164"/>
      <c r="R35" s="164"/>
      <c r="S35" s="164"/>
      <c r="T35" s="164"/>
    </row>
    <row r="36" spans="2:20" ht="15.6" x14ac:dyDescent="0.3">
      <c r="B36" s="341" t="s">
        <v>164</v>
      </c>
      <c r="C36" s="342" t="s">
        <v>90</v>
      </c>
      <c r="D36" s="425">
        <f>D6*K66%</f>
        <v>50955.196585233498</v>
      </c>
      <c r="E36" s="425">
        <f>E6*L66%</f>
        <v>40382.02358823071</v>
      </c>
      <c r="F36" s="425">
        <f>F6*L66%</f>
        <v>42959.599561947558</v>
      </c>
      <c r="G36" s="425">
        <f>G6*L66%</f>
        <v>45701.701661646337</v>
      </c>
      <c r="H36" s="425">
        <f>H6*L66%</f>
        <v>48618.83155494291</v>
      </c>
      <c r="I36" s="425">
        <f>I6*L66%</f>
        <v>51722.16122866267</v>
      </c>
      <c r="J36" s="426">
        <v>47850</v>
      </c>
      <c r="K36" s="426">
        <v>54450</v>
      </c>
      <c r="L36" s="426">
        <v>54450</v>
      </c>
      <c r="M36" s="426">
        <v>90450</v>
      </c>
      <c r="N36" s="426">
        <v>103650</v>
      </c>
      <c r="O36" s="426">
        <v>103402.5</v>
      </c>
      <c r="P36" s="164"/>
      <c r="Q36" s="164"/>
      <c r="R36" s="164"/>
      <c r="S36" s="164"/>
      <c r="T36" s="164"/>
    </row>
    <row r="37" spans="2:20" x14ac:dyDescent="0.25">
      <c r="B37" s="341" t="s">
        <v>165</v>
      </c>
      <c r="C37" s="342" t="s">
        <v>90</v>
      </c>
      <c r="D37" s="425">
        <f>D6*K86%</f>
        <v>0</v>
      </c>
      <c r="E37" s="425">
        <v>0</v>
      </c>
      <c r="F37" s="425">
        <v>0</v>
      </c>
      <c r="G37" s="425">
        <v>0</v>
      </c>
      <c r="H37" s="425">
        <v>0</v>
      </c>
      <c r="I37" s="425">
        <v>0</v>
      </c>
      <c r="J37" s="425">
        <v>0</v>
      </c>
      <c r="K37" s="425">
        <v>0</v>
      </c>
      <c r="L37" s="425">
        <v>0</v>
      </c>
      <c r="M37" s="425">
        <v>0</v>
      </c>
      <c r="N37" s="425">
        <v>0</v>
      </c>
      <c r="O37" s="425">
        <v>0</v>
      </c>
      <c r="P37" s="164"/>
      <c r="Q37" s="164"/>
      <c r="R37" s="164"/>
      <c r="S37" s="164"/>
      <c r="T37" s="164"/>
    </row>
    <row r="38" spans="2:20" x14ac:dyDescent="0.25">
      <c r="B38" s="341" t="s">
        <v>166</v>
      </c>
      <c r="C38" s="342" t="s">
        <v>90</v>
      </c>
      <c r="D38" s="425">
        <f>D6*K67%</f>
        <v>1085316.2532454496</v>
      </c>
      <c r="E38" s="425">
        <f>E6*L67%</f>
        <v>1088006.3535563934</v>
      </c>
      <c r="F38" s="425">
        <f>F6*L67%</f>
        <v>1157453.5676131845</v>
      </c>
      <c r="G38" s="425">
        <f>G6*L67%</f>
        <v>1231333.5825672173</v>
      </c>
      <c r="H38" s="425">
        <f>H6*L67%</f>
        <v>1309929.3431566143</v>
      </c>
      <c r="I38" s="425">
        <f>I6*L67%</f>
        <v>1393541.8544219299</v>
      </c>
      <c r="J38" s="426">
        <v>1497875.46</v>
      </c>
      <c r="K38" s="426">
        <v>1479112.5</v>
      </c>
      <c r="L38" s="426">
        <v>1695970.189</v>
      </c>
      <c r="M38" s="426">
        <v>1926532.7520000001</v>
      </c>
      <c r="N38" s="426">
        <v>2056793.73</v>
      </c>
      <c r="O38" s="426">
        <v>2111805</v>
      </c>
      <c r="P38" s="164"/>
      <c r="Q38" s="164"/>
      <c r="R38" s="164"/>
      <c r="S38" s="164"/>
      <c r="T38" s="164"/>
    </row>
    <row r="39" spans="2:20" x14ac:dyDescent="0.25">
      <c r="B39" s="341" t="s">
        <v>167</v>
      </c>
      <c r="C39" s="342" t="s">
        <v>90</v>
      </c>
      <c r="D39" s="425">
        <f>D6*K87%</f>
        <v>0</v>
      </c>
      <c r="E39" s="425">
        <v>0</v>
      </c>
      <c r="F39" s="425">
        <v>0</v>
      </c>
      <c r="G39" s="425">
        <v>0</v>
      </c>
      <c r="H39" s="425">
        <v>0</v>
      </c>
      <c r="I39" s="425">
        <v>0</v>
      </c>
      <c r="J39" s="425">
        <v>0</v>
      </c>
      <c r="K39" s="425">
        <v>0</v>
      </c>
      <c r="L39" s="425">
        <v>0</v>
      </c>
      <c r="M39" s="425">
        <v>0</v>
      </c>
      <c r="N39" s="425">
        <v>0</v>
      </c>
      <c r="O39" s="425">
        <v>0</v>
      </c>
      <c r="P39" s="425">
        <v>0</v>
      </c>
      <c r="Q39" s="425">
        <v>0</v>
      </c>
      <c r="R39" s="425">
        <v>0</v>
      </c>
      <c r="S39" s="425">
        <v>0</v>
      </c>
      <c r="T39" s="425">
        <v>0</v>
      </c>
    </row>
    <row r="40" spans="2:20" s="115" customFormat="1" x14ac:dyDescent="0.25">
      <c r="B40" s="341" t="s">
        <v>186</v>
      </c>
      <c r="C40" s="342" t="s">
        <v>90</v>
      </c>
      <c r="D40" s="425">
        <f>D6*K88%</f>
        <v>0</v>
      </c>
      <c r="E40" s="425">
        <v>0</v>
      </c>
      <c r="F40" s="425">
        <v>0</v>
      </c>
      <c r="G40" s="425">
        <v>0</v>
      </c>
      <c r="H40" s="425">
        <v>0</v>
      </c>
      <c r="I40" s="425">
        <v>0</v>
      </c>
      <c r="J40" s="425">
        <v>0</v>
      </c>
      <c r="K40" s="425">
        <v>0</v>
      </c>
      <c r="L40" s="425">
        <v>0</v>
      </c>
      <c r="M40" s="425">
        <v>0</v>
      </c>
      <c r="N40" s="425">
        <v>276817</v>
      </c>
      <c r="O40" s="425">
        <v>292683</v>
      </c>
      <c r="P40" s="425">
        <v>0</v>
      </c>
      <c r="Q40" s="425">
        <v>0</v>
      </c>
      <c r="R40" s="425">
        <v>0</v>
      </c>
      <c r="S40" s="425">
        <v>0</v>
      </c>
      <c r="T40" s="425">
        <v>0</v>
      </c>
    </row>
    <row r="41" spans="2:20" x14ac:dyDescent="0.25">
      <c r="B41" s="341" t="s">
        <v>168</v>
      </c>
      <c r="C41" s="342" t="s">
        <v>90</v>
      </c>
      <c r="D41" s="425">
        <f>D6*K68%</f>
        <v>1552978.5823760531</v>
      </c>
      <c r="E41" s="425">
        <f>E6*L68%</f>
        <v>1599200.5555149068</v>
      </c>
      <c r="F41" s="425">
        <f>F6*L68%</f>
        <v>1701277.1867179859</v>
      </c>
      <c r="G41" s="425">
        <f>G6*L68%</f>
        <v>1809869.3475723253</v>
      </c>
      <c r="H41" s="425">
        <f>H6*L68%</f>
        <v>1925392.9229492822</v>
      </c>
      <c r="I41" s="425">
        <f>I6*L68%</f>
        <v>2048290.3435630661</v>
      </c>
      <c r="J41" s="426">
        <v>2199959.8459999999</v>
      </c>
      <c r="K41" s="426">
        <v>2217690.2000000002</v>
      </c>
      <c r="L41" s="426">
        <v>2517972.4539999999</v>
      </c>
      <c r="M41" s="426">
        <v>2756674.926</v>
      </c>
      <c r="N41" s="426">
        <v>2807752.6329999999</v>
      </c>
      <c r="O41" s="426">
        <v>2903455.6379999998</v>
      </c>
      <c r="P41" s="164"/>
      <c r="Q41" s="164"/>
      <c r="R41" s="164"/>
      <c r="S41" s="164"/>
      <c r="T41" s="164"/>
    </row>
    <row r="42" spans="2:20" x14ac:dyDescent="0.25">
      <c r="B42" s="341" t="s">
        <v>301</v>
      </c>
      <c r="C42" s="342" t="s">
        <v>90</v>
      </c>
      <c r="D42" s="425">
        <f>D6*K69%</f>
        <v>730058.31214612082</v>
      </c>
      <c r="E42" s="425">
        <f>E6*L69%</f>
        <v>865125.20405306632</v>
      </c>
      <c r="F42" s="425">
        <f>F6*L69%</f>
        <v>920345.96175858122</v>
      </c>
      <c r="G42" s="425">
        <f>G6*L69%</f>
        <v>979091.4486793417</v>
      </c>
      <c r="H42" s="425">
        <f>H6*L69%</f>
        <v>1041586.6475312145</v>
      </c>
      <c r="I42" s="425">
        <f>I6*L69%</f>
        <v>1108070.9016289515</v>
      </c>
      <c r="J42" s="426">
        <v>1238886.7919999999</v>
      </c>
      <c r="K42" s="426">
        <v>1313564.308</v>
      </c>
      <c r="L42" s="426">
        <v>1365530.702</v>
      </c>
      <c r="M42" s="426">
        <v>1295918.351</v>
      </c>
      <c r="N42" s="426">
        <v>1394061.3959999999</v>
      </c>
      <c r="O42" s="426">
        <v>1442039.023</v>
      </c>
      <c r="P42" s="164"/>
      <c r="Q42" s="164"/>
      <c r="R42" s="164"/>
      <c r="S42" s="164"/>
      <c r="T42" s="164"/>
    </row>
    <row r="43" spans="2:20" x14ac:dyDescent="0.25">
      <c r="B43" s="341" t="s">
        <v>170</v>
      </c>
      <c r="C43" s="342" t="s">
        <v>90</v>
      </c>
      <c r="D43" s="425">
        <f>D6*K70%</f>
        <v>397024.07583231688</v>
      </c>
      <c r="E43" s="425">
        <f>E6*L70%</f>
        <v>407093.01852275315</v>
      </c>
      <c r="F43" s="425">
        <f>F6*L70%</f>
        <v>433077.67927952466</v>
      </c>
      <c r="G43" s="425">
        <f>G6*L70%</f>
        <v>460720.93540374958</v>
      </c>
      <c r="H43" s="425">
        <f>H6*L70%</f>
        <v>490128.65468484</v>
      </c>
      <c r="I43" s="425">
        <f>I6*L70%</f>
        <v>521413.46243068081</v>
      </c>
      <c r="J43" s="426">
        <v>336560.51199999999</v>
      </c>
      <c r="K43" s="426">
        <v>744121.34</v>
      </c>
      <c r="L43" s="426">
        <v>700144.62600000005</v>
      </c>
      <c r="M43" s="426">
        <v>704753</v>
      </c>
      <c r="N43" s="426">
        <v>717626</v>
      </c>
      <c r="O43" s="426">
        <v>670396.30000000005</v>
      </c>
      <c r="P43" s="164"/>
      <c r="Q43" s="164"/>
      <c r="R43" s="164"/>
      <c r="S43" s="164"/>
      <c r="T43" s="164"/>
    </row>
    <row r="44" spans="2:20" x14ac:dyDescent="0.25">
      <c r="B44" s="351"/>
      <c r="C44" s="352"/>
      <c r="D44" s="353"/>
      <c r="E44" s="353"/>
      <c r="F44" s="353"/>
      <c r="G44" s="353"/>
      <c r="H44" s="353"/>
      <c r="I44" s="354"/>
      <c r="J44" s="354"/>
      <c r="K44" s="354"/>
      <c r="L44" s="354"/>
      <c r="M44" s="354"/>
    </row>
    <row r="45" spans="2:20" x14ac:dyDescent="0.25">
      <c r="B45" s="589" t="s">
        <v>189</v>
      </c>
      <c r="C45" s="590"/>
      <c r="D45" s="590"/>
      <c r="E45" s="590"/>
      <c r="F45" s="590"/>
      <c r="G45" s="590"/>
      <c r="H45" s="590"/>
      <c r="I45" s="590"/>
      <c r="J45" s="590"/>
      <c r="K45" s="590"/>
      <c r="L45" s="351"/>
      <c r="M45" s="351"/>
    </row>
    <row r="46" spans="2:20" ht="101.25" customHeight="1" x14ac:dyDescent="0.25">
      <c r="B46" s="590" t="s">
        <v>868</v>
      </c>
      <c r="C46" s="590"/>
      <c r="D46" s="590"/>
      <c r="E46" s="590"/>
      <c r="F46" s="590"/>
      <c r="G46" s="590"/>
      <c r="H46" s="590"/>
      <c r="I46" s="590"/>
      <c r="J46" s="590"/>
      <c r="K46" s="590"/>
      <c r="L46" s="590"/>
      <c r="M46" s="351"/>
    </row>
    <row r="47" spans="2:20" x14ac:dyDescent="0.25">
      <c r="B47" s="345"/>
    </row>
    <row r="48" spans="2:20" x14ac:dyDescent="0.25">
      <c r="B48" s="347" t="s">
        <v>479</v>
      </c>
    </row>
    <row r="49" spans="2:23" x14ac:dyDescent="0.25">
      <c r="B49" s="344"/>
    </row>
    <row r="50" spans="2:23" x14ac:dyDescent="0.25">
      <c r="B50" s="591" t="s">
        <v>299</v>
      </c>
      <c r="C50" s="565" t="s">
        <v>314</v>
      </c>
      <c r="D50" s="565"/>
      <c r="E50" s="565"/>
      <c r="F50" s="565"/>
      <c r="G50" s="565"/>
      <c r="H50" s="565"/>
      <c r="I50" s="565"/>
      <c r="J50" s="565"/>
      <c r="K50" s="565"/>
      <c r="L50" s="565"/>
      <c r="M50" s="565"/>
      <c r="N50" s="565"/>
      <c r="O50" s="565"/>
      <c r="P50" s="565"/>
      <c r="Q50" s="565"/>
      <c r="R50" s="565"/>
      <c r="S50" s="565"/>
      <c r="T50" s="565"/>
      <c r="U50" s="565"/>
    </row>
    <row r="51" spans="2:23" ht="63" x14ac:dyDescent="0.25">
      <c r="B51" s="591"/>
      <c r="C51" s="546" t="s">
        <v>81</v>
      </c>
      <c r="D51" s="546" t="s">
        <v>86</v>
      </c>
      <c r="E51" s="546" t="s">
        <v>459</v>
      </c>
      <c r="F51" s="546" t="s">
        <v>87</v>
      </c>
      <c r="G51" s="546" t="s">
        <v>459</v>
      </c>
      <c r="H51" s="546" t="s">
        <v>88</v>
      </c>
      <c r="I51" s="546" t="s">
        <v>459</v>
      </c>
      <c r="J51" s="546" t="s">
        <v>93</v>
      </c>
      <c r="K51" s="546" t="s">
        <v>459</v>
      </c>
      <c r="L51" s="547" t="s">
        <v>460</v>
      </c>
      <c r="M51" s="546" t="s">
        <v>600</v>
      </c>
      <c r="N51" s="546" t="s">
        <v>459</v>
      </c>
      <c r="O51" s="546" t="s">
        <v>601</v>
      </c>
      <c r="P51" s="539"/>
      <c r="Q51" s="540"/>
      <c r="R51" s="540"/>
      <c r="S51" s="540"/>
      <c r="T51" s="540"/>
      <c r="U51" s="546" t="s">
        <v>459</v>
      </c>
      <c r="V51" s="540"/>
      <c r="W51" s="540"/>
    </row>
    <row r="52" spans="2:23" ht="18" x14ac:dyDescent="0.25">
      <c r="B52" s="341" t="s">
        <v>137</v>
      </c>
      <c r="C52" s="346" t="s">
        <v>90</v>
      </c>
      <c r="D52" s="343">
        <v>1276911.43</v>
      </c>
      <c r="E52" s="343">
        <f>D52/D71*100</f>
        <v>9.5345642171427158</v>
      </c>
      <c r="F52" s="426">
        <v>1323669.22</v>
      </c>
      <c r="G52" s="343">
        <f>F52/F71*100</f>
        <v>9.3646903494324985</v>
      </c>
      <c r="H52" s="426">
        <v>1606941.59</v>
      </c>
      <c r="I52" s="343">
        <f>H52/H71*100</f>
        <v>10.311203553330888</v>
      </c>
      <c r="J52" s="426">
        <v>1641558.5</v>
      </c>
      <c r="K52" s="343">
        <f>J52/J71*100</f>
        <v>10.009427230420874</v>
      </c>
      <c r="L52" s="391">
        <f>AVERAGE(E52, G52, I52, K52)</f>
        <v>9.804971337581744</v>
      </c>
      <c r="M52" s="426">
        <v>1706383.5</v>
      </c>
      <c r="N52" s="343">
        <f>M52/$M$71*100</f>
        <v>9.7712327583793428</v>
      </c>
      <c r="O52" s="426">
        <v>1663549.5</v>
      </c>
      <c r="P52" s="541"/>
      <c r="Q52" s="541"/>
      <c r="R52" s="541"/>
      <c r="S52" s="541"/>
      <c r="T52" s="541"/>
      <c r="U52" s="391">
        <f>O52/$O$71*100</f>
        <v>9.436453494337508</v>
      </c>
      <c r="V52" s="541"/>
      <c r="W52" s="541"/>
    </row>
    <row r="53" spans="2:23" x14ac:dyDescent="0.25">
      <c r="B53" s="341" t="s">
        <v>139</v>
      </c>
      <c r="C53" s="346" t="s">
        <v>90</v>
      </c>
      <c r="D53" s="343">
        <v>187083.05600000001</v>
      </c>
      <c r="E53" s="343">
        <f>D53/D71*100</f>
        <v>1.3969296299362808</v>
      </c>
      <c r="F53" s="426">
        <v>200463.96299999999</v>
      </c>
      <c r="G53" s="343">
        <f>F53/F71*100</f>
        <v>1.4182417414791086</v>
      </c>
      <c r="H53" s="426">
        <v>250713.45800000001</v>
      </c>
      <c r="I53" s="343">
        <f>H53/H71*100</f>
        <v>1.6087439114681663</v>
      </c>
      <c r="J53" s="426">
        <v>278586</v>
      </c>
      <c r="K53" s="343">
        <f>J53/J71*100</f>
        <v>1.6986822549510294</v>
      </c>
      <c r="L53" s="391">
        <f t="shared" ref="L53:L70" si="1">AVERAGE(E53, G53, I53, K53)</f>
        <v>1.5306493844586462</v>
      </c>
      <c r="M53" s="426">
        <v>342385</v>
      </c>
      <c r="N53" s="343">
        <f t="shared" ref="N53:N71" si="2">M53/$M$71*100</f>
        <v>1.9605929897808503</v>
      </c>
      <c r="O53" s="426">
        <v>343335</v>
      </c>
      <c r="P53" s="542"/>
      <c r="Q53" s="542"/>
      <c r="R53" s="542"/>
      <c r="S53" s="542"/>
      <c r="T53" s="542"/>
      <c r="U53" s="391">
        <f t="shared" ref="U53:U71" si="3">O53/$O$71*100</f>
        <v>1.9475613803366647</v>
      </c>
      <c r="V53" s="542"/>
      <c r="W53" s="542"/>
    </row>
    <row r="54" spans="2:23" x14ac:dyDescent="0.25">
      <c r="B54" s="341" t="s">
        <v>140</v>
      </c>
      <c r="C54" s="346" t="s">
        <v>90</v>
      </c>
      <c r="D54" s="343">
        <v>0</v>
      </c>
      <c r="E54" s="343">
        <f>D54/D71*100</f>
        <v>0</v>
      </c>
      <c r="F54" s="426">
        <v>0</v>
      </c>
      <c r="G54" s="343">
        <f>F54/F71*100</f>
        <v>0</v>
      </c>
      <c r="H54" s="426">
        <v>0</v>
      </c>
      <c r="I54" s="343">
        <f>H54/H71*100</f>
        <v>0</v>
      </c>
      <c r="J54" s="426">
        <v>0</v>
      </c>
      <c r="K54" s="343">
        <f>J54/J71*100</f>
        <v>0</v>
      </c>
      <c r="L54" s="391">
        <f t="shared" si="1"/>
        <v>0</v>
      </c>
      <c r="M54" s="426">
        <v>0</v>
      </c>
      <c r="N54" s="343">
        <f t="shared" si="2"/>
        <v>0</v>
      </c>
      <c r="O54" s="426">
        <v>0</v>
      </c>
      <c r="P54" s="542"/>
      <c r="Q54" s="542"/>
      <c r="R54" s="542"/>
      <c r="S54" s="542"/>
      <c r="T54" s="542"/>
      <c r="U54" s="391">
        <f t="shared" si="3"/>
        <v>0</v>
      </c>
      <c r="V54" s="542"/>
      <c r="W54" s="542"/>
    </row>
    <row r="55" spans="2:23" x14ac:dyDescent="0.25">
      <c r="B55" s="341" t="s">
        <v>142</v>
      </c>
      <c r="C55" s="346" t="s">
        <v>90</v>
      </c>
      <c r="D55" s="343">
        <v>29640</v>
      </c>
      <c r="E55" s="343">
        <f>D55/D71*100</f>
        <v>0.22131878277267056</v>
      </c>
      <c r="F55" s="426">
        <v>31640</v>
      </c>
      <c r="G55" s="343">
        <f>F55/F71*100</f>
        <v>0.22384656089233854</v>
      </c>
      <c r="H55" s="426">
        <v>44646</v>
      </c>
      <c r="I55" s="343">
        <f>H55/H71*100</f>
        <v>0.28647836157007472</v>
      </c>
      <c r="J55" s="426">
        <v>44242</v>
      </c>
      <c r="K55" s="343">
        <f>J55/J71*100</f>
        <v>0.26976624928583437</v>
      </c>
      <c r="L55" s="391">
        <f t="shared" si="1"/>
        <v>0.25035248863022952</v>
      </c>
      <c r="M55" s="426">
        <v>42192</v>
      </c>
      <c r="N55" s="343">
        <f t="shared" si="2"/>
        <v>0.24160328117421506</v>
      </c>
      <c r="O55" s="426">
        <v>35474</v>
      </c>
      <c r="P55" s="542"/>
      <c r="Q55" s="542"/>
      <c r="R55" s="542"/>
      <c r="S55" s="542"/>
      <c r="T55" s="542"/>
      <c r="U55" s="391">
        <f t="shared" si="3"/>
        <v>0.20122560300016848</v>
      </c>
      <c r="V55" s="542"/>
      <c r="W55" s="542"/>
    </row>
    <row r="56" spans="2:23" x14ac:dyDescent="0.25">
      <c r="B56" s="341" t="s">
        <v>147</v>
      </c>
      <c r="C56" s="346" t="s">
        <v>90</v>
      </c>
      <c r="D56" s="343">
        <v>2443891.122</v>
      </c>
      <c r="E56" s="343">
        <f>D56/D71*100</f>
        <v>18.248279633939816</v>
      </c>
      <c r="F56" s="426">
        <v>2374700.3319999999</v>
      </c>
      <c r="G56" s="343">
        <f>F56/F71*100</f>
        <v>16.800521569788067</v>
      </c>
      <c r="H56" s="426">
        <v>2795632.8849999998</v>
      </c>
      <c r="I56" s="343">
        <f>H56/H71*100</f>
        <v>17.938635677243674</v>
      </c>
      <c r="J56" s="426">
        <v>2953615.9049999998</v>
      </c>
      <c r="K56" s="343">
        <f>J56/J71*100</f>
        <v>18.009716661155352</v>
      </c>
      <c r="L56" s="391">
        <f t="shared" si="1"/>
        <v>17.749288385531727</v>
      </c>
      <c r="M56" s="426">
        <v>3091705.93</v>
      </c>
      <c r="N56" s="343">
        <f t="shared" si="2"/>
        <v>17.703979358972749</v>
      </c>
      <c r="O56" s="426">
        <v>3081052.5</v>
      </c>
      <c r="P56" s="542"/>
      <c r="Q56" s="542"/>
      <c r="R56" s="542"/>
      <c r="S56" s="542"/>
      <c r="T56" s="542"/>
      <c r="U56" s="391">
        <f t="shared" si="3"/>
        <v>17.477212809034125</v>
      </c>
      <c r="V56" s="542"/>
      <c r="W56" s="542"/>
    </row>
    <row r="57" spans="2:23" x14ac:dyDescent="0.25">
      <c r="B57" s="341" t="s">
        <v>148</v>
      </c>
      <c r="C57" s="346" t="s">
        <v>90</v>
      </c>
      <c r="D57" s="343">
        <v>180024</v>
      </c>
      <c r="E57" s="343">
        <f>D57/D71*100</f>
        <v>1.3442203964192727</v>
      </c>
      <c r="F57" s="426">
        <v>184787</v>
      </c>
      <c r="G57" s="343">
        <f>F57/F71*100</f>
        <v>1.3073304186982477</v>
      </c>
      <c r="H57" s="426">
        <v>188287</v>
      </c>
      <c r="I57" s="343">
        <f>H57/H71*100</f>
        <v>1.2081743328617269</v>
      </c>
      <c r="J57" s="426">
        <v>180266</v>
      </c>
      <c r="K57" s="343">
        <f>J57/J71*100</f>
        <v>1.0991746009167807</v>
      </c>
      <c r="L57" s="391">
        <f t="shared" si="1"/>
        <v>1.2397249372240071</v>
      </c>
      <c r="M57" s="426">
        <v>179450</v>
      </c>
      <c r="N57" s="343">
        <f t="shared" si="2"/>
        <v>1.0275812667499264</v>
      </c>
      <c r="O57" s="426">
        <v>172834</v>
      </c>
      <c r="P57" s="542"/>
      <c r="Q57" s="542"/>
      <c r="R57" s="542"/>
      <c r="S57" s="542"/>
      <c r="T57" s="542"/>
      <c r="U57" s="391">
        <f t="shared" si="3"/>
        <v>0.980397639649634</v>
      </c>
      <c r="V57" s="542"/>
      <c r="W57" s="542"/>
    </row>
    <row r="58" spans="2:23" x14ac:dyDescent="0.25">
      <c r="B58" s="341" t="s">
        <v>149</v>
      </c>
      <c r="C58" s="346" t="s">
        <v>90</v>
      </c>
      <c r="D58" s="343">
        <v>147480.62</v>
      </c>
      <c r="E58" s="343">
        <f>D58/D71*100</f>
        <v>1.1012223785748574</v>
      </c>
      <c r="F58" s="426">
        <v>157419.91</v>
      </c>
      <c r="G58" s="343">
        <f>F58/F71*100</f>
        <v>1.1137138264690725</v>
      </c>
      <c r="H58" s="426">
        <v>160397.53400000001</v>
      </c>
      <c r="I58" s="343">
        <f>H58/H71*100</f>
        <v>1.0292170125028077</v>
      </c>
      <c r="J58" s="426">
        <v>162797</v>
      </c>
      <c r="K58" s="343">
        <f>J58/J71*100</f>
        <v>0.99265711507133436</v>
      </c>
      <c r="L58" s="391">
        <f t="shared" si="1"/>
        <v>1.059202583154518</v>
      </c>
      <c r="M58" s="426">
        <v>169950</v>
      </c>
      <c r="N58" s="343">
        <f t="shared" si="2"/>
        <v>0.9731815897695737</v>
      </c>
      <c r="O58" s="426">
        <v>163115</v>
      </c>
      <c r="P58" s="542"/>
      <c r="Q58" s="542"/>
      <c r="R58" s="542"/>
      <c r="S58" s="542"/>
      <c r="T58" s="542"/>
      <c r="U58" s="391">
        <f t="shared" si="3"/>
        <v>0.9252667935212403</v>
      </c>
      <c r="V58" s="542"/>
      <c r="W58" s="542"/>
    </row>
    <row r="59" spans="2:23" x14ac:dyDescent="0.25">
      <c r="B59" s="341" t="s">
        <v>150</v>
      </c>
      <c r="C59" s="346" t="s">
        <v>90</v>
      </c>
      <c r="D59" s="343">
        <v>31680</v>
      </c>
      <c r="E59" s="343">
        <f>D59/D71*100</f>
        <v>0.23655124960317828</v>
      </c>
      <c r="F59" s="426">
        <v>34320</v>
      </c>
      <c r="G59" s="343">
        <f>F59/F71*100</f>
        <v>0.24280701548119654</v>
      </c>
      <c r="H59" s="426">
        <v>34320</v>
      </c>
      <c r="I59" s="343">
        <f>H59/H71*100</f>
        <v>0.2202198935869947</v>
      </c>
      <c r="J59" s="426">
        <v>34320</v>
      </c>
      <c r="K59" s="343">
        <f>J59/J71*100</f>
        <v>0.20926670755141799</v>
      </c>
      <c r="L59" s="391">
        <f t="shared" si="1"/>
        <v>0.22721121655569687</v>
      </c>
      <c r="M59" s="426">
        <v>35640</v>
      </c>
      <c r="N59" s="343">
        <f t="shared" si="2"/>
        <v>0.20408468290313392</v>
      </c>
      <c r="O59" s="426">
        <v>33660</v>
      </c>
      <c r="P59" s="542"/>
      <c r="Q59" s="542"/>
      <c r="R59" s="542"/>
      <c r="S59" s="542"/>
      <c r="T59" s="542"/>
      <c r="U59" s="391">
        <f t="shared" si="3"/>
        <v>0.19093572185222052</v>
      </c>
      <c r="V59" s="542"/>
      <c r="W59" s="542"/>
    </row>
    <row r="60" spans="2:23" x14ac:dyDescent="0.25">
      <c r="B60" s="341" t="s">
        <v>152</v>
      </c>
      <c r="C60" s="346" t="s">
        <v>90</v>
      </c>
      <c r="D60" s="343">
        <v>608550</v>
      </c>
      <c r="E60" s="343">
        <f>D60/D71*100</f>
        <v>4.5439792596595368</v>
      </c>
      <c r="F60" s="426">
        <v>686673</v>
      </c>
      <c r="G60" s="343">
        <f>F60/F71*100</f>
        <v>4.8580717290652586</v>
      </c>
      <c r="H60" s="426">
        <v>724520</v>
      </c>
      <c r="I60" s="343">
        <f>H60/H71*100</f>
        <v>4.6490010868778961</v>
      </c>
      <c r="J60" s="426">
        <v>724443</v>
      </c>
      <c r="K60" s="343">
        <f>J60/J71*100</f>
        <v>4.4173019061384586</v>
      </c>
      <c r="L60" s="391">
        <f t="shared" si="1"/>
        <v>4.6170884954352873</v>
      </c>
      <c r="M60" s="426">
        <v>714784</v>
      </c>
      <c r="N60" s="343">
        <f t="shared" si="2"/>
        <v>4.0930546011288902</v>
      </c>
      <c r="O60" s="426">
        <v>743822</v>
      </c>
      <c r="P60" s="542"/>
      <c r="Q60" s="542"/>
      <c r="R60" s="542"/>
      <c r="S60" s="542"/>
      <c r="T60" s="542"/>
      <c r="U60" s="391">
        <f t="shared" si="3"/>
        <v>4.2193164141284125</v>
      </c>
      <c r="V60" s="542"/>
      <c r="W60" s="542"/>
    </row>
    <row r="61" spans="2:23" x14ac:dyDescent="0.25">
      <c r="B61" s="341" t="s">
        <v>153</v>
      </c>
      <c r="C61" s="346" t="s">
        <v>90</v>
      </c>
      <c r="D61" s="343">
        <v>236819</v>
      </c>
      <c r="E61" s="343">
        <f>D61/D71*100</f>
        <v>1.7683027266343143</v>
      </c>
      <c r="F61" s="426">
        <v>232890</v>
      </c>
      <c r="G61" s="343">
        <f>F61/F71*100</f>
        <v>1.6476493541787838</v>
      </c>
      <c r="H61" s="426">
        <v>243855</v>
      </c>
      <c r="I61" s="343">
        <f>H61/H71*100</f>
        <v>1.5647354939002502</v>
      </c>
      <c r="J61" s="426">
        <v>244256</v>
      </c>
      <c r="K61" s="343">
        <f>J61/J71*100</f>
        <v>1.4893545722517234</v>
      </c>
      <c r="L61" s="391">
        <f t="shared" si="1"/>
        <v>1.6175105367412681</v>
      </c>
      <c r="M61" s="426">
        <v>246033</v>
      </c>
      <c r="N61" s="343">
        <f t="shared" si="2"/>
        <v>1.4088542870007503</v>
      </c>
      <c r="O61" s="426">
        <v>222845</v>
      </c>
      <c r="P61" s="542"/>
      <c r="Q61" s="542"/>
      <c r="R61" s="542"/>
      <c r="S61" s="542"/>
      <c r="T61" s="542"/>
      <c r="U61" s="391">
        <f t="shared" si="3"/>
        <v>1.2640841038668473</v>
      </c>
      <c r="V61" s="542"/>
      <c r="W61" s="542"/>
    </row>
    <row r="62" spans="2:23" x14ac:dyDescent="0.25">
      <c r="B62" s="341" t="s">
        <v>155</v>
      </c>
      <c r="C62" s="346" t="s">
        <v>90</v>
      </c>
      <c r="D62" s="343">
        <v>188125</v>
      </c>
      <c r="E62" s="343">
        <f>D62/D71*100</f>
        <v>1.4047097169064997</v>
      </c>
      <c r="F62" s="426">
        <v>200005</v>
      </c>
      <c r="G62" s="343">
        <f>F62/F71*100</f>
        <v>1.4149946716584123</v>
      </c>
      <c r="H62" s="426">
        <v>214165</v>
      </c>
      <c r="I62" s="343">
        <f>H62/H71*100</f>
        <v>1.3742247526240885</v>
      </c>
      <c r="J62" s="426">
        <v>216260</v>
      </c>
      <c r="K62" s="343">
        <f>J62/J71*100</f>
        <v>1.3186485482246402</v>
      </c>
      <c r="L62" s="391">
        <f t="shared" si="1"/>
        <v>1.3781444223534103</v>
      </c>
      <c r="M62" s="426">
        <v>470862</v>
      </c>
      <c r="N62" s="343">
        <f t="shared" si="2"/>
        <v>2.6962884949813533</v>
      </c>
      <c r="O62" s="426">
        <v>501631</v>
      </c>
      <c r="P62" s="542"/>
      <c r="Q62" s="542"/>
      <c r="R62" s="542"/>
      <c r="S62" s="542"/>
      <c r="T62" s="542"/>
      <c r="U62" s="391">
        <f t="shared" si="3"/>
        <v>2.8454924862879154</v>
      </c>
      <c r="V62" s="542"/>
      <c r="W62" s="542"/>
    </row>
    <row r="63" spans="2:23" x14ac:dyDescent="0.25">
      <c r="B63" s="341" t="s">
        <v>156</v>
      </c>
      <c r="C63" s="346" t="s">
        <v>90</v>
      </c>
      <c r="D63" s="343">
        <v>1272620.6170000001</v>
      </c>
      <c r="E63" s="343">
        <f>D63/D71*100</f>
        <v>9.5025251648395752</v>
      </c>
      <c r="F63" s="426">
        <v>1346691.226</v>
      </c>
      <c r="G63" s="343">
        <f>F63/F71*100</f>
        <v>9.5275663566367594</v>
      </c>
      <c r="H63" s="426">
        <v>1408256.703</v>
      </c>
      <c r="I63" s="343">
        <f>H63/H71*100</f>
        <v>9.0363094777923081</v>
      </c>
      <c r="J63" s="426">
        <v>1422557</v>
      </c>
      <c r="K63" s="343">
        <f>J63/J71*100</f>
        <v>8.6740623454027546</v>
      </c>
      <c r="L63" s="391">
        <f t="shared" si="1"/>
        <v>9.1851158361678493</v>
      </c>
      <c r="M63" s="426">
        <v>1588590</v>
      </c>
      <c r="N63" s="343">
        <f t="shared" si="2"/>
        <v>9.0967139846545884</v>
      </c>
      <c r="O63" s="426">
        <v>1610086</v>
      </c>
      <c r="P63" s="542"/>
      <c r="Q63" s="542"/>
      <c r="R63" s="542"/>
      <c r="S63" s="542"/>
      <c r="T63" s="542"/>
      <c r="U63" s="391">
        <f t="shared" si="3"/>
        <v>9.1331827882992958</v>
      </c>
      <c r="V63" s="542"/>
      <c r="W63" s="542"/>
    </row>
    <row r="64" spans="2:23" x14ac:dyDescent="0.25">
      <c r="B64" s="341" t="s">
        <v>300</v>
      </c>
      <c r="C64" s="346" t="s">
        <v>90</v>
      </c>
      <c r="D64" s="343">
        <v>367969</v>
      </c>
      <c r="E64" s="343">
        <f>D64/D71*100</f>
        <v>2.7475860721348453</v>
      </c>
      <c r="F64" s="426">
        <v>383680</v>
      </c>
      <c r="G64" s="343">
        <f>F64/F71*100</f>
        <v>2.7144579166615816</v>
      </c>
      <c r="H64" s="426">
        <v>383160</v>
      </c>
      <c r="I64" s="343">
        <f>H64/H71*100</f>
        <v>2.4586088119694893</v>
      </c>
      <c r="J64" s="426">
        <v>396137</v>
      </c>
      <c r="K64" s="343">
        <f>J64/J71*100</f>
        <v>2.4154512158885799</v>
      </c>
      <c r="L64" s="391">
        <f t="shared" si="1"/>
        <v>2.5840260041636238</v>
      </c>
      <c r="M64" s="426">
        <v>478626</v>
      </c>
      <c r="N64" s="343">
        <f t="shared" si="2"/>
        <v>2.7407473467787704</v>
      </c>
      <c r="O64" s="426">
        <v>608892</v>
      </c>
      <c r="P64" s="542"/>
      <c r="Q64" s="542"/>
      <c r="R64" s="542"/>
      <c r="S64" s="542"/>
      <c r="T64" s="542"/>
      <c r="U64" s="391">
        <f t="shared" si="3"/>
        <v>3.4539285071313799</v>
      </c>
      <c r="V64" s="542"/>
      <c r="W64" s="542"/>
    </row>
    <row r="65" spans="2:23" x14ac:dyDescent="0.25">
      <c r="B65" s="341" t="s">
        <v>163</v>
      </c>
      <c r="C65" s="346" t="s">
        <v>90</v>
      </c>
      <c r="D65" s="343">
        <v>1100520.236</v>
      </c>
      <c r="E65" s="343">
        <f>D65/D71*100</f>
        <v>8.21746960351593</v>
      </c>
      <c r="F65" s="426">
        <v>1168804.202</v>
      </c>
      <c r="G65" s="343">
        <f>F65/F71*100</f>
        <v>8.2690518639132158</v>
      </c>
      <c r="H65" s="426">
        <v>1195459.9739999999</v>
      </c>
      <c r="I65" s="343">
        <f>H65/H71*100</f>
        <v>7.6708644598424076</v>
      </c>
      <c r="J65" s="426">
        <v>1326756.791</v>
      </c>
      <c r="K65" s="343">
        <f>J65/J71*100</f>
        <v>8.089919154255675</v>
      </c>
      <c r="L65" s="391">
        <f t="shared" si="1"/>
        <v>8.0618262703818075</v>
      </c>
      <c r="M65" s="426">
        <v>1316853.8</v>
      </c>
      <c r="N65" s="343">
        <f t="shared" si="2"/>
        <v>7.5406759316157954</v>
      </c>
      <c r="O65" s="426">
        <v>1217574.95</v>
      </c>
      <c r="P65" s="542"/>
      <c r="Q65" s="542"/>
      <c r="R65" s="542"/>
      <c r="S65" s="542"/>
      <c r="T65" s="542"/>
      <c r="U65" s="391">
        <f t="shared" si="3"/>
        <v>6.9066711820389566</v>
      </c>
      <c r="V65" s="542"/>
      <c r="W65" s="542"/>
    </row>
    <row r="66" spans="2:23" x14ac:dyDescent="0.25">
      <c r="B66" s="341" t="s">
        <v>164</v>
      </c>
      <c r="C66" s="346" t="s">
        <v>90</v>
      </c>
      <c r="D66" s="343">
        <v>47850</v>
      </c>
      <c r="E66" s="343">
        <f>D66/D71*100</f>
        <v>0.35729094992146715</v>
      </c>
      <c r="F66" s="426">
        <v>54450</v>
      </c>
      <c r="G66" s="343">
        <f>F66/F71*100</f>
        <v>0.38522266879228295</v>
      </c>
      <c r="H66" s="426">
        <v>54450</v>
      </c>
      <c r="I66" s="343">
        <f>H66/H71*100</f>
        <v>0.34938733117167431</v>
      </c>
      <c r="J66" s="426">
        <v>90450</v>
      </c>
      <c r="K66" s="343">
        <f>J66/J71*100</f>
        <v>0.55152021264643813</v>
      </c>
      <c r="L66" s="391">
        <f t="shared" si="1"/>
        <v>0.41085529063296566</v>
      </c>
      <c r="M66" s="426">
        <v>103650</v>
      </c>
      <c r="N66" s="343">
        <f t="shared" si="2"/>
        <v>0.59352910726458552</v>
      </c>
      <c r="O66" s="426">
        <v>103402.5</v>
      </c>
      <c r="P66" s="542"/>
      <c r="Q66" s="542"/>
      <c r="R66" s="542"/>
      <c r="S66" s="542"/>
      <c r="T66" s="542"/>
      <c r="U66" s="391">
        <f t="shared" si="3"/>
        <v>0.58654875159905617</v>
      </c>
      <c r="V66" s="542"/>
      <c r="W66" s="542"/>
    </row>
    <row r="67" spans="2:23" x14ac:dyDescent="0.25">
      <c r="B67" s="341" t="s">
        <v>166</v>
      </c>
      <c r="C67" s="346" t="s">
        <v>90</v>
      </c>
      <c r="D67" s="343">
        <v>1497875.46</v>
      </c>
      <c r="E67" s="343">
        <f>D67/D71*100</f>
        <v>11.184479539549731</v>
      </c>
      <c r="F67" s="426">
        <v>1479112.5</v>
      </c>
      <c r="G67" s="343">
        <f>F67/F71*100</f>
        <v>10.464419920918745</v>
      </c>
      <c r="H67" s="426">
        <v>1695970.189</v>
      </c>
      <c r="I67" s="343">
        <f>H67/H71*100</f>
        <v>10.882470120871075</v>
      </c>
      <c r="J67" s="426">
        <v>1926532.7520000001</v>
      </c>
      <c r="K67" s="343">
        <f>J67/J71*100</f>
        <v>11.747061946416448</v>
      </c>
      <c r="L67" s="391">
        <f t="shared" si="1"/>
        <v>11.069607881939</v>
      </c>
      <c r="M67" s="426">
        <v>2056793.73</v>
      </c>
      <c r="N67" s="343">
        <f t="shared" si="2"/>
        <v>11.777780476548934</v>
      </c>
      <c r="O67" s="426">
        <v>2111805</v>
      </c>
      <c r="P67" s="542"/>
      <c r="Q67" s="542"/>
      <c r="R67" s="542"/>
      <c r="S67" s="542"/>
      <c r="T67" s="542"/>
      <c r="U67" s="391">
        <f t="shared" si="3"/>
        <v>11.979174452944994</v>
      </c>
      <c r="V67" s="542"/>
      <c r="W67" s="542"/>
    </row>
    <row r="68" spans="2:23" x14ac:dyDescent="0.25">
      <c r="B68" s="341" t="s">
        <v>168</v>
      </c>
      <c r="C68" s="346" t="s">
        <v>90</v>
      </c>
      <c r="D68" s="343">
        <v>2199959.8459999999</v>
      </c>
      <c r="E68" s="343">
        <f>D68/D71*100</f>
        <v>16.426870285609709</v>
      </c>
      <c r="F68" s="426">
        <v>2217690.2000000002</v>
      </c>
      <c r="G68" s="343">
        <f>F68/F71*100</f>
        <v>15.689706839274415</v>
      </c>
      <c r="H68" s="426">
        <v>2517972.4539999999</v>
      </c>
      <c r="I68" s="343">
        <f>H68/H71*100</f>
        <v>16.156982105910952</v>
      </c>
      <c r="J68" s="426">
        <v>2756674.926</v>
      </c>
      <c r="K68" s="343">
        <f>J68/J71*100</f>
        <v>16.80886612918324</v>
      </c>
      <c r="L68" s="391">
        <f t="shared" si="1"/>
        <v>16.270606339994579</v>
      </c>
      <c r="M68" s="426">
        <v>2807752.6329999999</v>
      </c>
      <c r="N68" s="343">
        <f t="shared" si="2"/>
        <v>16.077982765887885</v>
      </c>
      <c r="O68" s="426">
        <v>2903455.6379999998</v>
      </c>
      <c r="P68" s="542"/>
      <c r="Q68" s="542"/>
      <c r="R68" s="542"/>
      <c r="S68" s="542"/>
      <c r="T68" s="542"/>
      <c r="U68" s="391">
        <f t="shared" si="3"/>
        <v>16.469797923571878</v>
      </c>
      <c r="V68" s="542"/>
      <c r="W68" s="542"/>
    </row>
    <row r="69" spans="2:23" x14ac:dyDescent="0.25">
      <c r="B69" s="341" t="s">
        <v>301</v>
      </c>
      <c r="C69" s="346" t="s">
        <v>90</v>
      </c>
      <c r="D69" s="343">
        <v>1238886.7919999999</v>
      </c>
      <c r="E69" s="343">
        <f>D69/D71*100</f>
        <v>9.2506382185755278</v>
      </c>
      <c r="F69" s="426">
        <v>1313564.308</v>
      </c>
      <c r="G69" s="343">
        <f>F69/F71*100</f>
        <v>9.2932001534995106</v>
      </c>
      <c r="H69" s="426">
        <v>1365530.702</v>
      </c>
      <c r="I69" s="343">
        <f>H69/H71*100</f>
        <v>8.7621511038523945</v>
      </c>
      <c r="J69" s="426">
        <v>1295918.351</v>
      </c>
      <c r="K69" s="343">
        <f>J69/J71*100</f>
        <v>7.9018813102923318</v>
      </c>
      <c r="L69" s="391">
        <f t="shared" si="1"/>
        <v>8.8019676965549412</v>
      </c>
      <c r="M69" s="426">
        <v>1394061.3959999999</v>
      </c>
      <c r="N69" s="343">
        <f t="shared" si="2"/>
        <v>7.982788382439959</v>
      </c>
      <c r="O69" s="426">
        <v>1442039.023</v>
      </c>
      <c r="P69" s="542"/>
      <c r="Q69" s="542"/>
      <c r="R69" s="542"/>
      <c r="S69" s="542"/>
      <c r="T69" s="542"/>
      <c r="U69" s="391">
        <f t="shared" si="3"/>
        <v>8.1799394472838927</v>
      </c>
      <c r="V69" s="542"/>
      <c r="W69" s="542"/>
    </row>
    <row r="70" spans="2:23" x14ac:dyDescent="0.25">
      <c r="B70" s="341" t="s">
        <v>170</v>
      </c>
      <c r="C70" s="346" t="s">
        <v>90</v>
      </c>
      <c r="D70" s="343">
        <v>336560.51199999999</v>
      </c>
      <c r="E70" s="343">
        <f>D70/D71*100</f>
        <v>2.5130621742640615</v>
      </c>
      <c r="F70" s="426">
        <v>744121.34</v>
      </c>
      <c r="G70" s="343">
        <f>F70/F71*100</f>
        <v>5.2645070431605099</v>
      </c>
      <c r="H70" s="426">
        <v>700144.62600000005</v>
      </c>
      <c r="I70" s="343">
        <f>H70/H71*100</f>
        <v>4.4925925126231414</v>
      </c>
      <c r="J70" s="426">
        <v>704753</v>
      </c>
      <c r="K70" s="343">
        <f>J70/J71*100</f>
        <v>4.2972418399471</v>
      </c>
      <c r="L70" s="391">
        <f t="shared" si="1"/>
        <v>4.1418508924987032</v>
      </c>
      <c r="M70" s="426">
        <v>717626</v>
      </c>
      <c r="N70" s="343">
        <f t="shared" si="2"/>
        <v>4.1093286939686973</v>
      </c>
      <c r="O70" s="426">
        <v>670396.30000000005</v>
      </c>
      <c r="P70" s="542"/>
      <c r="Q70" s="542"/>
      <c r="R70" s="542"/>
      <c r="S70" s="542"/>
      <c r="T70" s="542"/>
      <c r="U70" s="391">
        <f t="shared" si="3"/>
        <v>3.8028105011157982</v>
      </c>
      <c r="V70" s="542"/>
      <c r="W70" s="542"/>
    </row>
    <row r="71" spans="2:23" s="350" customFormat="1" x14ac:dyDescent="0.25">
      <c r="B71" s="348" t="s">
        <v>245</v>
      </c>
      <c r="C71" s="339" t="s">
        <v>90</v>
      </c>
      <c r="D71" s="349">
        <f t="shared" ref="D71:J71" si="4">SUM(D52:D70)</f>
        <v>13392446.691000002</v>
      </c>
      <c r="E71" s="349">
        <v>100</v>
      </c>
      <c r="F71" s="231">
        <f t="shared" si="4"/>
        <v>14134682.200999999</v>
      </c>
      <c r="G71" s="231">
        <v>100</v>
      </c>
      <c r="H71" s="231">
        <f t="shared" si="4"/>
        <v>15584423.114999998</v>
      </c>
      <c r="I71" s="231">
        <v>100</v>
      </c>
      <c r="J71" s="231">
        <f t="shared" si="4"/>
        <v>16400124.224999998</v>
      </c>
      <c r="K71" s="348">
        <v>100</v>
      </c>
      <c r="L71" s="348">
        <v>100</v>
      </c>
      <c r="M71" s="231">
        <f t="shared" ref="M71" si="5">SUM(M51:M70)</f>
        <v>17463338.989</v>
      </c>
      <c r="N71" s="348">
        <f t="shared" si="2"/>
        <v>100</v>
      </c>
      <c r="O71" s="231">
        <f>SUM(O51:O70)</f>
        <v>17628969.411000002</v>
      </c>
      <c r="P71" s="542"/>
      <c r="Q71" s="542"/>
      <c r="R71" s="542"/>
      <c r="S71" s="542"/>
      <c r="T71" s="542"/>
      <c r="U71" s="348">
        <f t="shared" si="3"/>
        <v>100</v>
      </c>
      <c r="V71" s="542"/>
      <c r="W71" s="542"/>
    </row>
    <row r="72" spans="2:23" x14ac:dyDescent="0.25">
      <c r="O72" s="543"/>
      <c r="P72" s="544"/>
      <c r="Q72" s="544"/>
      <c r="R72" s="544"/>
      <c r="S72" s="544"/>
      <c r="T72" s="544"/>
      <c r="U72" s="544"/>
      <c r="V72" s="544"/>
      <c r="W72" s="544"/>
    </row>
    <row r="73" spans="2:23" x14ac:dyDescent="0.25">
      <c r="B73" s="589" t="s">
        <v>899</v>
      </c>
      <c r="C73" s="589"/>
      <c r="D73" s="589"/>
      <c r="E73" s="589"/>
      <c r="F73" s="589"/>
      <c r="G73" s="589"/>
      <c r="H73" s="589"/>
      <c r="I73" s="589"/>
      <c r="J73" s="589"/>
      <c r="O73" s="543"/>
      <c r="P73" s="544"/>
      <c r="Q73" s="544"/>
      <c r="R73" s="544"/>
      <c r="S73" s="544"/>
      <c r="T73" s="544"/>
      <c r="U73" s="544"/>
      <c r="V73" s="544"/>
      <c r="W73" s="544"/>
    </row>
    <row r="74" spans="2:23" x14ac:dyDescent="0.25">
      <c r="B74" s="344"/>
    </row>
  </sheetData>
  <mergeCells count="7">
    <mergeCell ref="B73:J73"/>
    <mergeCell ref="B46:L46"/>
    <mergeCell ref="B4:B5"/>
    <mergeCell ref="B50:B51"/>
    <mergeCell ref="B45:K45"/>
    <mergeCell ref="C4:O4"/>
    <mergeCell ref="C50:U5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31"/>
  <sheetViews>
    <sheetView zoomScale="60" zoomScaleNormal="60" workbookViewId="0">
      <selection activeCell="F18" sqref="F18"/>
    </sheetView>
  </sheetViews>
  <sheetFormatPr defaultColWidth="9.140625" defaultRowHeight="15.75" x14ac:dyDescent="0.25"/>
  <cols>
    <col min="1" max="2" width="9.140625" style="152"/>
    <col min="3" max="3" width="36.42578125" style="152" customWidth="1"/>
    <col min="4" max="4" width="104.5703125" style="618" customWidth="1"/>
    <col min="5" max="16384" width="9.140625" style="152"/>
  </cols>
  <sheetData>
    <row r="2" spans="2:4" x14ac:dyDescent="0.25">
      <c r="C2" s="152" t="s">
        <v>127</v>
      </c>
    </row>
    <row r="3" spans="2:4" ht="16.5" thickBot="1" x14ac:dyDescent="0.3">
      <c r="D3" s="619"/>
    </row>
    <row r="4" spans="2:4" x14ac:dyDescent="0.25">
      <c r="C4" s="466" t="s">
        <v>128</v>
      </c>
      <c r="D4" s="620" t="s">
        <v>129</v>
      </c>
    </row>
    <row r="5" spans="2:4" s="462" customFormat="1" x14ac:dyDescent="0.25">
      <c r="C5" s="463" t="s">
        <v>552</v>
      </c>
      <c r="D5" s="621" t="s">
        <v>553</v>
      </c>
    </row>
    <row r="6" spans="2:4" x14ac:dyDescent="0.25">
      <c r="C6" s="154" t="s">
        <v>130</v>
      </c>
      <c r="D6" s="449" t="s">
        <v>892</v>
      </c>
    </row>
    <row r="7" spans="2:4" x14ac:dyDescent="0.25">
      <c r="B7" s="153"/>
      <c r="C7" s="154" t="s">
        <v>131</v>
      </c>
      <c r="D7" s="449" t="s">
        <v>529</v>
      </c>
    </row>
    <row r="8" spans="2:4" ht="31.5" x14ac:dyDescent="0.25">
      <c r="B8" s="153"/>
      <c r="C8" s="154" t="s">
        <v>233</v>
      </c>
      <c r="D8" s="449" t="s">
        <v>522</v>
      </c>
    </row>
    <row r="9" spans="2:4" x14ac:dyDescent="0.25">
      <c r="B9" s="153"/>
      <c r="C9" s="155" t="s">
        <v>5</v>
      </c>
      <c r="D9" s="449" t="s">
        <v>530</v>
      </c>
    </row>
    <row r="10" spans="2:4" ht="31.5" x14ac:dyDescent="0.25">
      <c r="B10" s="153"/>
      <c r="C10" s="154" t="s">
        <v>234</v>
      </c>
      <c r="D10" s="449" t="s">
        <v>523</v>
      </c>
    </row>
    <row r="11" spans="2:4" x14ac:dyDescent="0.25">
      <c r="B11" s="153"/>
      <c r="C11" s="156" t="s">
        <v>2</v>
      </c>
      <c r="D11" s="449" t="s">
        <v>531</v>
      </c>
    </row>
    <row r="12" spans="2:4" ht="31.5" x14ac:dyDescent="0.25">
      <c r="B12" s="153"/>
      <c r="C12" s="154" t="s">
        <v>235</v>
      </c>
      <c r="D12" s="449" t="s">
        <v>524</v>
      </c>
    </row>
    <row r="13" spans="2:4" x14ac:dyDescent="0.25">
      <c r="B13" s="153"/>
      <c r="C13" s="156" t="s">
        <v>6</v>
      </c>
      <c r="D13" s="449" t="s">
        <v>532</v>
      </c>
    </row>
    <row r="14" spans="2:4" ht="31.5" x14ac:dyDescent="0.25">
      <c r="B14" s="153"/>
      <c r="C14" s="154" t="s">
        <v>236</v>
      </c>
      <c r="D14" s="449" t="s">
        <v>525</v>
      </c>
    </row>
    <row r="15" spans="2:4" x14ac:dyDescent="0.25">
      <c r="B15" s="153"/>
      <c r="C15" s="157" t="s">
        <v>132</v>
      </c>
      <c r="D15" s="449" t="s">
        <v>533</v>
      </c>
    </row>
    <row r="16" spans="2:4" ht="31.5" x14ac:dyDescent="0.25">
      <c r="B16" s="153"/>
      <c r="C16" s="154" t="s">
        <v>237</v>
      </c>
      <c r="D16" s="449" t="s">
        <v>526</v>
      </c>
    </row>
    <row r="17" spans="2:4" x14ac:dyDescent="0.25">
      <c r="B17" s="153"/>
      <c r="C17" s="157" t="s">
        <v>7</v>
      </c>
      <c r="D17" s="449" t="s">
        <v>534</v>
      </c>
    </row>
    <row r="18" spans="2:4" ht="31.5" x14ac:dyDescent="0.25">
      <c r="B18" s="153"/>
      <c r="C18" s="154" t="s">
        <v>238</v>
      </c>
      <c r="D18" s="449" t="s">
        <v>527</v>
      </c>
    </row>
    <row r="19" spans="2:4" x14ac:dyDescent="0.25">
      <c r="B19" s="153"/>
      <c r="C19" s="156" t="s">
        <v>12</v>
      </c>
      <c r="D19" s="449" t="s">
        <v>535</v>
      </c>
    </row>
    <row r="20" spans="2:4" ht="31.5" x14ac:dyDescent="0.25">
      <c r="B20" s="153"/>
      <c r="C20" s="154" t="s">
        <v>239</v>
      </c>
      <c r="D20" s="449" t="s">
        <v>528</v>
      </c>
    </row>
    <row r="21" spans="2:4" x14ac:dyDescent="0.25">
      <c r="B21" s="153"/>
      <c r="C21" s="158" t="s">
        <v>8</v>
      </c>
      <c r="D21" s="449" t="s">
        <v>536</v>
      </c>
    </row>
    <row r="22" spans="2:4" ht="31.5" x14ac:dyDescent="0.25">
      <c r="B22" s="153"/>
      <c r="C22" s="154" t="s">
        <v>240</v>
      </c>
      <c r="D22" s="449" t="s">
        <v>537</v>
      </c>
    </row>
    <row r="23" spans="2:4" x14ac:dyDescent="0.25">
      <c r="B23" s="153"/>
      <c r="C23" s="159" t="s">
        <v>9</v>
      </c>
      <c r="D23" s="449" t="s">
        <v>538</v>
      </c>
    </row>
    <row r="24" spans="2:4" ht="31.5" x14ac:dyDescent="0.25">
      <c r="B24" s="153"/>
      <c r="C24" s="154" t="s">
        <v>241</v>
      </c>
      <c r="D24" s="449" t="s">
        <v>539</v>
      </c>
    </row>
    <row r="25" spans="2:4" x14ac:dyDescent="0.25">
      <c r="B25" s="153"/>
      <c r="C25" s="160" t="s">
        <v>10</v>
      </c>
      <c r="D25" s="449" t="s">
        <v>540</v>
      </c>
    </row>
    <row r="26" spans="2:4" ht="31.5" x14ac:dyDescent="0.25">
      <c r="B26" s="153"/>
      <c r="C26" s="154" t="s">
        <v>242</v>
      </c>
      <c r="D26" s="449" t="s">
        <v>541</v>
      </c>
    </row>
    <row r="27" spans="2:4" ht="31.5" x14ac:dyDescent="0.25">
      <c r="B27" s="153"/>
      <c r="C27" s="160" t="s">
        <v>882</v>
      </c>
      <c r="D27" s="449" t="s">
        <v>886</v>
      </c>
    </row>
    <row r="28" spans="2:4" ht="31.5" x14ac:dyDescent="0.25">
      <c r="B28" s="153"/>
      <c r="C28" s="557" t="s">
        <v>885</v>
      </c>
      <c r="D28" s="449" t="s">
        <v>887</v>
      </c>
    </row>
    <row r="29" spans="2:4" ht="18.75" x14ac:dyDescent="0.35">
      <c r="B29" s="153"/>
      <c r="C29" s="158" t="s">
        <v>133</v>
      </c>
      <c r="D29" s="449" t="s">
        <v>554</v>
      </c>
    </row>
    <row r="30" spans="2:4" ht="32.25" thickBot="1" x14ac:dyDescent="0.3">
      <c r="B30" s="153"/>
      <c r="C30" s="161" t="s">
        <v>134</v>
      </c>
      <c r="D30" s="538" t="s">
        <v>865</v>
      </c>
    </row>
    <row r="31" spans="2:4" x14ac:dyDescent="0.25">
      <c r="B31" s="153"/>
    </row>
  </sheetData>
  <pageMargins left="0.7" right="0.7" top="0.75" bottom="0.75" header="0.3" footer="0.3"/>
  <pageSetup paperSize="9" fitToHeight="0" orientation="landscape" horizontalDpi="30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279"/>
  <sheetViews>
    <sheetView topLeftCell="A4" zoomScale="60" zoomScaleNormal="60" workbookViewId="0">
      <selection activeCell="F12" sqref="F12"/>
    </sheetView>
  </sheetViews>
  <sheetFormatPr defaultColWidth="9.140625" defaultRowHeight="15.75" x14ac:dyDescent="0.25"/>
  <cols>
    <col min="1" max="1" width="5.7109375" style="2" customWidth="1"/>
    <col min="2" max="2" width="70.140625" style="2" customWidth="1"/>
    <col min="3" max="3" width="18.5703125" style="2" customWidth="1"/>
    <col min="4" max="5" width="15.5703125" style="2" customWidth="1"/>
    <col min="6" max="11" width="13.85546875" style="2" bestFit="1" customWidth="1"/>
    <col min="12" max="14" width="13.85546875" style="2" customWidth="1"/>
    <col min="15" max="16384" width="9.140625" style="2"/>
  </cols>
  <sheetData>
    <row r="2" spans="2:5" ht="15.6" x14ac:dyDescent="0.3">
      <c r="B2" s="1" t="s">
        <v>563</v>
      </c>
    </row>
    <row r="3" spans="2:5" ht="18.75" customHeight="1" thickBot="1" x14ac:dyDescent="0.35">
      <c r="C3" s="1"/>
      <c r="D3" s="1"/>
      <c r="E3" s="1"/>
    </row>
    <row r="4" spans="2:5" ht="18" x14ac:dyDescent="0.4">
      <c r="B4" s="552" t="s">
        <v>68</v>
      </c>
      <c r="C4" s="3" t="s">
        <v>3</v>
      </c>
      <c r="D4" s="116"/>
      <c r="E4" s="116"/>
    </row>
    <row r="5" spans="2:5" ht="15.6" x14ac:dyDescent="0.3">
      <c r="B5" s="8" t="s">
        <v>4</v>
      </c>
      <c r="C5" s="70">
        <v>0.55000000000000004</v>
      </c>
      <c r="D5" s="12"/>
      <c r="E5" s="12"/>
    </row>
    <row r="6" spans="2:5" ht="15.6" x14ac:dyDescent="0.3">
      <c r="B6" s="6" t="s">
        <v>5</v>
      </c>
      <c r="C6" s="7">
        <v>3</v>
      </c>
      <c r="D6" s="12"/>
      <c r="E6" s="12"/>
    </row>
    <row r="7" spans="2:5" ht="15.6" x14ac:dyDescent="0.3">
      <c r="B7" s="6" t="s">
        <v>2</v>
      </c>
      <c r="C7" s="7">
        <v>2.5</v>
      </c>
      <c r="D7" s="12"/>
      <c r="E7" s="12"/>
    </row>
    <row r="8" spans="2:5" ht="15.6" x14ac:dyDescent="0.3">
      <c r="B8" s="6" t="s">
        <v>6</v>
      </c>
      <c r="C8" s="7">
        <v>9</v>
      </c>
      <c r="D8" s="12"/>
      <c r="E8" s="12"/>
    </row>
    <row r="9" spans="2:5" ht="15.6" x14ac:dyDescent="0.3">
      <c r="B9" s="8" t="s">
        <v>50</v>
      </c>
      <c r="C9" s="7">
        <v>1</v>
      </c>
      <c r="D9" s="12"/>
      <c r="E9" s="12"/>
    </row>
    <row r="10" spans="2:5" ht="15.6" x14ac:dyDescent="0.3">
      <c r="B10" s="8" t="s">
        <v>7</v>
      </c>
      <c r="C10" s="7">
        <v>2.2400000000000002</v>
      </c>
      <c r="D10" s="12"/>
      <c r="E10" s="12"/>
    </row>
    <row r="11" spans="2:5" ht="15.6" x14ac:dyDescent="0.3">
      <c r="B11" s="6" t="s">
        <v>1</v>
      </c>
      <c r="C11" s="7">
        <v>2.9</v>
      </c>
      <c r="D11" s="12"/>
      <c r="E11" s="12"/>
    </row>
    <row r="12" spans="2:5" ht="15.6" x14ac:dyDescent="0.3">
      <c r="B12" s="6" t="s">
        <v>12</v>
      </c>
      <c r="C12" s="7">
        <v>4.0999999999999996</v>
      </c>
      <c r="D12" s="12"/>
      <c r="E12" s="12"/>
    </row>
    <row r="13" spans="2:5" ht="15.6" x14ac:dyDescent="0.3">
      <c r="B13" s="6" t="s">
        <v>57</v>
      </c>
      <c r="C13" s="7">
        <v>9</v>
      </c>
      <c r="D13" s="12"/>
      <c r="E13" s="12"/>
    </row>
    <row r="14" spans="2:5" ht="15.6" x14ac:dyDescent="0.3">
      <c r="B14" s="6" t="s">
        <v>8</v>
      </c>
      <c r="C14" s="7">
        <v>5.9</v>
      </c>
      <c r="D14" s="12"/>
      <c r="E14" s="12"/>
    </row>
    <row r="15" spans="2:5" ht="15.6" x14ac:dyDescent="0.3">
      <c r="B15" s="4" t="s">
        <v>9</v>
      </c>
      <c r="C15" s="5">
        <v>6.12</v>
      </c>
      <c r="D15" s="12"/>
      <c r="E15" s="12"/>
    </row>
    <row r="16" spans="2:5" ht="15.6" x14ac:dyDescent="0.3">
      <c r="B16" s="6" t="s">
        <v>10</v>
      </c>
      <c r="C16" s="7">
        <v>3.1</v>
      </c>
      <c r="D16" s="12"/>
      <c r="E16" s="12"/>
    </row>
    <row r="17" spans="2:14" ht="16.149999999999999" thickBot="1" x14ac:dyDescent="0.35">
      <c r="B17" s="553" t="s">
        <v>879</v>
      </c>
      <c r="C17" s="10">
        <v>2.5</v>
      </c>
      <c r="D17" s="12"/>
      <c r="E17" s="12"/>
    </row>
    <row r="18" spans="2:14" ht="15.6" x14ac:dyDescent="0.3">
      <c r="B18" s="11"/>
      <c r="C18" s="12"/>
      <c r="D18" s="12"/>
      <c r="E18" s="12"/>
    </row>
    <row r="19" spans="2:14" ht="15.6" x14ac:dyDescent="0.3">
      <c r="B19" s="13"/>
      <c r="C19" s="14"/>
      <c r="D19" s="14"/>
      <c r="E19" s="14"/>
    </row>
    <row r="20" spans="2:14" s="18" customFormat="1" ht="18" x14ac:dyDescent="0.3">
      <c r="B20" s="15" t="s">
        <v>69</v>
      </c>
      <c r="C20" s="16" t="s">
        <v>15</v>
      </c>
      <c r="D20" s="16">
        <v>2005</v>
      </c>
      <c r="E20" s="16">
        <v>2006</v>
      </c>
      <c r="F20" s="16">
        <v>2007</v>
      </c>
      <c r="G20" s="16">
        <v>2008</v>
      </c>
      <c r="H20" s="16">
        <v>2009</v>
      </c>
      <c r="I20" s="16">
        <v>2010</v>
      </c>
      <c r="J20" s="16">
        <v>2011</v>
      </c>
      <c r="K20" s="16">
        <v>2012</v>
      </c>
      <c r="L20" s="16">
        <v>2013</v>
      </c>
      <c r="M20" s="16">
        <v>2014</v>
      </c>
      <c r="N20" s="17">
        <v>2015</v>
      </c>
    </row>
    <row r="21" spans="2:14" s="18" customFormat="1" ht="15.6" x14ac:dyDescent="0.3">
      <c r="B21" s="174" t="s">
        <v>185</v>
      </c>
      <c r="C21" s="20"/>
      <c r="D21" s="177"/>
      <c r="E21" s="177"/>
      <c r="F21" s="177"/>
      <c r="G21" s="177"/>
      <c r="H21" s="177"/>
      <c r="I21" s="177"/>
      <c r="J21" s="177"/>
      <c r="K21" s="177"/>
      <c r="L21" s="177"/>
      <c r="M21" s="177"/>
      <c r="N21" s="178"/>
    </row>
    <row r="22" spans="2:14" s="18" customFormat="1" ht="15.6" x14ac:dyDescent="0.3">
      <c r="B22" s="165" t="s">
        <v>136</v>
      </c>
      <c r="C22" s="20"/>
      <c r="D22" s="21">
        <f>(State_Production_Rubber!D7*0.25)+(State_Production_Rubber!E7*0.75)</f>
        <v>0</v>
      </c>
      <c r="E22" s="21">
        <f>(State_Production_Rubber!E7*0.25)+(State_Production_Rubber!F7*0.75)</f>
        <v>0</v>
      </c>
      <c r="F22" s="21">
        <f>(State_Production_Rubber!F7*0.25)+(State_Production_Rubber!G7*0.75)</f>
        <v>0</v>
      </c>
      <c r="G22" s="21">
        <f>(State_Production_Rubber!G7*0.25)+(State_Production_Rubber!H7*0.75)</f>
        <v>0</v>
      </c>
      <c r="H22" s="21">
        <f>(State_Production_Rubber!H7*0.25)+(State_Production_Rubber!I7*0.75)</f>
        <v>0</v>
      </c>
      <c r="I22" s="21">
        <f>(State_Production_Rubber!I7*0.25)+(State_Production_Rubber!J7*0.75)</f>
        <v>0</v>
      </c>
      <c r="J22" s="21">
        <f>(State_Production_Rubber!J7*0.25)+(State_Production_Rubber!K7*0.75)</f>
        <v>0</v>
      </c>
      <c r="K22" s="21">
        <f>(State_Production_Rubber!K7*0.25)+(State_Production_Rubber!L7*0.75)</f>
        <v>0</v>
      </c>
      <c r="L22" s="21">
        <f>(State_Production_Rubber!L7*0.25)+(State_Production_Rubber!M7*0.75)</f>
        <v>0</v>
      </c>
      <c r="M22" s="21">
        <f>(State_Production_Rubber!M7*0.25)+(State_Production_Rubber!N7*0.75)</f>
        <v>0</v>
      </c>
      <c r="N22" s="131">
        <f>(State_Production_Rubber!N7*0.25)+(State_Production_Rubber!O7*0.75)</f>
        <v>0</v>
      </c>
    </row>
    <row r="23" spans="2:14" s="18" customFormat="1" ht="15.6" x14ac:dyDescent="0.3">
      <c r="B23" s="165" t="s">
        <v>137</v>
      </c>
      <c r="C23" s="20"/>
      <c r="D23" s="21">
        <f>(State_Production_Rubber!D8*0.25)+(State_Production_Rubber!E8*0.75)</f>
        <v>29349.796074380167</v>
      </c>
      <c r="E23" s="21">
        <f>(State_Production_Rubber!E8*0.25)+(State_Production_Rubber!F8*0.75)</f>
        <v>31557.585411890159</v>
      </c>
      <c r="F23" s="21">
        <f>(State_Production_Rubber!F8*0.25)+(State_Production_Rubber!G8*0.75)</f>
        <v>31998.030966351802</v>
      </c>
      <c r="G23" s="21">
        <f>(State_Production_Rubber!G8*0.25)+(State_Production_Rubber!H8*0.75)</f>
        <v>32345.179097819968</v>
      </c>
      <c r="H23" s="21">
        <f>(State_Production_Rubber!H8*0.25)+(State_Production_Rubber!I8*0.75)</f>
        <v>32515.903795594575</v>
      </c>
      <c r="I23" s="21">
        <f>(State_Production_Rubber!I8*0.25)+(State_Production_Rubber!J8*0.75)</f>
        <v>34385.226542005381</v>
      </c>
      <c r="J23" s="21">
        <f>(State_Production_Rubber!J8*0.25)+(State_Production_Rubber!K8*0.75)</f>
        <v>35096.473405954508</v>
      </c>
      <c r="K23" s="21">
        <f>(State_Production_Rubber!K8*0.25)+(State_Production_Rubber!L8*0.75)</f>
        <v>34771.829814332923</v>
      </c>
      <c r="L23" s="21">
        <f>(State_Production_Rubber!L8*0.25)+(State_Production_Rubber!M8*0.75)</f>
        <v>31115.505768482923</v>
      </c>
      <c r="M23" s="21">
        <f>(State_Production_Rubber!M8*0.25)+(State_Production_Rubber!N8*0.75)</f>
        <v>17072.315919067762</v>
      </c>
      <c r="N23" s="131">
        <f>(State_Production_Rubber!N8*0.25)+(State_Production_Rubber!O8*0.75)</f>
        <v>11833.785311094136</v>
      </c>
    </row>
    <row r="24" spans="2:14" s="18" customFormat="1" ht="15.6" x14ac:dyDescent="0.3">
      <c r="B24" s="165" t="s">
        <v>138</v>
      </c>
      <c r="C24" s="20"/>
      <c r="D24" s="21">
        <f>(State_Production_Rubber!D9*0.25)+(State_Production_Rubber!E9*0.75)</f>
        <v>0</v>
      </c>
      <c r="E24" s="21">
        <f>(State_Production_Rubber!E9*0.25)+(State_Production_Rubber!F9*0.75)</f>
        <v>0</v>
      </c>
      <c r="F24" s="21">
        <f>(State_Production_Rubber!F9*0.25)+(State_Production_Rubber!G9*0.75)</f>
        <v>0</v>
      </c>
      <c r="G24" s="21">
        <f>(State_Production_Rubber!G9*0.25)+(State_Production_Rubber!H9*0.75)</f>
        <v>0</v>
      </c>
      <c r="H24" s="21">
        <f>(State_Production_Rubber!H9*0.25)+(State_Production_Rubber!I9*0.75)</f>
        <v>0</v>
      </c>
      <c r="I24" s="21">
        <f>(State_Production_Rubber!I9*0.25)+(State_Production_Rubber!J9*0.75)</f>
        <v>0</v>
      </c>
      <c r="J24" s="21">
        <f>(State_Production_Rubber!J9*0.25)+(State_Production_Rubber!K9*0.75)</f>
        <v>0</v>
      </c>
      <c r="K24" s="21">
        <f>(State_Production_Rubber!K9*0.25)+(State_Production_Rubber!L9*0.75)</f>
        <v>0</v>
      </c>
      <c r="L24" s="21">
        <f>(State_Production_Rubber!L9*0.25)+(State_Production_Rubber!M9*0.75)</f>
        <v>0</v>
      </c>
      <c r="M24" s="21">
        <f>(State_Production_Rubber!M9*0.25)+(State_Production_Rubber!N9*0.75)</f>
        <v>0</v>
      </c>
      <c r="N24" s="131">
        <f>(State_Production_Rubber!N9*0.25)+(State_Production_Rubber!O9*0.75)</f>
        <v>0</v>
      </c>
    </row>
    <row r="25" spans="2:14" s="18" customFormat="1" ht="15.6" x14ac:dyDescent="0.3">
      <c r="B25" s="165" t="s">
        <v>139</v>
      </c>
      <c r="C25" s="20"/>
      <c r="D25" s="21">
        <f>(State_Production_Rubber!D10*0.25)+(State_Production_Rubber!E10*0.75)</f>
        <v>1371.9201407541323</v>
      </c>
      <c r="E25" s="21">
        <f>(State_Production_Rubber!E10*0.25)+(State_Production_Rubber!F10*0.75)</f>
        <v>1708.0346117701945</v>
      </c>
      <c r="F25" s="21">
        <f>(State_Production_Rubber!F10*0.25)+(State_Production_Rubber!G10*0.75)</f>
        <v>1808.5300402443856</v>
      </c>
      <c r="G25" s="21">
        <f>(State_Production_Rubber!G10*0.25)+(State_Production_Rubber!H10*0.75)</f>
        <v>1542.2559563186499</v>
      </c>
      <c r="H25" s="21">
        <f>(State_Production_Rubber!H10*0.25)+(State_Production_Rubber!I10*0.75)</f>
        <v>1452.0743238017092</v>
      </c>
      <c r="I25" s="21">
        <f>(State_Production_Rubber!I10*0.25)+(State_Production_Rubber!J10*0.75)</f>
        <v>1504.017982622142</v>
      </c>
      <c r="J25" s="21">
        <f>(State_Production_Rubber!J10*0.25)+(State_Production_Rubber!K10*0.75)</f>
        <v>380.48021019677998</v>
      </c>
      <c r="K25" s="21">
        <f>(State_Production_Rubber!K10*0.25)+(State_Production_Rubber!L10*0.75)</f>
        <v>0</v>
      </c>
      <c r="L25" s="21">
        <f>(State_Production_Rubber!L10*0.25)+(State_Production_Rubber!M10*0.75)</f>
        <v>1221.886567164179</v>
      </c>
      <c r="M25" s="21">
        <f>(State_Production_Rubber!M10*0.25)+(State_Production_Rubber!N10*0.75)</f>
        <v>1472.6578218533002</v>
      </c>
      <c r="N25" s="131">
        <f>(State_Production_Rubber!N10*0.25)+(State_Production_Rubber!O10*0.75)</f>
        <v>1506.8138881815353</v>
      </c>
    </row>
    <row r="26" spans="2:14" s="18" customFormat="1" ht="15.6" x14ac:dyDescent="0.3">
      <c r="B26" s="165" t="s">
        <v>140</v>
      </c>
      <c r="C26" s="20"/>
      <c r="D26" s="21">
        <f>(State_Production_Rubber!D11*0.25)+(State_Production_Rubber!E11*0.75)</f>
        <v>410.80573217975211</v>
      </c>
      <c r="E26" s="21">
        <f>(State_Production_Rubber!E11*0.25)+(State_Production_Rubber!F11*0.75)</f>
        <v>400.23034990669157</v>
      </c>
      <c r="F26" s="21">
        <f>(State_Production_Rubber!F11*0.25)+(State_Production_Rubber!G11*0.75)</f>
        <v>252.15251343217184</v>
      </c>
      <c r="G26" s="21">
        <f>(State_Production_Rubber!G11*0.25)+(State_Production_Rubber!H11*0.75)</f>
        <v>206.06103651537086</v>
      </c>
      <c r="H26" s="21">
        <f>(State_Production_Rubber!H11*0.25)+(State_Production_Rubber!I11*0.75)</f>
        <v>207.43918911452985</v>
      </c>
      <c r="I26" s="21">
        <f>(State_Production_Rubber!I11*0.25)+(State_Production_Rubber!J11*0.75)</f>
        <v>214.85971180316315</v>
      </c>
      <c r="J26" s="21">
        <f>(State_Production_Rubber!J11*0.25)+(State_Production_Rubber!K11*0.75)</f>
        <v>54.354315742397141</v>
      </c>
      <c r="K26" s="21">
        <f>(State_Production_Rubber!K11*0.25)+(State_Production_Rubber!L11*0.75)</f>
        <v>0</v>
      </c>
      <c r="L26" s="21">
        <f>(State_Production_Rubber!L11*0.25)+(State_Production_Rubber!M11*0.75)</f>
        <v>305.47164179104476</v>
      </c>
      <c r="M26" s="21">
        <f>(State_Production_Rubber!M11*0.25)+(State_Production_Rubber!N11*0.75)</f>
        <v>406.21310901565505</v>
      </c>
      <c r="N26" s="131">
        <f>(State_Production_Rubber!N11*0.25)+(State_Production_Rubber!O11*0.75)</f>
        <v>389.38635656282719</v>
      </c>
    </row>
    <row r="27" spans="2:14" s="18" customFormat="1" ht="15.6" x14ac:dyDescent="0.3">
      <c r="B27" s="165" t="s">
        <v>141</v>
      </c>
      <c r="C27" s="20"/>
      <c r="D27" s="21">
        <f>(State_Production_Rubber!D12*0.25)+(State_Production_Rubber!E12*0.75)</f>
        <v>183.43622546487603</v>
      </c>
      <c r="E27" s="21">
        <f>(State_Production_Rubber!E12*0.25)+(State_Production_Rubber!F12*0.75)</f>
        <v>200.11517495334579</v>
      </c>
      <c r="F27" s="21">
        <f>(State_Production_Rubber!F12*0.25)+(State_Production_Rubber!G12*0.75)</f>
        <v>200.94778224937613</v>
      </c>
      <c r="G27" s="21">
        <f>(State_Production_Rubber!G12*0.25)+(State_Production_Rubber!H12*0.75)</f>
        <v>206.06103651537086</v>
      </c>
      <c r="H27" s="21">
        <f>(State_Production_Rubber!H12*0.25)+(State_Production_Rubber!I12*0.75)</f>
        <v>207.43918911452985</v>
      </c>
      <c r="I27" s="21">
        <f>(State_Production_Rubber!I12*0.25)+(State_Production_Rubber!J12*0.75)</f>
        <v>214.85971180316315</v>
      </c>
      <c r="J27" s="21">
        <f>(State_Production_Rubber!J12*0.25)+(State_Production_Rubber!K12*0.75)</f>
        <v>227.67950371232195</v>
      </c>
      <c r="K27" s="21">
        <f>(State_Production_Rubber!K12*0.25)+(State_Production_Rubber!L12*0.75)</f>
        <v>234.57792177584844</v>
      </c>
      <c r="L27" s="21">
        <f>(State_Production_Rubber!L12*0.25)+(State_Production_Rubber!M12*0.75)</f>
        <v>211.67010726859132</v>
      </c>
      <c r="M27" s="21">
        <f>(State_Production_Rubber!M12*0.25)+(State_Production_Rubber!N12*0.75)</f>
        <v>203.10655450782752</v>
      </c>
      <c r="N27" s="131">
        <f>(State_Production_Rubber!N12*0.25)+(State_Production_Rubber!O12*0.75)</f>
        <v>194.69317828141359</v>
      </c>
    </row>
    <row r="28" spans="2:14" s="18" customFormat="1" ht="15.6" x14ac:dyDescent="0.3">
      <c r="B28" s="165" t="s">
        <v>142</v>
      </c>
      <c r="C28" s="20"/>
      <c r="D28" s="21">
        <f>(State_Production_Rubber!D13*0.25)+(State_Production_Rubber!E13*0.75)</f>
        <v>2524.1738752582642</v>
      </c>
      <c r="E28" s="21">
        <f>(State_Production_Rubber!E13*0.25)+(State_Production_Rubber!F13*0.75)</f>
        <v>2955.226642895228</v>
      </c>
      <c r="F28" s="21">
        <f>(State_Production_Rubber!F13*0.25)+(State_Production_Rubber!G13*0.75)</f>
        <v>2864.4736826740623</v>
      </c>
      <c r="G28" s="21">
        <f>(State_Production_Rubber!G13*0.25)+(State_Production_Rubber!H13*0.75)</f>
        <v>2416.4144527356602</v>
      </c>
      <c r="H28" s="21">
        <f>(State_Production_Rubber!H13*0.25)+(State_Production_Rubber!I13*0.75)</f>
        <v>2126.4407865319135</v>
      </c>
      <c r="I28" s="21">
        <f>(State_Production_Rubber!I13*0.25)+(State_Production_Rubber!J13*0.75)</f>
        <v>1985.5341708044402</v>
      </c>
      <c r="J28" s="21">
        <f>(State_Production_Rubber!J13*0.25)+(State_Production_Rubber!K13*0.75)</f>
        <v>489.18884168157427</v>
      </c>
      <c r="K28" s="21">
        <f>(State_Production_Rubber!K13*0.25)+(State_Production_Rubber!L13*0.75)</f>
        <v>0</v>
      </c>
      <c r="L28" s="21">
        <f>(State_Production_Rubber!L13*0.25)+(State_Production_Rubber!M13*0.75)</f>
        <v>1069.1507462686568</v>
      </c>
      <c r="M28" s="21">
        <f>(State_Production_Rubber!M13*0.25)+(State_Production_Rubber!N13*0.75)</f>
        <v>1573.9404957641127</v>
      </c>
      <c r="N28" s="131">
        <f>(State_Production_Rubber!N13*0.25)+(State_Production_Rubber!O13*0.75)</f>
        <v>1701.5070664629488</v>
      </c>
    </row>
    <row r="29" spans="2:14" s="18" customFormat="1" ht="15.6" x14ac:dyDescent="0.3">
      <c r="B29" s="165" t="s">
        <v>143</v>
      </c>
      <c r="C29" s="20"/>
      <c r="D29" s="21">
        <f>(State_Production_Rubber!D14*0.25)+(State_Production_Rubber!E14*0.75)</f>
        <v>183.43622546487603</v>
      </c>
      <c r="E29" s="21">
        <f>(State_Production_Rubber!E14*0.25)+(State_Production_Rubber!F14*0.75)</f>
        <v>200.11517495334579</v>
      </c>
      <c r="F29" s="21">
        <f>(State_Production_Rubber!F14*0.25)+(State_Production_Rubber!G14*0.75)</f>
        <v>200.94778224937613</v>
      </c>
      <c r="G29" s="21">
        <f>(State_Production_Rubber!G14*0.25)+(State_Production_Rubber!H14*0.75)</f>
        <v>206.06103651537086</v>
      </c>
      <c r="H29" s="21">
        <f>(State_Production_Rubber!H14*0.25)+(State_Production_Rubber!I14*0.75)</f>
        <v>207.43918911452985</v>
      </c>
      <c r="I29" s="21">
        <f>(State_Production_Rubber!I14*0.25)+(State_Production_Rubber!J14*0.75)</f>
        <v>214.85971180316315</v>
      </c>
      <c r="J29" s="21">
        <f>(State_Production_Rubber!J14*0.25)+(State_Production_Rubber!K14*0.75)</f>
        <v>227.67950371232195</v>
      </c>
      <c r="K29" s="21">
        <f>(State_Production_Rubber!K14*0.25)+(State_Production_Rubber!L14*0.75)</f>
        <v>234.57792177584844</v>
      </c>
      <c r="L29" s="21">
        <f>(State_Production_Rubber!L14*0.25)+(State_Production_Rubber!M14*0.75)</f>
        <v>211.67010726859132</v>
      </c>
      <c r="M29" s="21">
        <f>(State_Production_Rubber!M14*0.25)+(State_Production_Rubber!N14*0.75)</f>
        <v>203.10655450782752</v>
      </c>
      <c r="N29" s="131">
        <f>(State_Production_Rubber!N14*0.25)+(State_Production_Rubber!O14*0.75)</f>
        <v>194.69317828141359</v>
      </c>
    </row>
    <row r="30" spans="2:14" s="18" customFormat="1" ht="15.6" x14ac:dyDescent="0.3">
      <c r="B30" s="165" t="s">
        <v>144</v>
      </c>
      <c r="C30" s="20"/>
      <c r="D30" s="21">
        <f>(State_Production_Rubber!D15*0.25)+(State_Production_Rubber!E15*0.75)</f>
        <v>366.87245092975206</v>
      </c>
      <c r="E30" s="21">
        <f>(State_Production_Rubber!E15*0.25)+(State_Production_Rubber!F15*0.75)</f>
        <v>400.23034990669157</v>
      </c>
      <c r="F30" s="21">
        <f>(State_Production_Rubber!F15*0.25)+(State_Production_Rubber!G15*0.75)</f>
        <v>401.89556449875226</v>
      </c>
      <c r="G30" s="21">
        <f>(State_Production_Rubber!G15*0.25)+(State_Production_Rubber!H15*0.75)</f>
        <v>412.12207303074172</v>
      </c>
      <c r="H30" s="21">
        <f>(State_Production_Rubber!H15*0.25)+(State_Production_Rubber!I15*0.75)</f>
        <v>414.87837822905971</v>
      </c>
      <c r="I30" s="21">
        <f>(State_Production_Rubber!I15*0.25)+(State_Production_Rubber!J15*0.75)</f>
        <v>429.7194236063263</v>
      </c>
      <c r="J30" s="21">
        <f>(State_Production_Rubber!J15*0.25)+(State_Production_Rubber!K15*0.75)</f>
        <v>455.35900742464389</v>
      </c>
      <c r="K30" s="21">
        <f>(State_Production_Rubber!K15*0.25)+(State_Production_Rubber!L15*0.75)</f>
        <v>469.15584355169688</v>
      </c>
      <c r="L30" s="21">
        <f>(State_Production_Rubber!L15*0.25)+(State_Production_Rubber!M15*0.75)</f>
        <v>423.34021453718265</v>
      </c>
      <c r="M30" s="21">
        <f>(State_Production_Rubber!M15*0.25)+(State_Production_Rubber!N15*0.75)</f>
        <v>406.21310901565505</v>
      </c>
      <c r="N30" s="131">
        <f>(State_Production_Rubber!N15*0.25)+(State_Production_Rubber!O15*0.75)</f>
        <v>389.38635656282719</v>
      </c>
    </row>
    <row r="31" spans="2:14" s="18" customFormat="1" ht="15.6" x14ac:dyDescent="0.3">
      <c r="B31" s="165" t="s">
        <v>145</v>
      </c>
      <c r="C31" s="20"/>
      <c r="D31" s="21">
        <f>(State_Production_Rubber!D16*0.25)+(State_Production_Rubber!E16*0.75)</f>
        <v>34514.537467716946</v>
      </c>
      <c r="E31" s="21">
        <f>(State_Production_Rubber!E16*0.25)+(State_Production_Rubber!F16*0.75)</f>
        <v>34917.209638096501</v>
      </c>
      <c r="F31" s="21">
        <f>(State_Production_Rubber!F16*0.25)+(State_Production_Rubber!G16*0.75)</f>
        <v>31516.952794378296</v>
      </c>
      <c r="G31" s="21">
        <f>(State_Production_Rubber!G16*0.25)+(State_Production_Rubber!H16*0.75)</f>
        <v>30072.10406105762</v>
      </c>
      <c r="H31" s="21">
        <f>(State_Production_Rubber!H16*0.25)+(State_Production_Rubber!I16*0.75)</f>
        <v>28783.511176396896</v>
      </c>
      <c r="I31" s="21">
        <f>(State_Production_Rubber!I16*0.25)+(State_Production_Rubber!J16*0.75)</f>
        <v>27479.025150307054</v>
      </c>
      <c r="J31" s="21">
        <f>(State_Production_Rubber!J16*0.25)+(State_Production_Rubber!K16*0.75)</f>
        <v>28113.287588100393</v>
      </c>
      <c r="K31" s="21">
        <f>(State_Production_Rubber!K16*0.25)+(State_Production_Rubber!L16*0.75)</f>
        <v>27792.267223714116</v>
      </c>
      <c r="L31" s="21">
        <f>(State_Production_Rubber!L16*0.25)+(State_Production_Rubber!M16*0.75)</f>
        <v>24001.723445947573</v>
      </c>
      <c r="M31" s="21">
        <f>(State_Production_Rubber!M16*0.25)+(State_Production_Rubber!N16*0.75)</f>
        <v>22443.544876458047</v>
      </c>
      <c r="N31" s="131">
        <f>(State_Production_Rubber!N16*0.25)+(State_Production_Rubber!O16*0.75)</f>
        <v>20696.441409897292</v>
      </c>
    </row>
    <row r="32" spans="2:14" s="18" customFormat="1" ht="15.6" x14ac:dyDescent="0.3">
      <c r="B32" s="165" t="s">
        <v>146</v>
      </c>
      <c r="C32" s="20"/>
      <c r="D32" s="21">
        <f>(State_Production_Rubber!D17*0.25)+(State_Production_Rubber!E17*0.75)</f>
        <v>4079.5302414772723</v>
      </c>
      <c r="E32" s="21">
        <f>(State_Production_Rubber!E17*0.25)+(State_Production_Rubber!F17*0.75)</f>
        <v>4402.5338489736068</v>
      </c>
      <c r="F32" s="21">
        <f>(State_Production_Rubber!F17*0.25)+(State_Production_Rubber!G17*0.75)</f>
        <v>4271.1081584196963</v>
      </c>
      <c r="G32" s="21">
        <f>(State_Production_Rubber!G17*0.25)+(State_Production_Rubber!H17*0.75)</f>
        <v>4171.1350806629443</v>
      </c>
      <c r="H32" s="21">
        <f>(State_Production_Rubber!H17*0.25)+(State_Production_Rubber!I17*0.75)</f>
        <v>3993.3934885626823</v>
      </c>
      <c r="I32" s="21">
        <f>(State_Production_Rubber!I17*0.25)+(State_Production_Rubber!J17*0.75)</f>
        <v>4571.5233659416745</v>
      </c>
      <c r="J32" s="21">
        <f>(State_Production_Rubber!J17*0.25)+(State_Production_Rubber!K17*0.75)</f>
        <v>1195.794946332737</v>
      </c>
      <c r="K32" s="21">
        <f>(State_Production_Rubber!K17*0.25)+(State_Production_Rubber!L17*0.75)</f>
        <v>0</v>
      </c>
      <c r="L32" s="21">
        <f>(State_Production_Rubber!L17*0.25)+(State_Production_Rubber!M17*0.75)</f>
        <v>3971.1313432835823</v>
      </c>
      <c r="M32" s="21">
        <f>(State_Production_Rubber!M17*0.25)+(State_Production_Rubber!N17*0.75)</f>
        <v>4824.1865745755567</v>
      </c>
      <c r="N32" s="131">
        <f>(State_Production_Rubber!N17*0.25)+(State_Production_Rubber!O17*0.75)</f>
        <v>4333.9814602608712</v>
      </c>
    </row>
    <row r="33" spans="2:14" s="18" customFormat="1" ht="15.6" x14ac:dyDescent="0.3">
      <c r="B33" s="165" t="s">
        <v>147</v>
      </c>
      <c r="C33" s="20"/>
      <c r="D33" s="21">
        <f>(State_Production_Rubber!D18*0.25)+(State_Production_Rubber!E18*0.75)</f>
        <v>69860.674821797526</v>
      </c>
      <c r="E33" s="21">
        <f>(State_Production_Rubber!E18*0.25)+(State_Production_Rubber!F18*0.75)</f>
        <v>78641.096523260465</v>
      </c>
      <c r="F33" s="21">
        <f>(State_Production_Rubber!F18*0.25)+(State_Production_Rubber!G18*0.75)</f>
        <v>76430.717698354783</v>
      </c>
      <c r="G33" s="21">
        <f>(State_Production_Rubber!G18*0.25)+(State_Production_Rubber!H18*0.75)</f>
        <v>78678.20886870267</v>
      </c>
      <c r="H33" s="21">
        <f>(State_Production_Rubber!H18*0.25)+(State_Production_Rubber!I18*0.75)</f>
        <v>81055.16126353071</v>
      </c>
      <c r="I33" s="21">
        <f>(State_Production_Rubber!I18*0.25)+(State_Production_Rubber!J18*0.75)</f>
        <v>84602.929685870302</v>
      </c>
      <c r="J33" s="21">
        <f>(State_Production_Rubber!J18*0.25)+(State_Production_Rubber!K18*0.75)</f>
        <v>92652.252658143581</v>
      </c>
      <c r="K33" s="21">
        <f>(State_Production_Rubber!K18*0.25)+(State_Production_Rubber!L18*0.75)</f>
        <v>98356.357300184987</v>
      </c>
      <c r="L33" s="21">
        <f>(State_Production_Rubber!L18*0.25)+(State_Production_Rubber!M18*0.75)</f>
        <v>89782.992730032114</v>
      </c>
      <c r="M33" s="21">
        <f>(State_Production_Rubber!M18*0.25)+(State_Production_Rubber!N18*0.75)</f>
        <v>85863.70182319876</v>
      </c>
      <c r="N33" s="131">
        <f>(State_Production_Rubber!N18*0.25)+(State_Production_Rubber!O18*0.75)</f>
        <v>82016.559594544888</v>
      </c>
    </row>
    <row r="34" spans="2:14" s="18" customFormat="1" ht="15.6" x14ac:dyDescent="0.3">
      <c r="B34" s="165" t="s">
        <v>148</v>
      </c>
      <c r="C34" s="20"/>
      <c r="D34" s="21">
        <f>(State_Production_Rubber!D19*0.25)+(State_Production_Rubber!E19*0.75)</f>
        <v>61598.341575413222</v>
      </c>
      <c r="E34" s="21">
        <f>(State_Production_Rubber!E19*0.25)+(State_Production_Rubber!F19*0.75)</f>
        <v>67592.428152825916</v>
      </c>
      <c r="F34" s="21">
        <f>(State_Production_Rubber!F19*0.25)+(State_Production_Rubber!G19*0.75)</f>
        <v>71064.954472687343</v>
      </c>
      <c r="G34" s="21">
        <f>(State_Production_Rubber!G19*0.25)+(State_Production_Rubber!H19*0.75)</f>
        <v>75381.232284456739</v>
      </c>
      <c r="H34" s="21">
        <f>(State_Production_Rubber!H19*0.25)+(State_Production_Rubber!I19*0.75)</f>
        <v>75405.279831779495</v>
      </c>
      <c r="I34" s="21">
        <f>(State_Production_Rubber!I19*0.25)+(State_Production_Rubber!J19*0.75)</f>
        <v>73539.579044838087</v>
      </c>
      <c r="J34" s="21">
        <f>(State_Production_Rubber!J19*0.25)+(State_Production_Rubber!K19*0.75)</f>
        <v>76846.963623280026</v>
      </c>
      <c r="K34" s="21">
        <f>(State_Production_Rubber!K19*0.25)+(State_Production_Rubber!L19*0.75)</f>
        <v>75751.280377852643</v>
      </c>
      <c r="L34" s="21">
        <f>(State_Production_Rubber!L19*0.25)+(State_Production_Rubber!M19*0.75)</f>
        <v>68074.773215889654</v>
      </c>
      <c r="M34" s="21">
        <f>(State_Production_Rubber!M19*0.25)+(State_Production_Rubber!N19*0.75)</f>
        <v>63168.303278679174</v>
      </c>
      <c r="N34" s="131">
        <f>(State_Production_Rubber!N19*0.25)+(State_Production_Rubber!O19*0.75)</f>
        <v>61066.460494298735</v>
      </c>
    </row>
    <row r="35" spans="2:14" s="18" customFormat="1" ht="15.6" x14ac:dyDescent="0.3">
      <c r="B35" s="165" t="s">
        <v>149</v>
      </c>
      <c r="C35" s="20"/>
      <c r="D35" s="21">
        <f>(State_Production_Rubber!D20*0.25)+(State_Production_Rubber!E20*0.75)</f>
        <v>1327.9868595041321</v>
      </c>
      <c r="E35" s="21">
        <f>(State_Production_Rubber!E20*0.25)+(State_Production_Rubber!F20*0.75)</f>
        <v>2168.8771924153561</v>
      </c>
      <c r="F35" s="21">
        <f>(State_Production_Rubber!F20*0.25)+(State_Production_Rubber!G20*0.75)</f>
        <v>3160.0886423254165</v>
      </c>
      <c r="G35" s="21">
        <f>(State_Production_Rubber!G20*0.25)+(State_Production_Rubber!H20*0.75)</f>
        <v>1629.2773868431764</v>
      </c>
      <c r="H35" s="21">
        <f>(State_Production_Rubber!H20*0.25)+(State_Production_Rubber!I20*0.75)</f>
        <v>4145.0018201309531</v>
      </c>
      <c r="I35" s="21">
        <f>(State_Production_Rubber!I20*0.25)+(State_Production_Rubber!J20*0.75)</f>
        <v>5697.6186895334604</v>
      </c>
      <c r="J35" s="21">
        <f>(State_Production_Rubber!J20*0.25)+(State_Production_Rubber!K20*0.75)</f>
        <v>1467.5665250447225</v>
      </c>
      <c r="K35" s="21">
        <f>(State_Production_Rubber!K20*0.25)+(State_Production_Rubber!L20*0.75)</f>
        <v>0</v>
      </c>
      <c r="L35" s="21">
        <f>(State_Production_Rubber!L20*0.25)+(State_Production_Rubber!M20*0.75)</f>
        <v>4123.8671641791043</v>
      </c>
      <c r="M35" s="21">
        <f>(State_Production_Rubber!M20*0.25)+(State_Production_Rubber!N20*0.75)</f>
        <v>5027.293129083384</v>
      </c>
      <c r="N35" s="131">
        <f>(State_Production_Rubber!N20*0.25)+(State_Production_Rubber!O20*0.75)</f>
        <v>4672.6362787539256</v>
      </c>
    </row>
    <row r="36" spans="2:14" s="18" customFormat="1" ht="15.6" x14ac:dyDescent="0.3">
      <c r="B36" s="165" t="s">
        <v>150</v>
      </c>
      <c r="C36" s="20"/>
      <c r="D36" s="21">
        <f>(State_Production_Rubber!D21*0.25)+(State_Production_Rubber!E21*0.75)</f>
        <v>0</v>
      </c>
      <c r="E36" s="21">
        <f>(State_Production_Rubber!E21*0.25)+(State_Production_Rubber!F21*0.75)</f>
        <v>0</v>
      </c>
      <c r="F36" s="21">
        <f>(State_Production_Rubber!F21*0.25)+(State_Production_Rubber!G21*0.75)</f>
        <v>0</v>
      </c>
      <c r="G36" s="21">
        <f>(State_Production_Rubber!G21*0.25)+(State_Production_Rubber!H21*0.75)</f>
        <v>0</v>
      </c>
      <c r="H36" s="21">
        <f>(State_Production_Rubber!H21*0.25)+(State_Production_Rubber!I21*0.75)</f>
        <v>0</v>
      </c>
      <c r="I36" s="21">
        <f>(State_Production_Rubber!I21*0.25)+(State_Production_Rubber!J21*0.75)</f>
        <v>0</v>
      </c>
      <c r="J36" s="21">
        <f>(State_Production_Rubber!J21*0.25)+(State_Production_Rubber!K21*0.75)</f>
        <v>0</v>
      </c>
      <c r="K36" s="21">
        <f>(State_Production_Rubber!K21*0.25)+(State_Production_Rubber!L21*0.75)</f>
        <v>0</v>
      </c>
      <c r="L36" s="21">
        <f>(State_Production_Rubber!L21*0.25)+(State_Production_Rubber!M21*0.75)</f>
        <v>0</v>
      </c>
      <c r="M36" s="21">
        <f>(State_Production_Rubber!M21*0.25)+(State_Production_Rubber!N21*0.75)</f>
        <v>0</v>
      </c>
      <c r="N36" s="131">
        <f>(State_Production_Rubber!N21*0.25)+(State_Production_Rubber!O21*0.75)</f>
        <v>0</v>
      </c>
    </row>
    <row r="37" spans="2:14" s="18" customFormat="1" ht="15.6" x14ac:dyDescent="0.3">
      <c r="B37" s="165" t="s">
        <v>151</v>
      </c>
      <c r="C37" s="20"/>
      <c r="D37" s="21">
        <f>(State_Production_Rubber!D22*0.25)+(State_Production_Rubber!E22*0.75)</f>
        <v>4446.4026924070249</v>
      </c>
      <c r="E37" s="21">
        <f>(State_Production_Rubber!E22*0.25)+(State_Production_Rubber!F22*0.75)</f>
        <v>4956.3783924286863</v>
      </c>
      <c r="F37" s="21">
        <f>(State_Production_Rubber!F22*0.25)+(State_Production_Rubber!G22*0.75)</f>
        <v>4574.4654030346628</v>
      </c>
      <c r="G37" s="21">
        <f>(State_Production_Rubber!G22*0.25)+(State_Production_Rubber!H22*0.75)</f>
        <v>4533.3428033381597</v>
      </c>
      <c r="H37" s="21">
        <f>(State_Production_Rubber!H22*0.25)+(State_Production_Rubber!I22*0.75)</f>
        <v>4252.8815730638271</v>
      </c>
      <c r="I37" s="21">
        <f>(State_Production_Rubber!I22*0.25)+(State_Production_Rubber!J22*0.75)</f>
        <v>4134.1312888360717</v>
      </c>
      <c r="J37" s="21">
        <f>(State_Production_Rubber!J22*0.25)+(State_Production_Rubber!K22*0.75)</f>
        <v>1032.7319991055456</v>
      </c>
      <c r="K37" s="21">
        <f>(State_Production_Rubber!K22*0.25)+(State_Production_Rubber!L22*0.75)</f>
        <v>0</v>
      </c>
      <c r="L37" s="21">
        <f>(State_Production_Rubber!L22*0.25)+(State_Production_Rubber!M22*0.75)</f>
        <v>3512.9238805970144</v>
      </c>
      <c r="M37" s="21">
        <f>(State_Production_Rubber!M22*0.25)+(State_Production_Rubber!N22*0.75)</f>
        <v>4823.645367889354</v>
      </c>
      <c r="N37" s="131">
        <f>(State_Production_Rubber!N22*0.25)+(State_Production_Rubber!O22*0.75)</f>
        <v>4528.6746385422857</v>
      </c>
    </row>
    <row r="38" spans="2:14" s="18" customFormat="1" ht="15.6" x14ac:dyDescent="0.3">
      <c r="B38" s="165" t="s">
        <v>152</v>
      </c>
      <c r="C38" s="20"/>
      <c r="D38" s="21">
        <f>(State_Production_Rubber!D23*0.25)+(State_Production_Rubber!E23*0.75)</f>
        <v>37480.329477014464</v>
      </c>
      <c r="E38" s="21">
        <f>(State_Production_Rubber!E23*0.25)+(State_Production_Rubber!F23*0.75)</f>
        <v>40609.269266195683</v>
      </c>
      <c r="F38" s="21">
        <f>(State_Production_Rubber!F23*0.25)+(State_Production_Rubber!G23*0.75)</f>
        <v>42987.340831439273</v>
      </c>
      <c r="G38" s="21">
        <f>(State_Production_Rubber!G23*0.25)+(State_Production_Rubber!H23*0.75)</f>
        <v>46014.332763469763</v>
      </c>
      <c r="H38" s="21">
        <f>(State_Production_Rubber!H23*0.25)+(State_Production_Rubber!I23*0.75)</f>
        <v>44342.963144850495</v>
      </c>
      <c r="I38" s="21">
        <f>(State_Production_Rubber!I23*0.25)+(State_Production_Rubber!J23*0.75)</f>
        <v>44305.224742528299</v>
      </c>
      <c r="J38" s="21">
        <f>(State_Production_Rubber!J23*0.25)+(State_Production_Rubber!K23*0.75)</f>
        <v>46674.298261026001</v>
      </c>
      <c r="K38" s="21">
        <f>(State_Production_Rubber!K23*0.25)+(State_Production_Rubber!L23*0.75)</f>
        <v>48088.473964048921</v>
      </c>
      <c r="L38" s="21">
        <f>(State_Production_Rubber!L23*0.25)+(State_Production_Rubber!M23*0.75)</f>
        <v>41865.013781105998</v>
      </c>
      <c r="M38" s="21">
        <f>(State_Production_Rubber!M23*0.25)+(State_Production_Rubber!N23*0.75)</f>
        <v>38996.999672189093</v>
      </c>
      <c r="N38" s="131">
        <f>(State_Production_Rubber!N23*0.25)+(State_Production_Rubber!O23*0.75)</f>
        <v>37330.358691961628</v>
      </c>
    </row>
    <row r="39" spans="2:14" s="18" customFormat="1" ht="15.6" x14ac:dyDescent="0.3">
      <c r="B39" s="165" t="s">
        <v>153</v>
      </c>
      <c r="C39" s="20"/>
      <c r="D39" s="21">
        <f>(State_Production_Rubber!D24*0.25)+(State_Production_Rubber!E24*0.75)</f>
        <v>161429.29618801654</v>
      </c>
      <c r="E39" s="21">
        <f>(State_Production_Rubber!E24*0.25)+(State_Production_Rubber!F24*0.75)</f>
        <v>161121.88647127434</v>
      </c>
      <c r="F39" s="21">
        <f>(State_Production_Rubber!F24*0.25)+(State_Production_Rubber!G24*0.75)</f>
        <v>156644.60297711141</v>
      </c>
      <c r="G39" s="21">
        <f>(State_Production_Rubber!G24*0.25)+(State_Production_Rubber!H24*0.75)</f>
        <v>155318.79245184356</v>
      </c>
      <c r="H39" s="21">
        <f>(State_Production_Rubber!H24*0.25)+(State_Production_Rubber!I24*0.75)</f>
        <v>155060.4156668951</v>
      </c>
      <c r="I39" s="21">
        <f>(State_Production_Rubber!I24*0.25)+(State_Production_Rubber!J24*0.75)</f>
        <v>157127.67958976782</v>
      </c>
      <c r="J39" s="21">
        <f>(State_Production_Rubber!J24*0.25)+(State_Production_Rubber!K24*0.75)</f>
        <v>171188.37608612317</v>
      </c>
      <c r="K39" s="21">
        <f>(State_Production_Rubber!K24*0.25)+(State_Production_Rubber!L24*0.75)</f>
        <v>171914.31762135337</v>
      </c>
      <c r="L39" s="21">
        <f>(State_Production_Rubber!L24*0.25)+(State_Production_Rubber!M24*0.75)</f>
        <v>154776.51587141532</v>
      </c>
      <c r="M39" s="21">
        <f>(State_Production_Rubber!M24*0.25)+(State_Production_Rubber!N24*0.75)</f>
        <v>147558.26486665223</v>
      </c>
      <c r="N39" s="131">
        <f>(State_Production_Rubber!N24*0.25)+(State_Production_Rubber!O24*0.75)</f>
        <v>143837.09387997625</v>
      </c>
    </row>
    <row r="40" spans="2:14" s="18" customFormat="1" ht="15.6" x14ac:dyDescent="0.3">
      <c r="B40" s="165" t="s">
        <v>154</v>
      </c>
      <c r="C40" s="20"/>
      <c r="D40" s="21">
        <f>(State_Production_Rubber!D25*0.25)+(State_Production_Rubber!E25*0.75)</f>
        <v>0</v>
      </c>
      <c r="E40" s="21">
        <f>(State_Production_Rubber!E25*0.25)+(State_Production_Rubber!F25*0.75)</f>
        <v>0</v>
      </c>
      <c r="F40" s="21">
        <f>(State_Production_Rubber!F25*0.25)+(State_Production_Rubber!G25*0.75)</f>
        <v>0</v>
      </c>
      <c r="G40" s="21">
        <f>(State_Production_Rubber!G25*0.25)+(State_Production_Rubber!H25*0.75)</f>
        <v>0</v>
      </c>
      <c r="H40" s="21">
        <f>(State_Production_Rubber!H25*0.25)+(State_Production_Rubber!I25*0.75)</f>
        <v>0</v>
      </c>
      <c r="I40" s="21">
        <f>(State_Production_Rubber!I25*0.25)+(State_Production_Rubber!J25*0.75)</f>
        <v>0</v>
      </c>
      <c r="J40" s="21">
        <f>(State_Production_Rubber!J25*0.25)+(State_Production_Rubber!K25*0.75)</f>
        <v>0</v>
      </c>
      <c r="K40" s="21">
        <f>(State_Production_Rubber!K25*0.25)+(State_Production_Rubber!L25*0.75)</f>
        <v>0</v>
      </c>
      <c r="L40" s="21">
        <f>(State_Production_Rubber!L25*0.25)+(State_Production_Rubber!M25*0.75)</f>
        <v>0</v>
      </c>
      <c r="M40" s="21">
        <f>(State_Production_Rubber!M25*0.25)+(State_Production_Rubber!N25*0.75)</f>
        <v>0</v>
      </c>
      <c r="N40" s="131">
        <f>(State_Production_Rubber!N25*0.25)+(State_Production_Rubber!O25*0.75)</f>
        <v>0</v>
      </c>
    </row>
    <row r="41" spans="2:14" s="18" customFormat="1" ht="15.6" x14ac:dyDescent="0.3">
      <c r="B41" s="165" t="s">
        <v>155</v>
      </c>
      <c r="C41" s="20"/>
      <c r="D41" s="21">
        <f>(State_Production_Rubber!D26*0.25)+(State_Production_Rubber!E26*0.75)</f>
        <v>12026.627418646694</v>
      </c>
      <c r="E41" s="21">
        <f>(State_Production_Rubber!E26*0.25)+(State_Production_Rubber!F26*0.75)</f>
        <v>14022.173496067717</v>
      </c>
      <c r="F41" s="21">
        <f>(State_Production_Rubber!F26*0.25)+(State_Production_Rubber!G26*0.75)</f>
        <v>13818.063386505966</v>
      </c>
      <c r="G41" s="21">
        <f>(State_Production_Rubber!G26*0.25)+(State_Production_Rubber!H26*0.75)</f>
        <v>14324.443855364909</v>
      </c>
      <c r="H41" s="21">
        <f>(State_Production_Rubber!H26*0.25)+(State_Production_Rubber!I26*0.75)</f>
        <v>13743.791769377516</v>
      </c>
      <c r="I41" s="21">
        <f>(State_Production_Rubber!I26*0.25)+(State_Production_Rubber!J26*0.75)</f>
        <v>13150.566531069646</v>
      </c>
      <c r="J41" s="21">
        <f>(State_Production_Rubber!J26*0.25)+(State_Production_Rubber!K26*0.75)</f>
        <v>13834.095410709242</v>
      </c>
      <c r="K41" s="21">
        <f>(State_Production_Rubber!K26*0.25)+(State_Production_Rubber!L26*0.75)</f>
        <v>13778.844650969133</v>
      </c>
      <c r="L41" s="21">
        <f>(State_Production_Rubber!L26*0.25)+(State_Production_Rubber!M26*0.75)</f>
        <v>12429.60204247382</v>
      </c>
      <c r="M41" s="21">
        <f>(State_Production_Rubber!M26*0.25)+(State_Production_Rubber!N26*0.75)</f>
        <v>13961.816700682988</v>
      </c>
      <c r="N41" s="131">
        <f>(State_Production_Rubber!N26*0.25)+(State_Production_Rubber!O26*0.75)</f>
        <v>13154.138994991938</v>
      </c>
    </row>
    <row r="42" spans="2:14" s="18" customFormat="1" ht="15.6" x14ac:dyDescent="0.3">
      <c r="B42" s="165" t="s">
        <v>156</v>
      </c>
      <c r="C42" s="20"/>
      <c r="D42" s="21">
        <f>(State_Production_Rubber!D27*0.25)+(State_Production_Rubber!E27*0.75)</f>
        <v>99980.445978822303</v>
      </c>
      <c r="E42" s="21">
        <f>(State_Production_Rubber!E27*0.25)+(State_Production_Rubber!F27*0.75)</f>
        <v>109416.49971807518</v>
      </c>
      <c r="F42" s="21">
        <f>(State_Production_Rubber!F27*0.25)+(State_Production_Rubber!G27*0.75)</f>
        <v>109019.9785840093</v>
      </c>
      <c r="G42" s="21">
        <f>(State_Production_Rubber!G27*0.25)+(State_Production_Rubber!H27*0.75)</f>
        <v>111322.8740686558</v>
      </c>
      <c r="H42" s="21">
        <f>(State_Production_Rubber!H27*0.25)+(State_Production_Rubber!I27*0.75)</f>
        <v>109220.13683474365</v>
      </c>
      <c r="I42" s="21">
        <f>(State_Production_Rubber!I27*0.25)+(State_Production_Rubber!J27*0.75)</f>
        <v>107427.94409166262</v>
      </c>
      <c r="J42" s="21">
        <f>(State_Production_Rubber!J27*0.25)+(State_Production_Rubber!K27*0.75)</f>
        <v>112592.64570611456</v>
      </c>
      <c r="K42" s="21">
        <f>(State_Production_Rubber!K27*0.25)+(State_Production_Rubber!L27*0.75)</f>
        <v>116116.07127904496</v>
      </c>
      <c r="L42" s="21">
        <f>(State_Production_Rubber!L27*0.25)+(State_Production_Rubber!M27*0.75)</f>
        <v>106762.26876959449</v>
      </c>
      <c r="M42" s="21">
        <f>(State_Production_Rubber!M27*0.25)+(State_Production_Rubber!N27*0.75)</f>
        <v>102417.15661892979</v>
      </c>
      <c r="N42" s="131">
        <f>(State_Production_Rubber!N27*0.25)+(State_Production_Rubber!O27*0.75)</f>
        <v>99226.323437455794</v>
      </c>
    </row>
    <row r="43" spans="2:14" s="18" customFormat="1" ht="15.6" x14ac:dyDescent="0.3">
      <c r="B43" s="165" t="s">
        <v>157</v>
      </c>
      <c r="C43" s="20"/>
      <c r="D43" s="21">
        <f>(State_Production_Rubber!D28*0.25)+(State_Production_Rubber!E28*0.75)</f>
        <v>0</v>
      </c>
      <c r="E43" s="21">
        <f>(State_Production_Rubber!E28*0.25)+(State_Production_Rubber!F28*0.75)</f>
        <v>0</v>
      </c>
      <c r="F43" s="21">
        <f>(State_Production_Rubber!F28*0.25)+(State_Production_Rubber!G28*0.75)</f>
        <v>0</v>
      </c>
      <c r="G43" s="21">
        <f>(State_Production_Rubber!G28*0.25)+(State_Production_Rubber!H28*0.75)</f>
        <v>0</v>
      </c>
      <c r="H43" s="21">
        <f>(State_Production_Rubber!H28*0.25)+(State_Production_Rubber!I28*0.75)</f>
        <v>0</v>
      </c>
      <c r="I43" s="21">
        <f>(State_Production_Rubber!I28*0.25)+(State_Production_Rubber!J28*0.75)</f>
        <v>0</v>
      </c>
      <c r="J43" s="21">
        <f>(State_Production_Rubber!J28*0.25)+(State_Production_Rubber!K28*0.75)</f>
        <v>0</v>
      </c>
      <c r="K43" s="21">
        <f>(State_Production_Rubber!K28*0.25)+(State_Production_Rubber!L28*0.75)</f>
        <v>0</v>
      </c>
      <c r="L43" s="21">
        <f>(State_Production_Rubber!L28*0.25)+(State_Production_Rubber!M28*0.75)</f>
        <v>0</v>
      </c>
      <c r="M43" s="21">
        <f>(State_Production_Rubber!M28*0.25)+(State_Production_Rubber!N28*0.75)</f>
        <v>0</v>
      </c>
      <c r="N43" s="131">
        <f>(State_Production_Rubber!N28*0.25)+(State_Production_Rubber!O28*0.75)</f>
        <v>0</v>
      </c>
    </row>
    <row r="44" spans="2:14" s="18" customFormat="1" ht="15.6" x14ac:dyDescent="0.3">
      <c r="B44" s="165" t="s">
        <v>158</v>
      </c>
      <c r="C44" s="20"/>
      <c r="D44" s="21">
        <f>(State_Production_Rubber!D29*0.25)+(State_Production_Rubber!E29*0.75)</f>
        <v>6324.4556550996258</v>
      </c>
      <c r="E44" s="21">
        <f>(State_Production_Rubber!E29*0.25)+(State_Production_Rubber!F29*0.75)</f>
        <v>6480.7661768436101</v>
      </c>
      <c r="F44" s="21">
        <f>(State_Production_Rubber!F29*0.25)+(State_Production_Rubber!G29*0.75)</f>
        <v>6043.2768212987612</v>
      </c>
      <c r="G44" s="21">
        <f>(State_Production_Rubber!G29*0.25)+(State_Production_Rubber!H29*0.75)</f>
        <v>6105.5351668296071</v>
      </c>
      <c r="H44" s="21">
        <f>(State_Production_Rubber!H29*0.25)+(State_Production_Rubber!I29*0.75)</f>
        <v>6417.203246606804</v>
      </c>
      <c r="I44" s="21">
        <f>(State_Production_Rubber!I29*0.25)+(State_Production_Rubber!J29*0.75)</f>
        <v>22372.087510121844</v>
      </c>
      <c r="J44" s="21">
        <f>(State_Production_Rubber!J29*0.25)+(State_Production_Rubber!K29*0.75)</f>
        <v>28968.481587624057</v>
      </c>
      <c r="K44" s="21">
        <f>(State_Production_Rubber!K29*0.25)+(State_Production_Rubber!L29*0.75)</f>
        <v>29538.03782140206</v>
      </c>
      <c r="L44" s="21">
        <f>(State_Production_Rubber!L29*0.25)+(State_Production_Rubber!M29*0.75)</f>
        <v>10723.293299373394</v>
      </c>
      <c r="M44" s="21">
        <f>(State_Production_Rubber!M29*0.25)+(State_Production_Rubber!N29*0.75)</f>
        <v>4027.1001378976739</v>
      </c>
      <c r="N44" s="131">
        <f>(State_Production_Rubber!N29*0.25)+(State_Production_Rubber!O29*0.75)</f>
        <v>3481.779237783815</v>
      </c>
    </row>
    <row r="45" spans="2:14" s="18" customFormat="1" ht="15.6" x14ac:dyDescent="0.3">
      <c r="B45" s="165" t="s">
        <v>159</v>
      </c>
      <c r="C45" s="20"/>
      <c r="D45" s="21">
        <f>(State_Production_Rubber!D30*0.25)+(State_Production_Rubber!E30*0.75)</f>
        <v>0</v>
      </c>
      <c r="E45" s="21">
        <f>(State_Production_Rubber!E30*0.25)+(State_Production_Rubber!F30*0.75)</f>
        <v>0</v>
      </c>
      <c r="F45" s="21">
        <f>(State_Production_Rubber!F30*0.25)+(State_Production_Rubber!G30*0.75)</f>
        <v>0</v>
      </c>
      <c r="G45" s="21">
        <f>(State_Production_Rubber!G30*0.25)+(State_Production_Rubber!H30*0.75)</f>
        <v>0</v>
      </c>
      <c r="H45" s="21">
        <f>(State_Production_Rubber!H30*0.25)+(State_Production_Rubber!I30*0.75)</f>
        <v>0</v>
      </c>
      <c r="I45" s="21">
        <f>(State_Production_Rubber!I30*0.25)+(State_Production_Rubber!J30*0.75)</f>
        <v>0</v>
      </c>
      <c r="J45" s="21">
        <f>(State_Production_Rubber!J30*0.25)+(State_Production_Rubber!K30*0.75)</f>
        <v>0</v>
      </c>
      <c r="K45" s="21">
        <f>(State_Production_Rubber!K30*0.25)+(State_Production_Rubber!L30*0.75)</f>
        <v>0</v>
      </c>
      <c r="L45" s="21">
        <f>(State_Production_Rubber!L30*0.25)+(State_Production_Rubber!M30*0.75)</f>
        <v>0</v>
      </c>
      <c r="M45" s="21">
        <f>(State_Production_Rubber!M30*0.25)+(State_Production_Rubber!N30*0.75)</f>
        <v>0</v>
      </c>
      <c r="N45" s="131">
        <f>(State_Production_Rubber!N30*0.25)+(State_Production_Rubber!O30*0.75)</f>
        <v>0</v>
      </c>
    </row>
    <row r="46" spans="2:14" s="18" customFormat="1" ht="15.6" x14ac:dyDescent="0.3">
      <c r="B46" s="165" t="s">
        <v>160</v>
      </c>
      <c r="C46" s="20"/>
      <c r="D46" s="21">
        <f>(State_Production_Rubber!D31*0.25)+(State_Production_Rubber!E31*0.75)</f>
        <v>932.82990146029067</v>
      </c>
      <c r="E46" s="21">
        <f>(State_Production_Rubber!E31*0.25)+(State_Production_Rubber!F31*0.75)</f>
        <v>955.88502850163127</v>
      </c>
      <c r="F46" s="21">
        <f>(State_Production_Rubber!F31*0.25)+(State_Production_Rubber!G31*0.75)</f>
        <v>891.35723754562048</v>
      </c>
      <c r="G46" s="21">
        <f>(State_Production_Rubber!G31*0.25)+(State_Production_Rubber!H31*0.75)</f>
        <v>900.54007469300234</v>
      </c>
      <c r="H46" s="21">
        <f>(State_Production_Rubber!H31*0.25)+(State_Production_Rubber!I31*0.75)</f>
        <v>946.50977074304183</v>
      </c>
      <c r="I46" s="21">
        <f>(State_Production_Rubber!I31*0.25)+(State_Production_Rubber!J31*0.75)</f>
        <v>3299.7863097830832</v>
      </c>
      <c r="J46" s="21">
        <f>(State_Production_Rubber!J31*0.25)+(State_Production_Rubber!K31*0.75)</f>
        <v>4272.725954374946</v>
      </c>
      <c r="K46" s="21">
        <f>(State_Production_Rubber!K31*0.25)+(State_Production_Rubber!L31*0.75)</f>
        <v>4356.7330396333964</v>
      </c>
      <c r="L46" s="21">
        <f>(State_Production_Rubber!L31*0.25)+(State_Production_Rubber!M31*0.75)</f>
        <v>1581.6394607365942</v>
      </c>
      <c r="M46" s="21">
        <f>(State_Production_Rubber!M31*0.25)+(State_Production_Rubber!N31*0.75)</f>
        <v>593.97988217005434</v>
      </c>
      <c r="N46" s="131">
        <f>(State_Production_Rubber!N31*0.25)+(State_Production_Rubber!O31*0.75)</f>
        <v>513.54740398400304</v>
      </c>
    </row>
    <row r="47" spans="2:14" s="18" customFormat="1" ht="15.6" x14ac:dyDescent="0.3">
      <c r="B47" s="165" t="s">
        <v>161</v>
      </c>
      <c r="C47" s="20"/>
      <c r="D47" s="21">
        <f>(State_Production_Rubber!D32*0.25)+(State_Production_Rubber!E32*0.75)</f>
        <v>1973.8651988636364</v>
      </c>
      <c r="E47" s="21">
        <f>(State_Production_Rubber!E32*0.25)+(State_Production_Rubber!F32*0.75)</f>
        <v>2508.4953115835779</v>
      </c>
      <c r="F47" s="21">
        <f>(State_Production_Rubber!F32*0.25)+(State_Production_Rubber!G32*0.75)</f>
        <v>2612.3211692418904</v>
      </c>
      <c r="G47" s="21">
        <f>(State_Production_Rubber!G32*0.25)+(State_Production_Rubber!H32*0.75)</f>
        <v>2834.9401608596654</v>
      </c>
      <c r="H47" s="21">
        <f>(State_Production_Rubber!H32*0.25)+(State_Production_Rubber!I32*0.75)</f>
        <v>2282.5874726917577</v>
      </c>
      <c r="I47" s="21">
        <f>(State_Production_Rubber!I32*0.25)+(State_Production_Rubber!J32*0.75)</f>
        <v>1985.5341708044402</v>
      </c>
      <c r="J47" s="21">
        <f>(State_Production_Rubber!J32*0.25)+(State_Production_Rubber!K32*0.75)</f>
        <v>489.18884168157427</v>
      </c>
      <c r="K47" s="21">
        <f>(State_Production_Rubber!K32*0.25)+(State_Production_Rubber!L32*0.75)</f>
        <v>0</v>
      </c>
      <c r="L47" s="21">
        <f>(State_Production_Rubber!L32*0.25)+(State_Production_Rubber!M32*0.75)</f>
        <v>1527.358208955224</v>
      </c>
      <c r="M47" s="21">
        <f>(State_Production_Rubber!M32*0.25)+(State_Production_Rubber!N32*0.75)</f>
        <v>1878.8709308689556</v>
      </c>
      <c r="N47" s="131">
        <f>(State_Production_Rubber!N32*0.25)+(State_Production_Rubber!O32*0.75)</f>
        <v>1752.2386045327223</v>
      </c>
    </row>
    <row r="48" spans="2:14" s="18" customFormat="1" ht="15.6" x14ac:dyDescent="0.3">
      <c r="B48" s="165" t="s">
        <v>162</v>
      </c>
      <c r="C48" s="20"/>
      <c r="D48" s="21">
        <f>(State_Production_Rubber!D33*0.25)+(State_Production_Rubber!E33*0.75)</f>
        <v>0</v>
      </c>
      <c r="E48" s="21">
        <f>(State_Production_Rubber!E33*0.25)+(State_Production_Rubber!F33*0.75)</f>
        <v>0</v>
      </c>
      <c r="F48" s="21">
        <f>(State_Production_Rubber!F33*0.25)+(State_Production_Rubber!G33*0.75)</f>
        <v>0</v>
      </c>
      <c r="G48" s="21">
        <f>(State_Production_Rubber!G33*0.25)+(State_Production_Rubber!H33*0.75)</f>
        <v>0</v>
      </c>
      <c r="H48" s="21">
        <f>(State_Production_Rubber!H33*0.25)+(State_Production_Rubber!I33*0.75)</f>
        <v>0</v>
      </c>
      <c r="I48" s="21">
        <f>(State_Production_Rubber!I33*0.25)+(State_Production_Rubber!J33*0.75)</f>
        <v>0</v>
      </c>
      <c r="J48" s="21">
        <f>(State_Production_Rubber!J33*0.25)+(State_Production_Rubber!K33*0.75)</f>
        <v>0</v>
      </c>
      <c r="K48" s="21">
        <f>(State_Production_Rubber!K33*0.25)+(State_Production_Rubber!L33*0.75)</f>
        <v>0</v>
      </c>
      <c r="L48" s="21">
        <f>(State_Production_Rubber!L33*0.25)+(State_Production_Rubber!M33*0.75)</f>
        <v>0</v>
      </c>
      <c r="M48" s="21">
        <f>(State_Production_Rubber!M33*0.25)+(State_Production_Rubber!N33*0.75)</f>
        <v>0</v>
      </c>
      <c r="N48" s="131">
        <f>(State_Production_Rubber!N33*0.25)+(State_Production_Rubber!O33*0.75)</f>
        <v>0</v>
      </c>
    </row>
    <row r="49" spans="2:14" s="18" customFormat="1" ht="15.6" x14ac:dyDescent="0.3">
      <c r="B49" s="165" t="s">
        <v>163</v>
      </c>
      <c r="C49" s="20"/>
      <c r="D49" s="21">
        <f>(State_Production_Rubber!D34*0.25)+(State_Production_Rubber!E34*0.75)</f>
        <v>87499.079546745867</v>
      </c>
      <c r="E49" s="21">
        <f>(State_Production_Rubber!E34*0.25)+(State_Production_Rubber!F34*0.75)</f>
        <v>89003.142323713677</v>
      </c>
      <c r="F49" s="21">
        <f>(State_Production_Rubber!F34*0.25)+(State_Production_Rubber!G34*0.75)</f>
        <v>83968.195103947277</v>
      </c>
      <c r="G49" s="21">
        <f>(State_Production_Rubber!G34*0.25)+(State_Production_Rubber!H34*0.75)</f>
        <v>84584.853672013123</v>
      </c>
      <c r="H49" s="21">
        <f>(State_Production_Rubber!H34*0.25)+(State_Production_Rubber!I34*0.75)</f>
        <v>82097.651956126865</v>
      </c>
      <c r="I49" s="21">
        <f>(State_Production_Rubber!I34*0.25)+(State_Production_Rubber!J34*0.75)</f>
        <v>82379.517842764879</v>
      </c>
      <c r="J49" s="21">
        <f>(State_Production_Rubber!J34*0.25)+(State_Production_Rubber!K34*0.75)</f>
        <v>84146.013094845795</v>
      </c>
      <c r="K49" s="21">
        <f>(State_Production_Rubber!K34*0.25)+(State_Production_Rubber!L34*0.75)</f>
        <v>84617.899356126072</v>
      </c>
      <c r="L49" s="21">
        <f>(State_Production_Rubber!L34*0.25)+(State_Production_Rubber!M34*0.75)</f>
        <v>78127.870001961608</v>
      </c>
      <c r="M49" s="21">
        <f>(State_Production_Rubber!M34*0.25)+(State_Production_Rubber!N34*0.75)</f>
        <v>18990.153731343285</v>
      </c>
      <c r="N49" s="131">
        <f>(State_Production_Rubber!N34*0.25)+(State_Production_Rubber!O34*0.75)</f>
        <v>0</v>
      </c>
    </row>
    <row r="50" spans="2:14" s="18" customFormat="1" ht="15.6" x14ac:dyDescent="0.3">
      <c r="B50" s="165" t="s">
        <v>164</v>
      </c>
      <c r="C50" s="20"/>
      <c r="D50" s="21">
        <f>(State_Production_Rubber!D35*0.25)+(State_Production_Rubber!E35*0.75)</f>
        <v>20919.432803460746</v>
      </c>
      <c r="E50" s="21">
        <f>(State_Production_Rubber!E35*0.25)+(State_Production_Rubber!F35*0.75)</f>
        <v>23781.316087376701</v>
      </c>
      <c r="F50" s="21">
        <f>(State_Production_Rubber!F35*0.25)+(State_Production_Rubber!G35*0.75)</f>
        <v>25311.678278457781</v>
      </c>
      <c r="G50" s="21">
        <f>(State_Production_Rubber!G35*0.25)+(State_Production_Rubber!H35*0.75)</f>
        <v>28093.426221725756</v>
      </c>
      <c r="H50" s="21">
        <f>(State_Production_Rubber!H35*0.25)+(State_Production_Rubber!I35*0.75)</f>
        <v>28367.876405735904</v>
      </c>
      <c r="I50" s="21">
        <f>(State_Production_Rubber!I35*0.25)+(State_Production_Rubber!J35*0.75)</f>
        <v>29547.046699684572</v>
      </c>
      <c r="J50" s="21">
        <f>(State_Production_Rubber!J35*0.25)+(State_Production_Rubber!K35*0.75)</f>
        <v>30553.145572450805</v>
      </c>
      <c r="K50" s="21">
        <f>(State_Production_Rubber!K35*0.25)+(State_Production_Rubber!L35*0.75)</f>
        <v>33497.300764737527</v>
      </c>
      <c r="L50" s="21">
        <f>(State_Production_Rubber!L35*0.25)+(State_Production_Rubber!M35*0.75)</f>
        <v>31667.514765691943</v>
      </c>
      <c r="M50" s="21">
        <f>(State_Production_Rubber!M35*0.25)+(State_Production_Rubber!N35*0.75)</f>
        <v>30212.505888053998</v>
      </c>
      <c r="N50" s="131">
        <f>(State_Production_Rubber!N35*0.25)+(State_Production_Rubber!O35*0.75)</f>
        <v>26367.242502051326</v>
      </c>
    </row>
    <row r="51" spans="2:14" s="18" customFormat="1" ht="15.6" x14ac:dyDescent="0.3">
      <c r="B51" s="165" t="s">
        <v>165</v>
      </c>
      <c r="C51" s="20"/>
      <c r="D51" s="21">
        <f>(State_Production_Rubber!D36*0.25)+(State_Production_Rubber!E36*0.75)</f>
        <v>0</v>
      </c>
      <c r="E51" s="21">
        <f>(State_Production_Rubber!E36*0.25)+(State_Production_Rubber!F36*0.75)</f>
        <v>0</v>
      </c>
      <c r="F51" s="21">
        <f>(State_Production_Rubber!F36*0.25)+(State_Production_Rubber!G36*0.75)</f>
        <v>0</v>
      </c>
      <c r="G51" s="21">
        <f>(State_Production_Rubber!G36*0.25)+(State_Production_Rubber!H36*0.75)</f>
        <v>0</v>
      </c>
      <c r="H51" s="21">
        <f>(State_Production_Rubber!H36*0.25)+(State_Production_Rubber!I36*0.75)</f>
        <v>0</v>
      </c>
      <c r="I51" s="21">
        <f>(State_Production_Rubber!I36*0.25)+(State_Production_Rubber!J36*0.75)</f>
        <v>0</v>
      </c>
      <c r="J51" s="21">
        <f>(State_Production_Rubber!J36*0.25)+(State_Production_Rubber!K36*0.75)</f>
        <v>0</v>
      </c>
      <c r="K51" s="21">
        <f>(State_Production_Rubber!K36*0.25)+(State_Production_Rubber!L36*0.75)</f>
        <v>0</v>
      </c>
      <c r="L51" s="21">
        <f>(State_Production_Rubber!L36*0.25)+(State_Production_Rubber!M36*0.75)</f>
        <v>0</v>
      </c>
      <c r="M51" s="21">
        <f>(State_Production_Rubber!M36*0.25)+(State_Production_Rubber!N36*0.75)</f>
        <v>0</v>
      </c>
      <c r="N51" s="131">
        <f>(State_Production_Rubber!N36*0.25)+(State_Production_Rubber!O36*0.75)</f>
        <v>0</v>
      </c>
    </row>
    <row r="52" spans="2:14" s="18" customFormat="1" ht="15.6" x14ac:dyDescent="0.3">
      <c r="B52" s="165" t="s">
        <v>166</v>
      </c>
      <c r="C52" s="20"/>
      <c r="D52" s="21">
        <f>(State_Production_Rubber!D37*0.25)+(State_Production_Rubber!E37*0.75)</f>
        <v>92924.288170196276</v>
      </c>
      <c r="E52" s="21">
        <f>(State_Production_Rubber!E37*0.25)+(State_Production_Rubber!F37*0.75)</f>
        <v>99940.530248600364</v>
      </c>
      <c r="F52" s="21">
        <f>(State_Production_Rubber!F37*0.25)+(State_Production_Rubber!G37*0.75)</f>
        <v>103512.21459223887</v>
      </c>
      <c r="G52" s="21">
        <f>(State_Production_Rubber!G37*0.25)+(State_Production_Rubber!H37*0.75)</f>
        <v>107720.00774718344</v>
      </c>
      <c r="H52" s="21">
        <f>(State_Production_Rubber!H37*0.25)+(State_Production_Rubber!I37*0.75)</f>
        <v>104450.54826997333</v>
      </c>
      <c r="I52" s="21">
        <f>(State_Production_Rubber!I37*0.25)+(State_Production_Rubber!J37*0.75)</f>
        <v>104339.3325577642</v>
      </c>
      <c r="J52" s="21">
        <f>(State_Production_Rubber!J37*0.25)+(State_Production_Rubber!K37*0.75)</f>
        <v>109741.52078933919</v>
      </c>
      <c r="K52" s="21">
        <f>(State_Production_Rubber!K37*0.25)+(State_Production_Rubber!L37*0.75)</f>
        <v>111475.33256388608</v>
      </c>
      <c r="L52" s="21">
        <f>(State_Production_Rubber!L37*0.25)+(State_Production_Rubber!M37*0.75)</f>
        <v>96912.508499237738</v>
      </c>
      <c r="M52" s="21">
        <f>(State_Production_Rubber!M37*0.25)+(State_Production_Rubber!N37*0.75)</f>
        <v>92260.746480166024</v>
      </c>
      <c r="N52" s="131">
        <f>(State_Production_Rubber!N37*0.25)+(State_Production_Rubber!O37*0.75)</f>
        <v>94487.823366720433</v>
      </c>
    </row>
    <row r="53" spans="2:14" s="18" customFormat="1" ht="15.6" x14ac:dyDescent="0.3">
      <c r="B53" s="165" t="s">
        <v>186</v>
      </c>
      <c r="C53" s="20"/>
      <c r="D53" s="21">
        <f>(State_Production_Rubber!D38*0.25)+(State_Production_Rubber!E38*0.75)</f>
        <v>0</v>
      </c>
      <c r="E53" s="21">
        <f>(State_Production_Rubber!E38*0.25)+(State_Production_Rubber!F38*0.75)</f>
        <v>0</v>
      </c>
      <c r="F53" s="21">
        <f>(State_Production_Rubber!F38*0.25)+(State_Production_Rubber!G38*0.75)</f>
        <v>0</v>
      </c>
      <c r="G53" s="21">
        <f>(State_Production_Rubber!G38*0.25)+(State_Production_Rubber!H38*0.75)</f>
        <v>0</v>
      </c>
      <c r="H53" s="21">
        <f>(State_Production_Rubber!H38*0.25)+(State_Production_Rubber!I38*0.75)</f>
        <v>0</v>
      </c>
      <c r="I53" s="21">
        <f>(State_Production_Rubber!I38*0.25)+(State_Production_Rubber!J38*0.75)</f>
        <v>0</v>
      </c>
      <c r="J53" s="21">
        <f>(State_Production_Rubber!J38*0.25)+(State_Production_Rubber!K38*0.75)</f>
        <v>0</v>
      </c>
      <c r="K53" s="21">
        <f>(State_Production_Rubber!K38*0.25)+(State_Production_Rubber!L38*0.75)</f>
        <v>0</v>
      </c>
      <c r="L53" s="21">
        <f>(State_Production_Rubber!L38*0.25)+(State_Production_Rubber!M38*0.75)</f>
        <v>0</v>
      </c>
      <c r="M53" s="21">
        <f>(State_Production_Rubber!M38*0.25)+(State_Production_Rubber!N38*0.75)</f>
        <v>12175.569136745607</v>
      </c>
      <c r="N53" s="131">
        <f>(State_Production_Rubber!N38*0.25)+(State_Production_Rubber!O38*0.75)</f>
        <v>15575.454262513087</v>
      </c>
    </row>
    <row r="54" spans="2:14" s="18" customFormat="1" ht="15.6" x14ac:dyDescent="0.3">
      <c r="B54" s="165" t="s">
        <v>167</v>
      </c>
      <c r="C54" s="20"/>
      <c r="D54" s="21">
        <f>(State_Production_Rubber!D39*0.25)+(State_Production_Rubber!E39*0.75)</f>
        <v>366.87245092975206</v>
      </c>
      <c r="E54" s="21">
        <f>(State_Production_Rubber!E39*0.25)+(State_Production_Rubber!F39*0.75)</f>
        <v>400.23034990669157</v>
      </c>
      <c r="F54" s="21">
        <f>(State_Production_Rubber!F39*0.25)+(State_Production_Rubber!G39*0.75)</f>
        <v>401.89556449875226</v>
      </c>
      <c r="G54" s="21">
        <f>(State_Production_Rubber!G39*0.25)+(State_Production_Rubber!H39*0.75)</f>
        <v>412.12207303074172</v>
      </c>
      <c r="H54" s="21">
        <f>(State_Production_Rubber!H39*0.25)+(State_Production_Rubber!I39*0.75)</f>
        <v>414.87837822905971</v>
      </c>
      <c r="I54" s="21">
        <f>(State_Production_Rubber!I39*0.25)+(State_Production_Rubber!J39*0.75)</f>
        <v>429.7194236063263</v>
      </c>
      <c r="J54" s="21">
        <f>(State_Production_Rubber!J39*0.25)+(State_Production_Rubber!K39*0.75)</f>
        <v>455.35900742464389</v>
      </c>
      <c r="K54" s="21">
        <f>(State_Production_Rubber!K39*0.25)+(State_Production_Rubber!L39*0.75)</f>
        <v>469.15584355169688</v>
      </c>
      <c r="L54" s="21">
        <f>(State_Production_Rubber!L39*0.25)+(State_Production_Rubber!M39*0.75)</f>
        <v>423.34021453718265</v>
      </c>
      <c r="M54" s="21">
        <f>(State_Production_Rubber!M39*0.25)+(State_Production_Rubber!N39*0.75)</f>
        <v>406.21310901565505</v>
      </c>
      <c r="N54" s="131">
        <f>(State_Production_Rubber!N39*0.25)+(State_Production_Rubber!O39*0.75)</f>
        <v>389.38635656282719</v>
      </c>
    </row>
    <row r="55" spans="2:14" s="18" customFormat="1" ht="15.6" x14ac:dyDescent="0.3">
      <c r="B55" s="165" t="s">
        <v>168</v>
      </c>
      <c r="C55" s="20"/>
      <c r="D55" s="21">
        <f>(State_Production_Rubber!D40*0.25)+(State_Production_Rubber!E40*0.75)</f>
        <v>77864.826159607444</v>
      </c>
      <c r="E55" s="21">
        <f>(State_Production_Rubber!E40*0.25)+(State_Production_Rubber!F40*0.75)</f>
        <v>82237.392889896029</v>
      </c>
      <c r="F55" s="21">
        <f>(State_Production_Rubber!F40*0.25)+(State_Production_Rubber!G40*0.75)</f>
        <v>82684.20568189559</v>
      </c>
      <c r="G55" s="21">
        <f>(State_Production_Rubber!G40*0.25)+(State_Production_Rubber!H40*0.75)</f>
        <v>86664.674942446611</v>
      </c>
      <c r="H55" s="21">
        <f>(State_Production_Rubber!H40*0.25)+(State_Production_Rubber!I40*0.75)</f>
        <v>85105.142002071574</v>
      </c>
      <c r="I55" s="21">
        <f>(State_Production_Rubber!I40*0.25)+(State_Production_Rubber!J40*0.75)</f>
        <v>85439.350572585128</v>
      </c>
      <c r="J55" s="21">
        <f>(State_Production_Rubber!J40*0.25)+(State_Production_Rubber!K40*0.75)</f>
        <v>90453.379530276943</v>
      </c>
      <c r="K55" s="21">
        <f>(State_Production_Rubber!K40*0.25)+(State_Production_Rubber!L40*0.75)</f>
        <v>92654.80143031085</v>
      </c>
      <c r="L55" s="21">
        <f>(State_Production_Rubber!L40*0.25)+(State_Production_Rubber!M40*0.75)</f>
        <v>85841.79539815335</v>
      </c>
      <c r="M55" s="21">
        <f>(State_Production_Rubber!M40*0.25)+(State_Production_Rubber!N40*0.75)</f>
        <v>81903.935820325423</v>
      </c>
      <c r="N55" s="131">
        <f>(State_Production_Rubber!N40*0.25)+(State_Production_Rubber!O40*0.75)</f>
        <v>78503.849411481759</v>
      </c>
    </row>
    <row r="56" spans="2:14" s="18" customFormat="1" ht="15.6" x14ac:dyDescent="0.3">
      <c r="B56" s="165" t="s">
        <v>169</v>
      </c>
      <c r="C56" s="20"/>
      <c r="D56" s="21">
        <f>(State_Production_Rubber!D41*0.25)+(State_Production_Rubber!E41*0.75)</f>
        <v>1790.4289733987603</v>
      </c>
      <c r="E56" s="21">
        <f>(State_Production_Rubber!E41*0.25)+(State_Production_Rubber!F41*0.75)</f>
        <v>2154.7659430818449</v>
      </c>
      <c r="F56" s="21">
        <f>(State_Production_Rubber!F41*0.25)+(State_Production_Rubber!G41*0.75)</f>
        <v>3108.8839111426205</v>
      </c>
      <c r="G56" s="21">
        <f>(State_Production_Rubber!G41*0.25)+(State_Production_Rubber!H41*0.75)</f>
        <v>3346.8909346014607</v>
      </c>
      <c r="H56" s="21">
        <f>(State_Production_Rubber!H41*0.25)+(State_Production_Rubber!I41*0.75)</f>
        <v>3474.4173195603926</v>
      </c>
      <c r="I56" s="21">
        <f>(State_Production_Rubber!I41*0.25)+(State_Production_Rubber!J41*0.75)</f>
        <v>3978.7409951081563</v>
      </c>
      <c r="J56" s="21">
        <f>(State_Production_Rubber!J41*0.25)+(State_Production_Rubber!K41*0.75)</f>
        <v>1032.7319991055456</v>
      </c>
      <c r="K56" s="21">
        <f>(State_Production_Rubber!K41*0.25)+(State_Production_Rubber!L41*0.75)</f>
        <v>0</v>
      </c>
      <c r="L56" s="21">
        <f>(State_Production_Rubber!L41*0.25)+(State_Production_Rubber!M41*0.75)</f>
        <v>3665.6597014925374</v>
      </c>
      <c r="M56" s="21">
        <f>(State_Production_Rubber!M41*0.25)+(State_Production_Rubber!N41*0.75)</f>
        <v>5026.7519223971813</v>
      </c>
      <c r="N56" s="131">
        <f>(State_Production_Rubber!N41*0.25)+(State_Production_Rubber!O41*0.75)</f>
        <v>4867.3294570353391</v>
      </c>
    </row>
    <row r="57" spans="2:14" s="18" customFormat="1" ht="15.6" x14ac:dyDescent="0.3">
      <c r="B57" s="165" t="s">
        <v>170</v>
      </c>
      <c r="C57" s="20"/>
      <c r="D57" s="21">
        <f>(State_Production_Rubber!D42*0.25)+(State_Production_Rubber!E42*0.75)</f>
        <v>74343.307694989664</v>
      </c>
      <c r="E57" s="21">
        <f>(State_Production_Rubber!E42*0.25)+(State_Production_Rubber!F42*0.75)</f>
        <v>76638.335224606766</v>
      </c>
      <c r="F57" s="21">
        <f>(State_Production_Rubber!F42*0.25)+(State_Production_Rubber!G42*0.75)</f>
        <v>73310.220359766739</v>
      </c>
      <c r="G57" s="21">
        <f>(State_Production_Rubber!G42*0.25)+(State_Production_Rubber!H42*0.75)</f>
        <v>73138.860692770133</v>
      </c>
      <c r="H57" s="21">
        <f>(State_Production_Rubber!H42*0.25)+(State_Production_Rubber!I42*0.75)</f>
        <v>73226.033757429046</v>
      </c>
      <c r="I57" s="21">
        <f>(State_Production_Rubber!I42*0.25)+(State_Production_Rubber!J42*0.75)</f>
        <v>68996.834482974547</v>
      </c>
      <c r="J57" s="21">
        <f>(State_Production_Rubber!J42*0.25)+(State_Production_Rubber!K42*0.75)</f>
        <v>71154.976030471968</v>
      </c>
      <c r="K57" s="21">
        <f>(State_Production_Rubber!K42*0.25)+(State_Production_Rubber!L42*0.75)</f>
        <v>76251.735261747875</v>
      </c>
      <c r="L57" s="21">
        <f>(State_Production_Rubber!L42*0.25)+(State_Production_Rubber!M42*0.75)</f>
        <v>66432.013052560578</v>
      </c>
      <c r="M57" s="21">
        <f>(State_Production_Rubber!M42*0.25)+(State_Production_Rubber!N42*0.75)</f>
        <v>61491.456488945645</v>
      </c>
      <c r="N57" s="131">
        <f>(State_Production_Rubber!N42*0.25)+(State_Production_Rubber!O42*0.75)</f>
        <v>57594.915181224002</v>
      </c>
    </row>
    <row r="58" spans="2:14" s="18" customFormat="1" ht="15.6" x14ac:dyDescent="0.3">
      <c r="B58" s="22" t="s">
        <v>172</v>
      </c>
      <c r="C58" s="23" t="s">
        <v>171</v>
      </c>
      <c r="D58" s="24">
        <f>SUM(D22:D57)</f>
        <v>886074</v>
      </c>
      <c r="E58" s="24">
        <f t="shared" ref="E58:L58" si="0">SUM(E22:E57)</f>
        <v>939370.75000000012</v>
      </c>
      <c r="F58" s="24">
        <f t="shared" si="0"/>
        <v>933059.5</v>
      </c>
      <c r="G58" s="24">
        <f t="shared" si="0"/>
        <v>952581.75</v>
      </c>
      <c r="H58" s="24">
        <f t="shared" si="0"/>
        <v>943917</v>
      </c>
      <c r="I58" s="24">
        <f t="shared" si="0"/>
        <v>963753.25</v>
      </c>
      <c r="J58" s="24">
        <f t="shared" si="0"/>
        <v>1003796.7500000002</v>
      </c>
      <c r="K58" s="24">
        <f t="shared" si="0"/>
        <v>1020368.75</v>
      </c>
      <c r="L58" s="24">
        <f t="shared" si="0"/>
        <v>920762.5</v>
      </c>
      <c r="M58" s="24">
        <f t="shared" ref="M58:N58" si="1">SUM(M22:M57)</f>
        <v>819389.75</v>
      </c>
      <c r="N58" s="25">
        <f t="shared" si="1"/>
        <v>770606.5</v>
      </c>
    </row>
    <row r="59" spans="2:14" s="18" customFormat="1" ht="15.6" x14ac:dyDescent="0.3">
      <c r="B59" s="26"/>
      <c r="C59" s="27"/>
      <c r="D59" s="27"/>
      <c r="E59" s="27"/>
      <c r="F59" s="28"/>
      <c r="G59" s="28"/>
      <c r="H59" s="28"/>
      <c r="I59" s="28"/>
      <c r="J59" s="28"/>
      <c r="K59" s="28"/>
      <c r="L59" s="28"/>
      <c r="M59" s="28"/>
      <c r="N59" s="28"/>
    </row>
    <row r="60" spans="2:14" s="18" customFormat="1" ht="15.6" x14ac:dyDescent="0.3">
      <c r="B60" s="29"/>
      <c r="C60" s="29"/>
      <c r="D60" s="29"/>
      <c r="E60" s="29"/>
      <c r="F60" s="30"/>
      <c r="G60" s="30"/>
      <c r="H60" s="30"/>
      <c r="I60" s="30"/>
      <c r="J60" s="30"/>
      <c r="K60" s="30"/>
      <c r="L60" s="30"/>
      <c r="M60" s="30"/>
      <c r="N60" s="30"/>
    </row>
    <row r="61" spans="2:14" s="18" customFormat="1" ht="18" x14ac:dyDescent="0.3">
      <c r="B61" s="15" t="s">
        <v>864</v>
      </c>
      <c r="C61" s="16" t="s">
        <v>71</v>
      </c>
      <c r="D61" s="16">
        <v>2005</v>
      </c>
      <c r="E61" s="16">
        <v>2006</v>
      </c>
      <c r="F61" s="16">
        <v>2007</v>
      </c>
      <c r="G61" s="16">
        <v>2008</v>
      </c>
      <c r="H61" s="16">
        <v>2009</v>
      </c>
      <c r="I61" s="16">
        <v>2010</v>
      </c>
      <c r="J61" s="16">
        <v>2011</v>
      </c>
      <c r="K61" s="16">
        <v>2012</v>
      </c>
      <c r="L61" s="16">
        <v>2013</v>
      </c>
      <c r="M61" s="16">
        <v>2014</v>
      </c>
      <c r="N61" s="17">
        <v>2015</v>
      </c>
    </row>
    <row r="62" spans="2:14" s="18" customFormat="1" ht="15.6" x14ac:dyDescent="0.3">
      <c r="B62" s="22" t="s">
        <v>30</v>
      </c>
      <c r="C62" s="23" t="s">
        <v>11</v>
      </c>
      <c r="D62" s="78">
        <v>26.3</v>
      </c>
      <c r="E62" s="78">
        <v>26.3</v>
      </c>
      <c r="F62" s="78">
        <v>26.3</v>
      </c>
      <c r="G62" s="78">
        <v>26.3</v>
      </c>
      <c r="H62" s="78">
        <v>26.3</v>
      </c>
      <c r="I62" s="78">
        <v>26.3</v>
      </c>
      <c r="J62" s="78">
        <v>26.3</v>
      </c>
      <c r="K62" s="78">
        <v>26.3</v>
      </c>
      <c r="L62" s="78">
        <v>26.3</v>
      </c>
      <c r="M62" s="78">
        <v>26.3</v>
      </c>
      <c r="N62" s="83">
        <v>26.3</v>
      </c>
    </row>
    <row r="63" spans="2:14" s="18" customFormat="1" ht="15.6" x14ac:dyDescent="0.3">
      <c r="B63" s="26"/>
      <c r="C63" s="27"/>
      <c r="D63" s="27"/>
      <c r="E63" s="27"/>
      <c r="F63" s="33"/>
      <c r="G63" s="33"/>
      <c r="H63" s="33"/>
      <c r="I63" s="33"/>
      <c r="J63" s="33"/>
      <c r="K63" s="33"/>
      <c r="L63" s="33"/>
      <c r="M63" s="33"/>
      <c r="N63" s="33"/>
    </row>
    <row r="64" spans="2:14" ht="15.6" x14ac:dyDescent="0.3">
      <c r="B64" s="34"/>
      <c r="C64" s="34"/>
      <c r="D64" s="34"/>
      <c r="E64" s="34"/>
      <c r="F64" s="34"/>
      <c r="G64" s="34"/>
      <c r="H64" s="34"/>
      <c r="I64" s="34"/>
      <c r="J64" s="34"/>
      <c r="K64" s="34"/>
      <c r="L64" s="34"/>
      <c r="M64" s="34"/>
      <c r="N64" s="34"/>
    </row>
    <row r="65" spans="2:14" s="18" customFormat="1" ht="18" x14ac:dyDescent="0.3">
      <c r="B65" s="15" t="s">
        <v>72</v>
      </c>
      <c r="C65" s="16" t="s">
        <v>14</v>
      </c>
      <c r="D65" s="16">
        <v>2005</v>
      </c>
      <c r="E65" s="16">
        <v>2006</v>
      </c>
      <c r="F65" s="16">
        <v>2007</v>
      </c>
      <c r="G65" s="16">
        <v>2008</v>
      </c>
      <c r="H65" s="16">
        <v>2009</v>
      </c>
      <c r="I65" s="16">
        <v>2010</v>
      </c>
      <c r="J65" s="16">
        <v>2011</v>
      </c>
      <c r="K65" s="16">
        <v>2012</v>
      </c>
      <c r="L65" s="16">
        <v>2013</v>
      </c>
      <c r="M65" s="16">
        <v>2014</v>
      </c>
      <c r="N65" s="17">
        <v>2015</v>
      </c>
    </row>
    <row r="66" spans="2:14" s="18" customFormat="1" ht="15.6" x14ac:dyDescent="0.3">
      <c r="B66" s="174" t="s">
        <v>185</v>
      </c>
      <c r="C66" s="35"/>
      <c r="D66" s="177"/>
      <c r="E66" s="177"/>
      <c r="F66" s="177"/>
      <c r="G66" s="177"/>
      <c r="H66" s="177"/>
      <c r="I66" s="177"/>
      <c r="J66" s="177"/>
      <c r="K66" s="177"/>
      <c r="L66" s="177"/>
      <c r="M66" s="177"/>
      <c r="N66" s="178"/>
    </row>
    <row r="67" spans="2:14" s="18" customFormat="1" ht="15.6" x14ac:dyDescent="0.3">
      <c r="B67" s="165" t="s">
        <v>136</v>
      </c>
      <c r="C67" s="20"/>
      <c r="D67" s="21">
        <f t="shared" ref="D67:N67" si="2">D22*D$62*$C$15</f>
        <v>0</v>
      </c>
      <c r="E67" s="21">
        <f t="shared" si="2"/>
        <v>0</v>
      </c>
      <c r="F67" s="21">
        <f t="shared" si="2"/>
        <v>0</v>
      </c>
      <c r="G67" s="21">
        <f t="shared" si="2"/>
        <v>0</v>
      </c>
      <c r="H67" s="21">
        <f t="shared" si="2"/>
        <v>0</v>
      </c>
      <c r="I67" s="21">
        <f t="shared" si="2"/>
        <v>0</v>
      </c>
      <c r="J67" s="21">
        <f t="shared" si="2"/>
        <v>0</v>
      </c>
      <c r="K67" s="21">
        <f t="shared" si="2"/>
        <v>0</v>
      </c>
      <c r="L67" s="21">
        <f t="shared" si="2"/>
        <v>0</v>
      </c>
      <c r="M67" s="21">
        <f t="shared" si="2"/>
        <v>0</v>
      </c>
      <c r="N67" s="131">
        <f t="shared" si="2"/>
        <v>0</v>
      </c>
    </row>
    <row r="68" spans="2:14" s="18" customFormat="1" ht="15.6" x14ac:dyDescent="0.3">
      <c r="B68" s="165" t="s">
        <v>137</v>
      </c>
      <c r="C68" s="20"/>
      <c r="D68" s="21">
        <f t="shared" ref="D68:N68" si="3">D23*D$62*$C$15</f>
        <v>4724025.7769479342</v>
      </c>
      <c r="E68" s="21">
        <f t="shared" si="3"/>
        <v>5079382.7175561925</v>
      </c>
      <c r="F68" s="21">
        <f t="shared" si="3"/>
        <v>5150275.0722201206</v>
      </c>
      <c r="G68" s="21">
        <f t="shared" si="3"/>
        <v>5206150.6468687104</v>
      </c>
      <c r="H68" s="21">
        <f t="shared" si="3"/>
        <v>5233629.811323721</v>
      </c>
      <c r="I68" s="21">
        <f t="shared" si="3"/>
        <v>5534508.5232950179</v>
      </c>
      <c r="J68" s="21">
        <f t="shared" si="3"/>
        <v>5648987.9735288136</v>
      </c>
      <c r="K68" s="21">
        <f t="shared" si="3"/>
        <v>5596734.6395957703</v>
      </c>
      <c r="L68" s="21">
        <f t="shared" si="3"/>
        <v>5008227.3464719374</v>
      </c>
      <c r="M68" s="21">
        <f t="shared" si="3"/>
        <v>2747891.6810694705</v>
      </c>
      <c r="N68" s="131">
        <f t="shared" si="3"/>
        <v>1904718.748532468</v>
      </c>
    </row>
    <row r="69" spans="2:14" s="18" customFormat="1" ht="15.6" x14ac:dyDescent="0.3">
      <c r="B69" s="165" t="s">
        <v>138</v>
      </c>
      <c r="C69" s="20"/>
      <c r="D69" s="21">
        <f t="shared" ref="D69:N69" si="4">D24*D$62*$C$15</f>
        <v>0</v>
      </c>
      <c r="E69" s="21">
        <f t="shared" si="4"/>
        <v>0</v>
      </c>
      <c r="F69" s="21">
        <f t="shared" si="4"/>
        <v>0</v>
      </c>
      <c r="G69" s="21">
        <f t="shared" si="4"/>
        <v>0</v>
      </c>
      <c r="H69" s="21">
        <f t="shared" si="4"/>
        <v>0</v>
      </c>
      <c r="I69" s="21">
        <f t="shared" si="4"/>
        <v>0</v>
      </c>
      <c r="J69" s="21">
        <f t="shared" si="4"/>
        <v>0</v>
      </c>
      <c r="K69" s="21">
        <f t="shared" si="4"/>
        <v>0</v>
      </c>
      <c r="L69" s="21">
        <f t="shared" si="4"/>
        <v>0</v>
      </c>
      <c r="M69" s="21">
        <f t="shared" si="4"/>
        <v>0</v>
      </c>
      <c r="N69" s="131">
        <f t="shared" si="4"/>
        <v>0</v>
      </c>
    </row>
    <row r="70" spans="2:14" s="18" customFormat="1" ht="15.6" x14ac:dyDescent="0.3">
      <c r="B70" s="165" t="s">
        <v>139</v>
      </c>
      <c r="C70" s="20"/>
      <c r="D70" s="21">
        <f t="shared" ref="D70:N70" si="5">D25*D$62*$C$15</f>
        <v>220818.77817522213</v>
      </c>
      <c r="E70" s="21">
        <f t="shared" si="5"/>
        <v>274918.41897208343</v>
      </c>
      <c r="F70" s="21">
        <f t="shared" si="5"/>
        <v>291093.76115757535</v>
      </c>
      <c r="G70" s="21">
        <f t="shared" si="5"/>
        <v>248235.34970522462</v>
      </c>
      <c r="H70" s="21">
        <f t="shared" si="5"/>
        <v>233720.07486182792</v>
      </c>
      <c r="I70" s="21">
        <f t="shared" si="5"/>
        <v>242080.71841092952</v>
      </c>
      <c r="J70" s="21">
        <f t="shared" si="5"/>
        <v>61240.572712432921</v>
      </c>
      <c r="K70" s="21">
        <f t="shared" si="5"/>
        <v>0</v>
      </c>
      <c r="L70" s="21">
        <f t="shared" si="5"/>
        <v>196669.9743044776</v>
      </c>
      <c r="M70" s="21">
        <f t="shared" si="5"/>
        <v>237033.11237421978</v>
      </c>
      <c r="N70" s="131">
        <f t="shared" si="5"/>
        <v>242530.7361861472</v>
      </c>
    </row>
    <row r="71" spans="2:14" s="18" customFormat="1" ht="15.6" x14ac:dyDescent="0.3">
      <c r="B71" s="165" t="s">
        <v>140</v>
      </c>
      <c r="C71" s="20"/>
      <c r="D71" s="21">
        <f t="shared" ref="D71:N71" si="6">D26*D$62*$C$15</f>
        <v>66121.647428724187</v>
      </c>
      <c r="E71" s="21">
        <f t="shared" si="6"/>
        <v>64419.476199581448</v>
      </c>
      <c r="F71" s="21">
        <f t="shared" si="6"/>
        <v>40585.459951988647</v>
      </c>
      <c r="G71" s="21">
        <f t="shared" si="6"/>
        <v>33166.760193368034</v>
      </c>
      <c r="H71" s="21">
        <f t="shared" si="6"/>
        <v>33388.582123118271</v>
      </c>
      <c r="I71" s="21">
        <f t="shared" si="6"/>
        <v>34582.959772989932</v>
      </c>
      <c r="J71" s="21">
        <f t="shared" si="6"/>
        <v>8748.6532446332749</v>
      </c>
      <c r="K71" s="21">
        <f t="shared" si="6"/>
        <v>0</v>
      </c>
      <c r="L71" s="21">
        <f t="shared" si="6"/>
        <v>49167.493576119399</v>
      </c>
      <c r="M71" s="21">
        <f t="shared" si="6"/>
        <v>65382.437174723775</v>
      </c>
      <c r="N71" s="131">
        <f t="shared" si="6"/>
        <v>62674.070406926417</v>
      </c>
    </row>
    <row r="72" spans="2:14" s="18" customFormat="1" ht="15.6" x14ac:dyDescent="0.3">
      <c r="B72" s="165" t="s">
        <v>141</v>
      </c>
      <c r="C72" s="20"/>
      <c r="D72" s="21">
        <f t="shared" ref="D72:N72" si="7">D27*D$62*$C$15</f>
        <v>29525.161105924584</v>
      </c>
      <c r="E72" s="21">
        <f t="shared" si="7"/>
        <v>32209.738099790724</v>
      </c>
      <c r="F72" s="21">
        <f t="shared" si="7"/>
        <v>32343.751239730584</v>
      </c>
      <c r="G72" s="21">
        <f t="shared" si="7"/>
        <v>33166.760193368034</v>
      </c>
      <c r="H72" s="21">
        <f t="shared" si="7"/>
        <v>33388.582123118271</v>
      </c>
      <c r="I72" s="21">
        <f t="shared" si="7"/>
        <v>34582.959772989932</v>
      </c>
      <c r="J72" s="21">
        <f t="shared" si="7"/>
        <v>36646.382199520493</v>
      </c>
      <c r="K72" s="21">
        <f t="shared" si="7"/>
        <v>37756.723977353467</v>
      </c>
      <c r="L72" s="21">
        <f t="shared" si="7"/>
        <v>34069.573785523389</v>
      </c>
      <c r="M72" s="21">
        <f t="shared" si="7"/>
        <v>32691.218587361887</v>
      </c>
      <c r="N72" s="131">
        <f t="shared" si="7"/>
        <v>31337.035203463209</v>
      </c>
    </row>
    <row r="73" spans="2:14" s="18" customFormat="1" ht="15.6" x14ac:dyDescent="0.3">
      <c r="B73" s="165" t="s">
        <v>142</v>
      </c>
      <c r="C73" s="20"/>
      <c r="D73" s="21">
        <f t="shared" ref="D73:N73" si="8">D28*D$62*$C$15</f>
        <v>406280.93026606913</v>
      </c>
      <c r="E73" s="21">
        <f t="shared" si="8"/>
        <v>475661.45953384432</v>
      </c>
      <c r="F73" s="21">
        <f t="shared" si="8"/>
        <v>461054.2260684864</v>
      </c>
      <c r="G73" s="21">
        <f t="shared" si="8"/>
        <v>388936.40465452091</v>
      </c>
      <c r="H73" s="21">
        <f t="shared" si="8"/>
        <v>342263.40323703072</v>
      </c>
      <c r="I73" s="21">
        <f t="shared" si="8"/>
        <v>319583.63799599948</v>
      </c>
      <c r="J73" s="21">
        <f t="shared" si="8"/>
        <v>78737.87920169947</v>
      </c>
      <c r="K73" s="21">
        <f t="shared" si="8"/>
        <v>0</v>
      </c>
      <c r="L73" s="21">
        <f t="shared" si="8"/>
        <v>172086.22751641792</v>
      </c>
      <c r="M73" s="21">
        <f t="shared" si="8"/>
        <v>253335.16643620853</v>
      </c>
      <c r="N73" s="131">
        <f t="shared" si="8"/>
        <v>273867.77138961043</v>
      </c>
    </row>
    <row r="74" spans="2:14" s="18" customFormat="1" ht="15.6" x14ac:dyDescent="0.3">
      <c r="B74" s="165" t="s">
        <v>143</v>
      </c>
      <c r="C74" s="20"/>
      <c r="D74" s="21">
        <f t="shared" ref="D74:N74" si="9">D29*D$62*$C$15</f>
        <v>29525.161105924584</v>
      </c>
      <c r="E74" s="21">
        <f t="shared" si="9"/>
        <v>32209.738099790724</v>
      </c>
      <c r="F74" s="21">
        <f t="shared" si="9"/>
        <v>32343.751239730584</v>
      </c>
      <c r="G74" s="21">
        <f t="shared" si="9"/>
        <v>33166.760193368034</v>
      </c>
      <c r="H74" s="21">
        <f t="shared" si="9"/>
        <v>33388.582123118271</v>
      </c>
      <c r="I74" s="21">
        <f t="shared" si="9"/>
        <v>34582.959772989932</v>
      </c>
      <c r="J74" s="21">
        <f t="shared" si="9"/>
        <v>36646.382199520493</v>
      </c>
      <c r="K74" s="21">
        <f t="shared" si="9"/>
        <v>37756.723977353467</v>
      </c>
      <c r="L74" s="21">
        <f t="shared" si="9"/>
        <v>34069.573785523389</v>
      </c>
      <c r="M74" s="21">
        <f t="shared" si="9"/>
        <v>32691.218587361887</v>
      </c>
      <c r="N74" s="131">
        <f t="shared" si="9"/>
        <v>31337.035203463209</v>
      </c>
    </row>
    <row r="75" spans="2:14" s="18" customFormat="1" ht="15.6" x14ac:dyDescent="0.3">
      <c r="B75" s="165" t="s">
        <v>144</v>
      </c>
      <c r="C75" s="20"/>
      <c r="D75" s="21">
        <f t="shared" ref="D75:N75" si="10">D30*D$62*$C$15</f>
        <v>59050.322211849169</v>
      </c>
      <c r="E75" s="21">
        <f t="shared" si="10"/>
        <v>64419.476199581448</v>
      </c>
      <c r="F75" s="21">
        <f t="shared" si="10"/>
        <v>64687.502479461167</v>
      </c>
      <c r="G75" s="21">
        <f t="shared" si="10"/>
        <v>66333.520386736069</v>
      </c>
      <c r="H75" s="21">
        <f t="shared" si="10"/>
        <v>66777.164246236542</v>
      </c>
      <c r="I75" s="21">
        <f t="shared" si="10"/>
        <v>69165.919545979865</v>
      </c>
      <c r="J75" s="21">
        <f t="shared" si="10"/>
        <v>73292.764399040985</v>
      </c>
      <c r="K75" s="21">
        <f t="shared" si="10"/>
        <v>75513.447954706935</v>
      </c>
      <c r="L75" s="21">
        <f t="shared" si="10"/>
        <v>68139.147571046778</v>
      </c>
      <c r="M75" s="21">
        <f t="shared" si="10"/>
        <v>65382.437174723775</v>
      </c>
      <c r="N75" s="131">
        <f t="shared" si="10"/>
        <v>62674.070406926417</v>
      </c>
    </row>
    <row r="76" spans="2:14" s="18" customFormat="1" ht="15.6" x14ac:dyDescent="0.3">
      <c r="B76" s="165" t="s">
        <v>145</v>
      </c>
      <c r="C76" s="20"/>
      <c r="D76" s="21">
        <f t="shared" ref="D76:N76" si="11">D31*D$62*$C$15</f>
        <v>5555321.892653849</v>
      </c>
      <c r="E76" s="21">
        <f t="shared" si="11"/>
        <v>5620134.3945094608</v>
      </c>
      <c r="F76" s="21">
        <f t="shared" si="11"/>
        <v>5072842.6539719533</v>
      </c>
      <c r="G76" s="21">
        <f t="shared" si="11"/>
        <v>4840285.5812515905</v>
      </c>
      <c r="H76" s="21">
        <f t="shared" si="11"/>
        <v>4632878.8249081392</v>
      </c>
      <c r="I76" s="21">
        <f t="shared" si="11"/>
        <v>4422913.9720928222</v>
      </c>
      <c r="J76" s="21">
        <f t="shared" si="11"/>
        <v>4525002.3170302873</v>
      </c>
      <c r="K76" s="21">
        <f t="shared" si="11"/>
        <v>4473332.1632601293</v>
      </c>
      <c r="L76" s="21">
        <f t="shared" si="11"/>
        <v>3863221.398965938</v>
      </c>
      <c r="M76" s="21">
        <f t="shared" si="11"/>
        <v>3612423.2091351813</v>
      </c>
      <c r="N76" s="131">
        <f t="shared" si="11"/>
        <v>3331216.4235714292</v>
      </c>
    </row>
    <row r="77" spans="2:14" s="18" customFormat="1" ht="15.6" x14ac:dyDescent="0.3">
      <c r="B77" s="165" t="s">
        <v>146</v>
      </c>
      <c r="C77" s="20"/>
      <c r="D77" s="21">
        <f t="shared" ref="D77:N77" si="12">D32*D$62*$C$15</f>
        <v>656624.86954721587</v>
      </c>
      <c r="E77" s="21">
        <f t="shared" si="12"/>
        <v>708614.23819539591</v>
      </c>
      <c r="F77" s="21">
        <f t="shared" si="12"/>
        <v>687460.48474660062</v>
      </c>
      <c r="G77" s="21">
        <f t="shared" si="12"/>
        <v>671369.21804318484</v>
      </c>
      <c r="H77" s="21">
        <f t="shared" si="12"/>
        <v>642760.64234509517</v>
      </c>
      <c r="I77" s="21">
        <f t="shared" si="12"/>
        <v>735814.11488850822</v>
      </c>
      <c r="J77" s="21">
        <f t="shared" si="12"/>
        <v>192470.37138193203</v>
      </c>
      <c r="K77" s="21">
        <f t="shared" si="12"/>
        <v>0</v>
      </c>
      <c r="L77" s="21">
        <f t="shared" si="12"/>
        <v>639177.41648955236</v>
      </c>
      <c r="M77" s="21">
        <f t="shared" si="12"/>
        <v>776481.77429738338</v>
      </c>
      <c r="N77" s="131">
        <f t="shared" si="12"/>
        <v>697580.3199177488</v>
      </c>
    </row>
    <row r="78" spans="2:14" s="18" customFormat="1" ht="15.6" x14ac:dyDescent="0.3">
      <c r="B78" s="165" t="s">
        <v>147</v>
      </c>
      <c r="C78" s="20"/>
      <c r="D78" s="21">
        <f t="shared" ref="D78:N78" si="13">D33*D$62*$C$15</f>
        <v>11244494.776617244</v>
      </c>
      <c r="E78" s="21">
        <f t="shared" si="13"/>
        <v>12657756.331997912</v>
      </c>
      <c r="F78" s="21">
        <f t="shared" si="13"/>
        <v>12301982.597856393</v>
      </c>
      <c r="G78" s="21">
        <f t="shared" si="13"/>
        <v>12663729.786670908</v>
      </c>
      <c r="H78" s="21">
        <f t="shared" si="13"/>
        <v>13046314.536332849</v>
      </c>
      <c r="I78" s="21">
        <f t="shared" si="13"/>
        <v>13617349.150518943</v>
      </c>
      <c r="J78" s="21">
        <f t="shared" si="13"/>
        <v>14912935.978844158</v>
      </c>
      <c r="K78" s="21">
        <f t="shared" si="13"/>
        <v>15831045.845608575</v>
      </c>
      <c r="L78" s="21">
        <f t="shared" si="13"/>
        <v>14451111.377855049</v>
      </c>
      <c r="M78" s="21">
        <f t="shared" si="13"/>
        <v>13820277.990654781</v>
      </c>
      <c r="N78" s="131">
        <f t="shared" si="13"/>
        <v>13201057.366099568</v>
      </c>
    </row>
    <row r="79" spans="2:14" s="18" customFormat="1" ht="15.6" x14ac:dyDescent="0.3">
      <c r="B79" s="165" t="s">
        <v>148</v>
      </c>
      <c r="C79" s="20"/>
      <c r="D79" s="21">
        <f t="shared" ref="D79:N79" si="14">D34*D$62*$C$15</f>
        <v>9914622.6666122116</v>
      </c>
      <c r="E79" s="21">
        <f t="shared" si="14"/>
        <v>10879406.865766248</v>
      </c>
      <c r="F79" s="21">
        <f t="shared" si="14"/>
        <v>11438330.812105864</v>
      </c>
      <c r="G79" s="21">
        <f t="shared" si="14"/>
        <v>12133061.623577019</v>
      </c>
      <c r="H79" s="21">
        <f t="shared" si="14"/>
        <v>12136932.220603902</v>
      </c>
      <c r="I79" s="21">
        <f t="shared" si="14"/>
        <v>11836636.484740959</v>
      </c>
      <c r="J79" s="21">
        <f t="shared" si="14"/>
        <v>12368979.87694866</v>
      </c>
      <c r="K79" s="21">
        <f t="shared" si="14"/>
        <v>12192623.084497651</v>
      </c>
      <c r="L79" s="21">
        <f t="shared" si="14"/>
        <v>10957043.197736735</v>
      </c>
      <c r="M79" s="21">
        <f t="shared" si="14"/>
        <v>10167317.422523085</v>
      </c>
      <c r="N79" s="131">
        <f t="shared" si="14"/>
        <v>9829013.2153203487</v>
      </c>
    </row>
    <row r="80" spans="2:14" s="18" customFormat="1" ht="15.6" x14ac:dyDescent="0.3">
      <c r="B80" s="165" t="s">
        <v>149</v>
      </c>
      <c r="C80" s="20"/>
      <c r="D80" s="21">
        <f t="shared" ref="D80:N80" si="15">D35*D$62*$C$15</f>
        <v>213747.4529583471</v>
      </c>
      <c r="E80" s="21">
        <f t="shared" si="15"/>
        <v>349093.79738240608</v>
      </c>
      <c r="F80" s="21">
        <f t="shared" si="15"/>
        <v>508635.22751412971</v>
      </c>
      <c r="G80" s="21">
        <f t="shared" si="15"/>
        <v>262241.97107673029</v>
      </c>
      <c r="H80" s="21">
        <f t="shared" si="15"/>
        <v>667162.91296099767</v>
      </c>
      <c r="I80" s="21">
        <f t="shared" si="15"/>
        <v>917065.91379254777</v>
      </c>
      <c r="J80" s="21">
        <f t="shared" si="15"/>
        <v>236213.63760509837</v>
      </c>
      <c r="K80" s="21">
        <f t="shared" si="15"/>
        <v>0</v>
      </c>
      <c r="L80" s="21">
        <f t="shared" si="15"/>
        <v>663761.16327761195</v>
      </c>
      <c r="M80" s="21">
        <f t="shared" si="15"/>
        <v>809172.99288474512</v>
      </c>
      <c r="N80" s="131">
        <f t="shared" si="15"/>
        <v>752088.84488311689</v>
      </c>
    </row>
    <row r="81" spans="2:14" s="18" customFormat="1" ht="15.6" x14ac:dyDescent="0.3">
      <c r="B81" s="165" t="s">
        <v>150</v>
      </c>
      <c r="C81" s="20"/>
      <c r="D81" s="21">
        <f t="shared" ref="D81:N81" si="16">D36*D$62*$C$15</f>
        <v>0</v>
      </c>
      <c r="E81" s="21">
        <f t="shared" si="16"/>
        <v>0</v>
      </c>
      <c r="F81" s="21">
        <f t="shared" si="16"/>
        <v>0</v>
      </c>
      <c r="G81" s="21">
        <f t="shared" si="16"/>
        <v>0</v>
      </c>
      <c r="H81" s="21">
        <f t="shared" si="16"/>
        <v>0</v>
      </c>
      <c r="I81" s="21">
        <f t="shared" si="16"/>
        <v>0</v>
      </c>
      <c r="J81" s="21">
        <f t="shared" si="16"/>
        <v>0</v>
      </c>
      <c r="K81" s="21">
        <f t="shared" si="16"/>
        <v>0</v>
      </c>
      <c r="L81" s="21">
        <f t="shared" si="16"/>
        <v>0</v>
      </c>
      <c r="M81" s="21">
        <f t="shared" si="16"/>
        <v>0</v>
      </c>
      <c r="N81" s="131">
        <f t="shared" si="16"/>
        <v>0</v>
      </c>
    </row>
    <row r="82" spans="2:14" s="18" customFormat="1" ht="15.6" x14ac:dyDescent="0.3">
      <c r="B82" s="165" t="s">
        <v>151</v>
      </c>
      <c r="C82" s="20"/>
      <c r="D82" s="21">
        <f t="shared" ref="D82:N82" si="17">D37*D$62*$C$15</f>
        <v>715675.19175906514</v>
      </c>
      <c r="E82" s="21">
        <f t="shared" si="17"/>
        <v>797758.84053175163</v>
      </c>
      <c r="F82" s="21">
        <f t="shared" si="17"/>
        <v>736287.65341084718</v>
      </c>
      <c r="G82" s="21">
        <f t="shared" si="17"/>
        <v>729668.72425409686</v>
      </c>
      <c r="H82" s="21">
        <f t="shared" si="17"/>
        <v>684526.80647406145</v>
      </c>
      <c r="I82" s="21">
        <f t="shared" si="17"/>
        <v>665413.23572589876</v>
      </c>
      <c r="J82" s="21">
        <f t="shared" si="17"/>
        <v>166224.4116480322</v>
      </c>
      <c r="K82" s="21">
        <f t="shared" si="17"/>
        <v>0</v>
      </c>
      <c r="L82" s="21">
        <f t="shared" si="17"/>
        <v>565426.17612537311</v>
      </c>
      <c r="M82" s="21">
        <f t="shared" si="17"/>
        <v>776394.66383399884</v>
      </c>
      <c r="N82" s="131">
        <f t="shared" si="17"/>
        <v>728917.3551212122</v>
      </c>
    </row>
    <row r="83" spans="2:14" s="18" customFormat="1" x14ac:dyDescent="0.25">
      <c r="B83" s="165" t="s">
        <v>152</v>
      </c>
      <c r="C83" s="20"/>
      <c r="D83" s="21">
        <f t="shared" ref="D83:N83" si="18">D38*D$62*$C$15</f>
        <v>6032683.9113023402</v>
      </c>
      <c r="E83" s="21">
        <f t="shared" si="18"/>
        <v>6536305.5440097917</v>
      </c>
      <c r="F83" s="21">
        <f t="shared" si="18"/>
        <v>6919070.4308651406</v>
      </c>
      <c r="G83" s="21">
        <f t="shared" si="18"/>
        <v>7406282.9442770397</v>
      </c>
      <c r="H83" s="21">
        <f t="shared" si="18"/>
        <v>7137265.9759425567</v>
      </c>
      <c r="I83" s="21">
        <f t="shared" si="18"/>
        <v>7131191.7536583841</v>
      </c>
      <c r="J83" s="21">
        <f t="shared" si="18"/>
        <v>7512508.3509017015</v>
      </c>
      <c r="K83" s="21">
        <f t="shared" si="18"/>
        <v>7740128.4153574584</v>
      </c>
      <c r="L83" s="21">
        <f t="shared" si="18"/>
        <v>6738425.1581516974</v>
      </c>
      <c r="M83" s="21">
        <f t="shared" si="18"/>
        <v>6276801.0792368678</v>
      </c>
      <c r="N83" s="131">
        <f t="shared" si="18"/>
        <v>6008545.2136233766</v>
      </c>
    </row>
    <row r="84" spans="2:14" s="18" customFormat="1" x14ac:dyDescent="0.25">
      <c r="B84" s="165" t="s">
        <v>153</v>
      </c>
      <c r="C84" s="20"/>
      <c r="D84" s="21">
        <f t="shared" ref="D84:N84" si="19">D39*D$62*$C$15</f>
        <v>25983013.797238395</v>
      </c>
      <c r="E84" s="21">
        <f t="shared" si="19"/>
        <v>25933534.358870432</v>
      </c>
      <c r="F84" s="21">
        <f t="shared" si="19"/>
        <v>25212888.716783948</v>
      </c>
      <c r="G84" s="21">
        <f t="shared" si="19"/>
        <v>24999491.557878934</v>
      </c>
      <c r="H84" s="21">
        <f t="shared" si="19"/>
        <v>24957904.26408077</v>
      </c>
      <c r="I84" s="21">
        <f t="shared" si="19"/>
        <v>25290642.796050671</v>
      </c>
      <c r="J84" s="21">
        <f t="shared" si="19"/>
        <v>27553796.261318039</v>
      </c>
      <c r="K84" s="21">
        <f t="shared" si="19"/>
        <v>27670640.907062553</v>
      </c>
      <c r="L84" s="21">
        <f t="shared" si="19"/>
        <v>24912208.888599526</v>
      </c>
      <c r="M84" s="21">
        <f t="shared" si="19"/>
        <v>23750388.079876877</v>
      </c>
      <c r="N84" s="131">
        <f t="shared" si="19"/>
        <v>23151443.282545459</v>
      </c>
    </row>
    <row r="85" spans="2:14" s="18" customFormat="1" x14ac:dyDescent="0.25">
      <c r="B85" s="165" t="s">
        <v>154</v>
      </c>
      <c r="C85" s="20"/>
      <c r="D85" s="21">
        <f t="shared" ref="D85:N85" si="20">D40*D$62*$C$15</f>
        <v>0</v>
      </c>
      <c r="E85" s="21">
        <f t="shared" si="20"/>
        <v>0</v>
      </c>
      <c r="F85" s="21">
        <f t="shared" si="20"/>
        <v>0</v>
      </c>
      <c r="G85" s="21">
        <f t="shared" si="20"/>
        <v>0</v>
      </c>
      <c r="H85" s="21">
        <f t="shared" si="20"/>
        <v>0</v>
      </c>
      <c r="I85" s="21">
        <f t="shared" si="20"/>
        <v>0</v>
      </c>
      <c r="J85" s="21">
        <f t="shared" si="20"/>
        <v>0</v>
      </c>
      <c r="K85" s="21">
        <f t="shared" si="20"/>
        <v>0</v>
      </c>
      <c r="L85" s="21">
        <f t="shared" si="20"/>
        <v>0</v>
      </c>
      <c r="M85" s="21">
        <f t="shared" si="20"/>
        <v>0</v>
      </c>
      <c r="N85" s="131">
        <f t="shared" si="20"/>
        <v>0</v>
      </c>
    </row>
    <row r="86" spans="2:14" s="18" customFormat="1" x14ac:dyDescent="0.25">
      <c r="B86" s="165" t="s">
        <v>155</v>
      </c>
      <c r="C86" s="20"/>
      <c r="D86" s="21">
        <f t="shared" ref="D86:N86" si="21">D41*D$62*$C$15</f>
        <v>1935757.8427956975</v>
      </c>
      <c r="E86" s="21">
        <f t="shared" si="21"/>
        <v>2256952.9572330755</v>
      </c>
      <c r="F86" s="21">
        <f t="shared" si="21"/>
        <v>2224100.2104384545</v>
      </c>
      <c r="G86" s="21">
        <f t="shared" si="21"/>
        <v>2305605.1851841141</v>
      </c>
      <c r="H86" s="21">
        <f t="shared" si="21"/>
        <v>2212145.7480319277</v>
      </c>
      <c r="I86" s="21">
        <f t="shared" si="21"/>
        <v>2116662.5865748459</v>
      </c>
      <c r="J86" s="21">
        <f t="shared" si="21"/>
        <v>2226680.6609261171</v>
      </c>
      <c r="K86" s="21">
        <f t="shared" si="21"/>
        <v>2217787.7196413879</v>
      </c>
      <c r="L86" s="21">
        <f t="shared" si="21"/>
        <v>2000619.0263484162</v>
      </c>
      <c r="M86" s="21">
        <f t="shared" si="21"/>
        <v>2247238.1688751313</v>
      </c>
      <c r="N86" s="131">
        <f t="shared" si="21"/>
        <v>2117237.5960779223</v>
      </c>
    </row>
    <row r="87" spans="2:14" s="18" customFormat="1" x14ac:dyDescent="0.25">
      <c r="B87" s="165" t="s">
        <v>156</v>
      </c>
      <c r="C87" s="20"/>
      <c r="D87" s="21">
        <f t="shared" ref="D87:N87" si="22">D42*D$62*$C$15</f>
        <v>16092452.662967322</v>
      </c>
      <c r="E87" s="21">
        <f t="shared" si="22"/>
        <v>17611242.12862251</v>
      </c>
      <c r="F87" s="21">
        <f t="shared" si="22"/>
        <v>17547419.672967799</v>
      </c>
      <c r="G87" s="21">
        <f t="shared" si="22"/>
        <v>17918084.518594563</v>
      </c>
      <c r="H87" s="21">
        <f t="shared" si="22"/>
        <v>17579636.344372999</v>
      </c>
      <c r="I87" s="21">
        <f t="shared" si="22"/>
        <v>17291172.16921765</v>
      </c>
      <c r="J87" s="21">
        <f t="shared" si="22"/>
        <v>18122461.882273376</v>
      </c>
      <c r="K87" s="21">
        <f t="shared" si="22"/>
        <v>18689578.368789963</v>
      </c>
      <c r="L87" s="21">
        <f t="shared" si="22"/>
        <v>17184027.73207885</v>
      </c>
      <c r="M87" s="21">
        <f t="shared" si="22"/>
        <v>16484655.860756464</v>
      </c>
      <c r="N87" s="131">
        <f t="shared" si="22"/>
        <v>15971072.115199136</v>
      </c>
    </row>
    <row r="88" spans="2:14" s="18" customFormat="1" x14ac:dyDescent="0.25">
      <c r="B88" s="165" t="s">
        <v>157</v>
      </c>
      <c r="C88" s="20"/>
      <c r="D88" s="21">
        <f t="shared" ref="D88:N88" si="23">D43*D$62*$C$15</f>
        <v>0</v>
      </c>
      <c r="E88" s="21">
        <f t="shared" si="23"/>
        <v>0</v>
      </c>
      <c r="F88" s="21">
        <f t="shared" si="23"/>
        <v>0</v>
      </c>
      <c r="G88" s="21">
        <f t="shared" si="23"/>
        <v>0</v>
      </c>
      <c r="H88" s="21">
        <f t="shared" si="23"/>
        <v>0</v>
      </c>
      <c r="I88" s="21">
        <f t="shared" si="23"/>
        <v>0</v>
      </c>
      <c r="J88" s="21">
        <f t="shared" si="23"/>
        <v>0</v>
      </c>
      <c r="K88" s="21">
        <f t="shared" si="23"/>
        <v>0</v>
      </c>
      <c r="L88" s="21">
        <f t="shared" si="23"/>
        <v>0</v>
      </c>
      <c r="M88" s="21">
        <f t="shared" si="23"/>
        <v>0</v>
      </c>
      <c r="N88" s="131">
        <f t="shared" si="23"/>
        <v>0</v>
      </c>
    </row>
    <row r="89" spans="2:14" s="18" customFormat="1" x14ac:dyDescent="0.25">
      <c r="B89" s="165" t="s">
        <v>158</v>
      </c>
      <c r="C89" s="20"/>
      <c r="D89" s="21">
        <f t="shared" ref="D89:N89" si="24">D44*D$62*$C$15</f>
        <v>1017959.0844222154</v>
      </c>
      <c r="E89" s="21">
        <f t="shared" si="24"/>
        <v>1043118.2007600402</v>
      </c>
      <c r="F89" s="21">
        <f t="shared" si="24"/>
        <v>972701.66404896346</v>
      </c>
      <c r="G89" s="21">
        <f t="shared" si="24"/>
        <v>982722.5183122264</v>
      </c>
      <c r="H89" s="21">
        <f t="shared" si="24"/>
        <v>1032887.3657608448</v>
      </c>
      <c r="I89" s="21">
        <f t="shared" si="24"/>
        <v>3600921.7172791716</v>
      </c>
      <c r="J89" s="21">
        <f t="shared" si="24"/>
        <v>4662650.9224176174</v>
      </c>
      <c r="K89" s="21">
        <f t="shared" si="24"/>
        <v>4754324.4155815905</v>
      </c>
      <c r="L89" s="21">
        <f t="shared" si="24"/>
        <v>1725978.3962939442</v>
      </c>
      <c r="M89" s="21">
        <f t="shared" si="24"/>
        <v>648185.92979545798</v>
      </c>
      <c r="N89" s="131">
        <f t="shared" si="24"/>
        <v>560413.25899673172</v>
      </c>
    </row>
    <row r="90" spans="2:14" s="18" customFormat="1" x14ac:dyDescent="0.25">
      <c r="B90" s="165" t="s">
        <v>159</v>
      </c>
      <c r="C90" s="20"/>
      <c r="D90" s="21">
        <f t="shared" ref="D90:N90" si="25">D45*D$62*$C$15</f>
        <v>0</v>
      </c>
      <c r="E90" s="21">
        <f t="shared" si="25"/>
        <v>0</v>
      </c>
      <c r="F90" s="21">
        <f t="shared" si="25"/>
        <v>0</v>
      </c>
      <c r="G90" s="21">
        <f t="shared" si="25"/>
        <v>0</v>
      </c>
      <c r="H90" s="21">
        <f t="shared" si="25"/>
        <v>0</v>
      </c>
      <c r="I90" s="21">
        <f t="shared" si="25"/>
        <v>0</v>
      </c>
      <c r="J90" s="21">
        <f t="shared" si="25"/>
        <v>0</v>
      </c>
      <c r="K90" s="21">
        <f t="shared" si="25"/>
        <v>0</v>
      </c>
      <c r="L90" s="21">
        <f t="shared" si="25"/>
        <v>0</v>
      </c>
      <c r="M90" s="21">
        <f t="shared" si="25"/>
        <v>0</v>
      </c>
      <c r="N90" s="131">
        <f t="shared" si="25"/>
        <v>0</v>
      </c>
    </row>
    <row r="91" spans="2:14" s="18" customFormat="1" x14ac:dyDescent="0.25">
      <c r="B91" s="165" t="s">
        <v>160</v>
      </c>
      <c r="C91" s="20"/>
      <c r="D91" s="21">
        <f t="shared" ref="D91:N91" si="26">D46*D$62*$C$15</f>
        <v>150144.56961944254</v>
      </c>
      <c r="E91" s="21">
        <f t="shared" si="26"/>
        <v>153855.43064750856</v>
      </c>
      <c r="F91" s="21">
        <f t="shared" si="26"/>
        <v>143469.2955263929</v>
      </c>
      <c r="G91" s="21">
        <f t="shared" si="26"/>
        <v>144947.3282622869</v>
      </c>
      <c r="H91" s="21">
        <f t="shared" si="26"/>
        <v>152346.42665971705</v>
      </c>
      <c r="I91" s="21">
        <f t="shared" si="26"/>
        <v>531120.40527744603</v>
      </c>
      <c r="J91" s="21">
        <f t="shared" si="26"/>
        <v>687720.8787123739</v>
      </c>
      <c r="K91" s="21">
        <f t="shared" si="26"/>
        <v>701242.32312723296</v>
      </c>
      <c r="L91" s="21">
        <f t="shared" si="26"/>
        <v>254574.36104231924</v>
      </c>
      <c r="M91" s="21">
        <f t="shared" si="26"/>
        <v>95604.625914563279</v>
      </c>
      <c r="N91" s="131">
        <f t="shared" si="26"/>
        <v>82658.535955649204</v>
      </c>
    </row>
    <row r="92" spans="2:14" s="18" customFormat="1" x14ac:dyDescent="0.25">
      <c r="B92" s="165" t="s">
        <v>161</v>
      </c>
      <c r="C92" s="20"/>
      <c r="D92" s="21">
        <f t="shared" ref="D92:N92" si="27">D47*D$62*$C$15</f>
        <v>317705.44694829546</v>
      </c>
      <c r="E92" s="21">
        <f t="shared" si="27"/>
        <v>403757.37137124635</v>
      </c>
      <c r="F92" s="21">
        <f t="shared" si="27"/>
        <v>420468.76611649769</v>
      </c>
      <c r="G92" s="21">
        <f t="shared" si="27"/>
        <v>456300.62853132829</v>
      </c>
      <c r="H92" s="21">
        <f t="shared" si="27"/>
        <v>367396.14925457462</v>
      </c>
      <c r="I92" s="21">
        <f t="shared" si="27"/>
        <v>319583.63799599948</v>
      </c>
      <c r="J92" s="21">
        <f t="shared" si="27"/>
        <v>78737.87920169947</v>
      </c>
      <c r="K92" s="21">
        <f t="shared" si="27"/>
        <v>0</v>
      </c>
      <c r="L92" s="21">
        <f t="shared" si="27"/>
        <v>245837.46788059705</v>
      </c>
      <c r="M92" s="21">
        <f t="shared" si="27"/>
        <v>302415.54954894364</v>
      </c>
      <c r="N92" s="131">
        <f t="shared" si="27"/>
        <v>282033.31683116884</v>
      </c>
    </row>
    <row r="93" spans="2:14" s="18" customFormat="1" x14ac:dyDescent="0.25">
      <c r="B93" s="165" t="s">
        <v>162</v>
      </c>
      <c r="C93" s="20"/>
      <c r="D93" s="21">
        <f t="shared" ref="D93:N93" si="28">D48*D$62*$C$15</f>
        <v>0</v>
      </c>
      <c r="E93" s="21">
        <f t="shared" si="28"/>
        <v>0</v>
      </c>
      <c r="F93" s="21">
        <f t="shared" si="28"/>
        <v>0</v>
      </c>
      <c r="G93" s="21">
        <f t="shared" si="28"/>
        <v>0</v>
      </c>
      <c r="H93" s="21">
        <f t="shared" si="28"/>
        <v>0</v>
      </c>
      <c r="I93" s="21">
        <f t="shared" si="28"/>
        <v>0</v>
      </c>
      <c r="J93" s="21">
        <f t="shared" si="28"/>
        <v>0</v>
      </c>
      <c r="K93" s="21">
        <f t="shared" si="28"/>
        <v>0</v>
      </c>
      <c r="L93" s="21">
        <f t="shared" si="28"/>
        <v>0</v>
      </c>
      <c r="M93" s="21">
        <f t="shared" si="28"/>
        <v>0</v>
      </c>
      <c r="N93" s="131">
        <f t="shared" si="28"/>
        <v>0</v>
      </c>
    </row>
    <row r="94" spans="2:14" s="18" customFormat="1" x14ac:dyDescent="0.25">
      <c r="B94" s="165" t="s">
        <v>163</v>
      </c>
      <c r="C94" s="20"/>
      <c r="D94" s="21">
        <f t="shared" ref="D94:N94" si="29">D49*D$62*$C$15</f>
        <v>14083501.847526029</v>
      </c>
      <c r="E94" s="21">
        <f t="shared" si="29"/>
        <v>14325589.77585566</v>
      </c>
      <c r="F94" s="21">
        <f t="shared" si="29"/>
        <v>13515184.81115094</v>
      </c>
      <c r="G94" s="21">
        <f t="shared" si="29"/>
        <v>13614439.707632545</v>
      </c>
      <c r="H94" s="21">
        <f t="shared" si="29"/>
        <v>13214109.668250354</v>
      </c>
      <c r="I94" s="21">
        <f t="shared" si="29"/>
        <v>13259477.673900066</v>
      </c>
      <c r="J94" s="21">
        <f t="shared" si="29"/>
        <v>13543805.683693999</v>
      </c>
      <c r="K94" s="21">
        <f t="shared" si="29"/>
        <v>13619758.608764628</v>
      </c>
      <c r="L94" s="21">
        <f t="shared" si="29"/>
        <v>12575149.444035733</v>
      </c>
      <c r="M94" s="21">
        <f t="shared" si="29"/>
        <v>3056579.1839820901</v>
      </c>
      <c r="N94" s="131">
        <f t="shared" si="29"/>
        <v>0</v>
      </c>
    </row>
    <row r="95" spans="2:14" s="18" customFormat="1" x14ac:dyDescent="0.25">
      <c r="B95" s="165" t="s">
        <v>164</v>
      </c>
      <c r="C95" s="20"/>
      <c r="D95" s="21">
        <f t="shared" ref="D95:N95" si="30">D50*D$62*$C$15</f>
        <v>3367108.226313828</v>
      </c>
      <c r="E95" s="21">
        <f t="shared" si="30"/>
        <v>3827745.5121598048</v>
      </c>
      <c r="F95" s="21">
        <f t="shared" si="30"/>
        <v>4074066.488987451</v>
      </c>
      <c r="G95" s="21">
        <f t="shared" si="30"/>
        <v>4521805.5109440908</v>
      </c>
      <c r="H95" s="21">
        <f t="shared" si="30"/>
        <v>4565979.914761629</v>
      </c>
      <c r="I95" s="21">
        <f t="shared" si="30"/>
        <v>4755774.4485944305</v>
      </c>
      <c r="J95" s="21">
        <f t="shared" si="30"/>
        <v>4917712.0987593913</v>
      </c>
      <c r="K95" s="21">
        <f t="shared" si="30"/>
        <v>5391591.5418890938</v>
      </c>
      <c r="L95" s="21">
        <f t="shared" si="30"/>
        <v>5097076.5066267131</v>
      </c>
      <c r="M95" s="21">
        <f t="shared" si="30"/>
        <v>4862884.0977176195</v>
      </c>
      <c r="N95" s="131">
        <f t="shared" si="30"/>
        <v>4243965.8841601731</v>
      </c>
    </row>
    <row r="96" spans="2:14" s="18" customFormat="1" x14ac:dyDescent="0.25">
      <c r="B96" s="165" t="s">
        <v>165</v>
      </c>
      <c r="C96" s="20"/>
      <c r="D96" s="21">
        <f t="shared" ref="D96:N96" si="31">D51*D$62*$C$15</f>
        <v>0</v>
      </c>
      <c r="E96" s="21">
        <f t="shared" si="31"/>
        <v>0</v>
      </c>
      <c r="F96" s="21">
        <f t="shared" si="31"/>
        <v>0</v>
      </c>
      <c r="G96" s="21">
        <f t="shared" si="31"/>
        <v>0</v>
      </c>
      <c r="H96" s="21">
        <f t="shared" si="31"/>
        <v>0</v>
      </c>
      <c r="I96" s="21">
        <f t="shared" si="31"/>
        <v>0</v>
      </c>
      <c r="J96" s="21">
        <f t="shared" si="31"/>
        <v>0</v>
      </c>
      <c r="K96" s="21">
        <f t="shared" si="31"/>
        <v>0</v>
      </c>
      <c r="L96" s="21">
        <f t="shared" si="31"/>
        <v>0</v>
      </c>
      <c r="M96" s="21">
        <f t="shared" si="31"/>
        <v>0</v>
      </c>
      <c r="N96" s="131">
        <f t="shared" si="31"/>
        <v>0</v>
      </c>
    </row>
    <row r="97" spans="2:14" s="18" customFormat="1" x14ac:dyDescent="0.25">
      <c r="B97" s="165" t="s">
        <v>166</v>
      </c>
      <c r="C97" s="20"/>
      <c r="D97" s="21">
        <f t="shared" ref="D97:N97" si="32">D52*D$62*$C$15</f>
        <v>14956721.726722112</v>
      </c>
      <c r="E97" s="21">
        <f t="shared" si="32"/>
        <v>16086027.986693721</v>
      </c>
      <c r="F97" s="21">
        <f t="shared" si="32"/>
        <v>16660912.011908401</v>
      </c>
      <c r="G97" s="21">
        <f t="shared" si="32"/>
        <v>17338181.56695566</v>
      </c>
      <c r="H97" s="21">
        <f t="shared" si="32"/>
        <v>16811942.447341826</v>
      </c>
      <c r="I97" s="21">
        <f t="shared" si="32"/>
        <v>16794041.611167494</v>
      </c>
      <c r="J97" s="21">
        <f t="shared" si="32"/>
        <v>17663556.220168881</v>
      </c>
      <c r="K97" s="21">
        <f t="shared" si="32"/>
        <v>17942623.628152851</v>
      </c>
      <c r="L97" s="21">
        <f t="shared" si="32"/>
        <v>15598649.71800331</v>
      </c>
      <c r="M97" s="21">
        <f t="shared" si="32"/>
        <v>14849920.710461603</v>
      </c>
      <c r="N97" s="131">
        <f t="shared" si="32"/>
        <v>15208382.097813856</v>
      </c>
    </row>
    <row r="98" spans="2:14" s="18" customFormat="1" x14ac:dyDescent="0.25">
      <c r="B98" s="165" t="s">
        <v>186</v>
      </c>
      <c r="C98" s="20"/>
      <c r="D98" s="21">
        <f t="shared" ref="D98:N98" si="33">D53*D$62*$C$15</f>
        <v>0</v>
      </c>
      <c r="E98" s="21">
        <f t="shared" si="33"/>
        <v>0</v>
      </c>
      <c r="F98" s="21">
        <f t="shared" si="33"/>
        <v>0</v>
      </c>
      <c r="G98" s="21">
        <f t="shared" si="33"/>
        <v>0</v>
      </c>
      <c r="H98" s="21">
        <f t="shared" si="33"/>
        <v>0</v>
      </c>
      <c r="I98" s="21">
        <f t="shared" si="33"/>
        <v>0</v>
      </c>
      <c r="J98" s="21">
        <f t="shared" si="33"/>
        <v>0</v>
      </c>
      <c r="K98" s="21">
        <f t="shared" si="33"/>
        <v>0</v>
      </c>
      <c r="L98" s="21">
        <f t="shared" si="33"/>
        <v>0</v>
      </c>
      <c r="M98" s="21">
        <f t="shared" si="33"/>
        <v>1959730.9059740261</v>
      </c>
      <c r="N98" s="131">
        <f t="shared" si="33"/>
        <v>2506962.8162770565</v>
      </c>
    </row>
    <row r="99" spans="2:14" s="18" customFormat="1" x14ac:dyDescent="0.25">
      <c r="B99" s="165" t="s">
        <v>167</v>
      </c>
      <c r="C99" s="20"/>
      <c r="D99" s="21">
        <f t="shared" ref="D99:N99" si="34">D54*D$62*$C$15</f>
        <v>59050.322211849169</v>
      </c>
      <c r="E99" s="21">
        <f t="shared" si="34"/>
        <v>64419.476199581448</v>
      </c>
      <c r="F99" s="21">
        <f t="shared" si="34"/>
        <v>64687.502479461167</v>
      </c>
      <c r="G99" s="21">
        <f t="shared" si="34"/>
        <v>66333.520386736069</v>
      </c>
      <c r="H99" s="21">
        <f t="shared" si="34"/>
        <v>66777.164246236542</v>
      </c>
      <c r="I99" s="21">
        <f t="shared" si="34"/>
        <v>69165.919545979865</v>
      </c>
      <c r="J99" s="21">
        <f t="shared" si="34"/>
        <v>73292.764399040985</v>
      </c>
      <c r="K99" s="21">
        <f t="shared" si="34"/>
        <v>75513.447954706935</v>
      </c>
      <c r="L99" s="21">
        <f t="shared" si="34"/>
        <v>68139.147571046778</v>
      </c>
      <c r="M99" s="21">
        <f t="shared" si="34"/>
        <v>65382.437174723775</v>
      </c>
      <c r="N99" s="131">
        <f t="shared" si="34"/>
        <v>62674.070406926417</v>
      </c>
    </row>
    <row r="100" spans="2:14" s="18" customFormat="1" x14ac:dyDescent="0.25">
      <c r="B100" s="165" t="s">
        <v>168</v>
      </c>
      <c r="C100" s="20"/>
      <c r="D100" s="21">
        <f t="shared" ref="D100:N100" si="35">D55*D$62*$C$15</f>
        <v>12532810.959345777</v>
      </c>
      <c r="E100" s="21">
        <f t="shared" si="35"/>
        <v>13236601.809986105</v>
      </c>
      <c r="F100" s="21">
        <f t="shared" si="35"/>
        <v>13308519.009735188</v>
      </c>
      <c r="G100" s="21">
        <f t="shared" si="35"/>
        <v>13949199.420036437</v>
      </c>
      <c r="H100" s="21">
        <f t="shared" si="35"/>
        <v>13698183.236085434</v>
      </c>
      <c r="I100" s="21">
        <f t="shared" si="35"/>
        <v>13751976.110761013</v>
      </c>
      <c r="J100" s="21">
        <f t="shared" si="35"/>
        <v>14559014.155675255</v>
      </c>
      <c r="K100" s="21">
        <f t="shared" si="35"/>
        <v>14913346.219017114</v>
      </c>
      <c r="L100" s="21">
        <f t="shared" si="35"/>
        <v>13816752.02010517</v>
      </c>
      <c r="M100" s="21">
        <f t="shared" si="35"/>
        <v>13182929.893896298</v>
      </c>
      <c r="N100" s="131">
        <f t="shared" si="35"/>
        <v>12635665.585874459</v>
      </c>
    </row>
    <row r="101" spans="2:14" s="18" customFormat="1" x14ac:dyDescent="0.25">
      <c r="B101" s="165" t="s">
        <v>169</v>
      </c>
      <c r="C101" s="20"/>
      <c r="D101" s="21">
        <f t="shared" ref="D101:N101" si="36">D56*D$62*$C$15</f>
        <v>288180.28584237082</v>
      </c>
      <c r="E101" s="21">
        <f t="shared" si="36"/>
        <v>346822.50713468145</v>
      </c>
      <c r="F101" s="21">
        <f t="shared" si="36"/>
        <v>500393.51880187163</v>
      </c>
      <c r="G101" s="21">
        <f t="shared" si="36"/>
        <v>538702.17726971267</v>
      </c>
      <c r="H101" s="21">
        <f t="shared" si="36"/>
        <v>559228.31408716261</v>
      </c>
      <c r="I101" s="21">
        <f t="shared" si="36"/>
        <v>640402.23560862849</v>
      </c>
      <c r="J101" s="21">
        <f t="shared" si="36"/>
        <v>166224.4116480322</v>
      </c>
      <c r="K101" s="21">
        <f t="shared" si="36"/>
        <v>0</v>
      </c>
      <c r="L101" s="21">
        <f t="shared" si="36"/>
        <v>590009.92291343282</v>
      </c>
      <c r="M101" s="21">
        <f t="shared" si="36"/>
        <v>809085.8824213607</v>
      </c>
      <c r="N101" s="131">
        <f t="shared" si="36"/>
        <v>783425.88008658006</v>
      </c>
    </row>
    <row r="102" spans="2:14" s="18" customFormat="1" x14ac:dyDescent="0.25">
      <c r="B102" s="165" t="s">
        <v>170</v>
      </c>
      <c r="C102" s="20"/>
      <c r="D102" s="21">
        <f t="shared" ref="D102:N102" si="37">D57*D$62*$C$15</f>
        <v>11966001.433354756</v>
      </c>
      <c r="E102" s="21">
        <f t="shared" si="37"/>
        <v>12335399.884411806</v>
      </c>
      <c r="F102" s="21">
        <f t="shared" si="37"/>
        <v>11799719.828226617</v>
      </c>
      <c r="G102" s="21">
        <f t="shared" si="37"/>
        <v>11772138.461665511</v>
      </c>
      <c r="H102" s="21">
        <f t="shared" si="37"/>
        <v>11786169.489460751</v>
      </c>
      <c r="I102" s="21">
        <f t="shared" si="37"/>
        <v>11105454.491041651</v>
      </c>
      <c r="J102" s="21">
        <f t="shared" si="37"/>
        <v>11452820.321960647</v>
      </c>
      <c r="K102" s="21">
        <f t="shared" si="37"/>
        <v>12273174.300789893</v>
      </c>
      <c r="L102" s="21">
        <f t="shared" si="37"/>
        <v>10692631.09288794</v>
      </c>
      <c r="M102" s="21">
        <f t="shared" si="37"/>
        <v>9897418.8706347365</v>
      </c>
      <c r="N102" s="131">
        <f t="shared" si="37"/>
        <v>9270247.1679090895</v>
      </c>
    </row>
    <row r="103" spans="2:14" x14ac:dyDescent="0.25">
      <c r="B103" s="22" t="s">
        <v>172</v>
      </c>
      <c r="C103" s="23" t="s">
        <v>171</v>
      </c>
      <c r="D103" s="24">
        <f t="shared" ref="D103:L103" si="38">SUM(D67:D102)</f>
        <v>142618926.74400002</v>
      </c>
      <c r="E103" s="24">
        <f t="shared" si="38"/>
        <v>151197358.43700001</v>
      </c>
      <c r="F103" s="24">
        <f t="shared" si="38"/>
        <v>150181524.88200003</v>
      </c>
      <c r="G103" s="24">
        <f t="shared" si="38"/>
        <v>153323748.15300003</v>
      </c>
      <c r="H103" s="24">
        <f t="shared" si="38"/>
        <v>151929104.65200001</v>
      </c>
      <c r="I103" s="24">
        <f t="shared" si="38"/>
        <v>155121868.10700002</v>
      </c>
      <c r="J103" s="24">
        <f t="shared" si="38"/>
        <v>161567109.69300005</v>
      </c>
      <c r="K103" s="24">
        <f t="shared" si="38"/>
        <v>164234472.52500001</v>
      </c>
      <c r="L103" s="24">
        <f t="shared" si="38"/>
        <v>148202248.94999999</v>
      </c>
      <c r="M103" s="24">
        <f t="shared" ref="M103:N103" si="39">SUM(M67:M102)</f>
        <v>131885696.60099998</v>
      </c>
      <c r="N103" s="25">
        <f t="shared" si="39"/>
        <v>124033739.81400001</v>
      </c>
    </row>
    <row r="104" spans="2:14" x14ac:dyDescent="0.25">
      <c r="B104" s="42"/>
      <c r="C104" s="42"/>
      <c r="D104" s="42"/>
      <c r="E104" s="42"/>
      <c r="F104" s="43"/>
      <c r="G104" s="43"/>
      <c r="H104" s="43"/>
      <c r="I104" s="43"/>
      <c r="J104" s="43"/>
      <c r="K104" s="43"/>
    </row>
    <row r="105" spans="2:14" x14ac:dyDescent="0.25">
      <c r="B105" s="14"/>
      <c r="C105" s="14"/>
      <c r="D105" s="14"/>
      <c r="E105" s="14"/>
      <c r="F105" s="50"/>
      <c r="G105" s="50"/>
      <c r="H105" s="50"/>
      <c r="I105" s="50"/>
      <c r="J105" s="50"/>
      <c r="K105" s="50"/>
    </row>
    <row r="106" spans="2:14" ht="63" x14ac:dyDescent="0.25">
      <c r="B106" s="472" t="s">
        <v>570</v>
      </c>
      <c r="C106" s="44" t="s">
        <v>58</v>
      </c>
      <c r="D106" s="26"/>
      <c r="E106" s="26"/>
      <c r="F106" s="26"/>
      <c r="G106" s="26"/>
      <c r="H106" s="45"/>
      <c r="I106" s="45"/>
      <c r="J106" s="45"/>
      <c r="K106" s="45"/>
    </row>
    <row r="107" spans="2:14" x14ac:dyDescent="0.25">
      <c r="B107" s="46" t="s">
        <v>59</v>
      </c>
      <c r="C107" s="47">
        <v>0.1</v>
      </c>
      <c r="D107" s="117"/>
      <c r="E107" s="117"/>
      <c r="F107" s="120"/>
      <c r="G107" s="45"/>
      <c r="H107" s="43"/>
      <c r="I107" s="43"/>
      <c r="J107" s="43"/>
      <c r="K107" s="43"/>
    </row>
    <row r="108" spans="2:14" x14ac:dyDescent="0.25">
      <c r="B108" s="46" t="s">
        <v>60</v>
      </c>
      <c r="C108" s="47">
        <v>0</v>
      </c>
      <c r="D108" s="117"/>
      <c r="E108" s="117"/>
      <c r="F108" s="13"/>
      <c r="G108" s="45"/>
      <c r="H108" s="43"/>
      <c r="I108" s="43"/>
      <c r="J108" s="43"/>
      <c r="K108" s="43"/>
    </row>
    <row r="109" spans="2:14" x14ac:dyDescent="0.25">
      <c r="B109" s="46" t="s">
        <v>61</v>
      </c>
      <c r="C109" s="47">
        <v>0.3</v>
      </c>
      <c r="D109" s="117"/>
      <c r="E109" s="117"/>
      <c r="F109" s="13"/>
      <c r="G109" s="45"/>
      <c r="H109" s="43"/>
      <c r="I109" s="43"/>
      <c r="J109" s="43"/>
      <c r="K109" s="43"/>
    </row>
    <row r="110" spans="2:14" x14ac:dyDescent="0.25">
      <c r="B110" s="46" t="s">
        <v>62</v>
      </c>
      <c r="C110" s="47">
        <v>0.8</v>
      </c>
      <c r="D110" s="117"/>
      <c r="E110" s="117"/>
      <c r="F110" s="13"/>
      <c r="G110" s="45"/>
      <c r="H110" s="43"/>
      <c r="I110" s="43"/>
      <c r="J110" s="43"/>
      <c r="K110" s="43"/>
    </row>
    <row r="111" spans="2:14" x14ac:dyDescent="0.25">
      <c r="B111" s="46" t="s">
        <v>63</v>
      </c>
      <c r="C111" s="47">
        <v>0.8</v>
      </c>
      <c r="D111" s="117"/>
      <c r="E111" s="117"/>
      <c r="F111" s="13"/>
      <c r="G111" s="45"/>
      <c r="H111" s="43"/>
      <c r="I111" s="43"/>
      <c r="J111" s="43"/>
      <c r="K111" s="43"/>
    </row>
    <row r="112" spans="2:14" x14ac:dyDescent="0.25">
      <c r="B112" s="46" t="s">
        <v>64</v>
      </c>
      <c r="C112" s="47">
        <v>0.2</v>
      </c>
      <c r="D112" s="117"/>
      <c r="E112" s="117"/>
      <c r="F112" s="13"/>
      <c r="G112" s="45"/>
      <c r="H112" s="43"/>
      <c r="I112" s="43"/>
      <c r="J112" s="43"/>
      <c r="K112" s="43"/>
    </row>
    <row r="113" spans="2:11" x14ac:dyDescent="0.25">
      <c r="B113" s="48" t="s">
        <v>65</v>
      </c>
      <c r="C113" s="49">
        <v>0.8</v>
      </c>
      <c r="D113" s="117"/>
      <c r="E113" s="117"/>
      <c r="F113" s="13"/>
      <c r="G113" s="45"/>
      <c r="H113" s="43"/>
      <c r="I113" s="43"/>
      <c r="J113" s="43"/>
      <c r="K113" s="43"/>
    </row>
    <row r="114" spans="2:11" x14ac:dyDescent="0.25">
      <c r="B114" s="73"/>
      <c r="C114" s="74"/>
      <c r="D114" s="117"/>
      <c r="E114" s="117"/>
      <c r="F114" s="13"/>
      <c r="G114" s="45"/>
      <c r="H114" s="43"/>
      <c r="I114" s="43"/>
      <c r="J114" s="43"/>
      <c r="K114" s="43"/>
    </row>
    <row r="115" spans="2:11" ht="16.5" thickBot="1" x14ac:dyDescent="0.3">
      <c r="B115" s="73"/>
      <c r="C115" s="74"/>
      <c r="D115" s="117"/>
      <c r="E115" s="117"/>
      <c r="F115" s="13"/>
      <c r="G115" s="45"/>
      <c r="H115" s="43"/>
      <c r="I115" s="43"/>
      <c r="J115" s="43"/>
      <c r="K115" s="43"/>
    </row>
    <row r="116" spans="2:11" x14ac:dyDescent="0.25">
      <c r="B116" s="559" t="s">
        <v>66</v>
      </c>
      <c r="C116" s="560"/>
      <c r="D116" s="118"/>
      <c r="E116" s="118"/>
      <c r="F116" s="115"/>
    </row>
    <row r="117" spans="2:11" x14ac:dyDescent="0.25">
      <c r="B117" s="8" t="s">
        <v>4</v>
      </c>
      <c r="C117" s="70">
        <f>C108</f>
        <v>0</v>
      </c>
      <c r="D117" s="12"/>
      <c r="E117" s="12"/>
      <c r="F117" s="115"/>
    </row>
    <row r="118" spans="2:11" x14ac:dyDescent="0.25">
      <c r="B118" s="6" t="s">
        <v>5</v>
      </c>
      <c r="C118" s="7">
        <f>C112</f>
        <v>0.2</v>
      </c>
      <c r="D118" s="12"/>
      <c r="E118" s="12"/>
      <c r="F118" s="115"/>
    </row>
    <row r="119" spans="2:11" x14ac:dyDescent="0.25">
      <c r="B119" s="6" t="s">
        <v>2</v>
      </c>
      <c r="C119" s="7">
        <f>C111</f>
        <v>0.8</v>
      </c>
      <c r="D119" s="12"/>
      <c r="E119" s="12"/>
      <c r="F119" s="115"/>
    </row>
    <row r="120" spans="2:11" x14ac:dyDescent="0.25">
      <c r="B120" s="6" t="s">
        <v>6</v>
      </c>
      <c r="C120" s="7">
        <f>C111</f>
        <v>0.8</v>
      </c>
      <c r="D120" s="12"/>
      <c r="E120" s="12"/>
      <c r="F120" s="115"/>
    </row>
    <row r="121" spans="2:11" x14ac:dyDescent="0.25">
      <c r="B121" s="8" t="s">
        <v>50</v>
      </c>
      <c r="C121" s="7">
        <f>C108</f>
        <v>0</v>
      </c>
      <c r="D121" s="12"/>
      <c r="E121" s="12"/>
      <c r="F121" s="115"/>
    </row>
    <row r="122" spans="2:11" x14ac:dyDescent="0.25">
      <c r="B122" s="8" t="s">
        <v>7</v>
      </c>
      <c r="C122" s="7">
        <f>C111</f>
        <v>0.8</v>
      </c>
      <c r="D122" s="12"/>
      <c r="E122" s="12"/>
      <c r="F122" s="115"/>
    </row>
    <row r="123" spans="2:11" x14ac:dyDescent="0.25">
      <c r="B123" s="6" t="s">
        <v>1</v>
      </c>
      <c r="C123" s="7">
        <f>C111</f>
        <v>0.8</v>
      </c>
      <c r="D123" s="12"/>
      <c r="E123" s="12"/>
      <c r="F123" s="115"/>
    </row>
    <row r="124" spans="2:11" x14ac:dyDescent="0.25">
      <c r="B124" s="6" t="s">
        <v>12</v>
      </c>
      <c r="C124" s="7">
        <f>C111</f>
        <v>0.8</v>
      </c>
      <c r="D124" s="12"/>
      <c r="E124" s="12"/>
      <c r="F124" s="115"/>
    </row>
    <row r="125" spans="2:11" x14ac:dyDescent="0.25">
      <c r="B125" s="6" t="s">
        <v>56</v>
      </c>
      <c r="C125" s="7">
        <f>C111</f>
        <v>0.8</v>
      </c>
      <c r="D125" s="12"/>
      <c r="E125" s="12"/>
      <c r="F125" s="115"/>
    </row>
    <row r="126" spans="2:11" x14ac:dyDescent="0.25">
      <c r="B126" s="6" t="s">
        <v>8</v>
      </c>
      <c r="C126" s="7">
        <f>C111</f>
        <v>0.8</v>
      </c>
      <c r="D126" s="12"/>
      <c r="E126" s="12"/>
      <c r="F126" s="115"/>
    </row>
    <row r="127" spans="2:11" s="13" customFormat="1" x14ac:dyDescent="0.25">
      <c r="B127" s="4" t="s">
        <v>9</v>
      </c>
      <c r="C127" s="5">
        <f>C108</f>
        <v>0</v>
      </c>
      <c r="D127" s="12"/>
      <c r="E127" s="12"/>
      <c r="F127" s="115"/>
      <c r="G127" s="2"/>
      <c r="H127" s="2"/>
      <c r="I127" s="2"/>
      <c r="J127" s="2"/>
      <c r="K127" s="2"/>
    </row>
    <row r="128" spans="2:11" s="13" customFormat="1" x14ac:dyDescent="0.25">
      <c r="B128" s="6" t="s">
        <v>10</v>
      </c>
      <c r="C128" s="7">
        <f>C112</f>
        <v>0.2</v>
      </c>
      <c r="D128" s="12"/>
      <c r="E128" s="12"/>
      <c r="F128" s="115"/>
      <c r="G128" s="2"/>
      <c r="H128" s="2"/>
      <c r="I128" s="2"/>
      <c r="J128" s="2"/>
      <c r="K128" s="2"/>
    </row>
    <row r="129" spans="2:11" s="13" customFormat="1" ht="16.5" thickBot="1" x14ac:dyDescent="0.3">
      <c r="B129" s="9" t="s">
        <v>882</v>
      </c>
      <c r="C129" s="10">
        <f>C108</f>
        <v>0</v>
      </c>
      <c r="D129" s="12"/>
      <c r="E129" s="12"/>
      <c r="F129" s="115"/>
      <c r="G129" s="2"/>
      <c r="H129" s="2"/>
      <c r="I129" s="2"/>
      <c r="J129" s="2"/>
      <c r="K129" s="2"/>
    </row>
    <row r="130" spans="2:11" x14ac:dyDescent="0.25">
      <c r="B130" s="13"/>
      <c r="C130" s="14"/>
      <c r="D130" s="14"/>
      <c r="E130" s="14"/>
      <c r="F130" s="115"/>
    </row>
    <row r="131" spans="2:11" ht="16.5" thickBot="1" x14ac:dyDescent="0.3">
      <c r="B131" s="13"/>
      <c r="C131" s="14"/>
      <c r="D131" s="14"/>
      <c r="E131" s="14"/>
      <c r="F131" s="115"/>
    </row>
    <row r="132" spans="2:11" ht="47.25" x14ac:dyDescent="0.25">
      <c r="B132" s="476" t="s">
        <v>573</v>
      </c>
      <c r="C132" s="51" t="s">
        <v>13</v>
      </c>
      <c r="D132" s="27"/>
      <c r="E132" s="27"/>
      <c r="F132" s="115"/>
    </row>
    <row r="133" spans="2:11" ht="16.5" thickBot="1" x14ac:dyDescent="0.3">
      <c r="B133" s="9"/>
      <c r="C133" s="52">
        <v>0.25</v>
      </c>
      <c r="D133" s="71"/>
      <c r="E133" s="71"/>
      <c r="F133" s="115"/>
    </row>
    <row r="134" spans="2:11" x14ac:dyDescent="0.25">
      <c r="B134" s="11"/>
      <c r="C134" s="53"/>
      <c r="D134" s="53"/>
      <c r="E134" s="53"/>
      <c r="F134" s="115"/>
    </row>
    <row r="135" spans="2:11" ht="16.5" thickBot="1" x14ac:dyDescent="0.3">
      <c r="B135" s="13"/>
      <c r="C135" s="14"/>
      <c r="D135" s="14"/>
      <c r="E135" s="14"/>
      <c r="F135" s="115"/>
    </row>
    <row r="136" spans="2:11" ht="18.75" x14ac:dyDescent="0.35">
      <c r="B136" s="54" t="s">
        <v>73</v>
      </c>
      <c r="C136" s="55" t="s">
        <v>0</v>
      </c>
      <c r="D136" s="58"/>
      <c r="E136" s="58"/>
      <c r="F136" s="115"/>
    </row>
    <row r="137" spans="2:11" x14ac:dyDescent="0.25">
      <c r="B137" s="8" t="s">
        <v>4</v>
      </c>
      <c r="C137" s="70">
        <f t="shared" ref="C137:C149" si="40">C117*$C$133</f>
        <v>0</v>
      </c>
      <c r="D137" s="12"/>
      <c r="E137" s="12"/>
      <c r="F137" s="115"/>
    </row>
    <row r="138" spans="2:11" x14ac:dyDescent="0.25">
      <c r="B138" s="6" t="s">
        <v>5</v>
      </c>
      <c r="C138" s="7">
        <f t="shared" si="40"/>
        <v>0.05</v>
      </c>
      <c r="D138" s="12"/>
      <c r="E138" s="12"/>
      <c r="F138" s="115"/>
    </row>
    <row r="139" spans="2:11" s="13" customFormat="1" x14ac:dyDescent="0.25">
      <c r="B139" s="6" t="s">
        <v>2</v>
      </c>
      <c r="C139" s="7">
        <f t="shared" si="40"/>
        <v>0.2</v>
      </c>
      <c r="D139" s="12"/>
      <c r="E139" s="12"/>
      <c r="F139" s="115"/>
      <c r="G139" s="2"/>
      <c r="H139" s="2"/>
      <c r="I139" s="2"/>
      <c r="J139" s="2"/>
      <c r="K139" s="2"/>
    </row>
    <row r="140" spans="2:11" s="13" customFormat="1" x14ac:dyDescent="0.25">
      <c r="B140" s="6" t="s">
        <v>6</v>
      </c>
      <c r="C140" s="7">
        <f t="shared" si="40"/>
        <v>0.2</v>
      </c>
      <c r="D140" s="12"/>
      <c r="E140" s="12"/>
      <c r="F140" s="115"/>
      <c r="G140" s="2"/>
      <c r="H140" s="2"/>
      <c r="I140" s="2"/>
      <c r="J140" s="2"/>
      <c r="K140" s="2"/>
    </row>
    <row r="141" spans="2:11" x14ac:dyDescent="0.25">
      <c r="B141" s="8" t="s">
        <v>50</v>
      </c>
      <c r="C141" s="7">
        <f t="shared" si="40"/>
        <v>0</v>
      </c>
      <c r="D141" s="12"/>
      <c r="E141" s="12"/>
      <c r="F141" s="115"/>
    </row>
    <row r="142" spans="2:11" x14ac:dyDescent="0.25">
      <c r="B142" s="8" t="s">
        <v>7</v>
      </c>
      <c r="C142" s="7">
        <f t="shared" si="40"/>
        <v>0.2</v>
      </c>
      <c r="D142" s="12"/>
      <c r="E142" s="12"/>
      <c r="F142" s="115"/>
    </row>
    <row r="143" spans="2:11" x14ac:dyDescent="0.25">
      <c r="B143" s="6" t="s">
        <v>1</v>
      </c>
      <c r="C143" s="7">
        <f t="shared" si="40"/>
        <v>0.2</v>
      </c>
      <c r="D143" s="12"/>
      <c r="E143" s="12"/>
      <c r="F143" s="115"/>
    </row>
    <row r="144" spans="2:11" x14ac:dyDescent="0.25">
      <c r="B144" s="6" t="s">
        <v>12</v>
      </c>
      <c r="C144" s="7">
        <f t="shared" si="40"/>
        <v>0.2</v>
      </c>
      <c r="D144" s="12"/>
      <c r="E144" s="12"/>
      <c r="F144" s="115"/>
    </row>
    <row r="145" spans="2:14" x14ac:dyDescent="0.25">
      <c r="B145" s="6" t="s">
        <v>57</v>
      </c>
      <c r="C145" s="7">
        <f t="shared" si="40"/>
        <v>0.2</v>
      </c>
      <c r="D145" s="12"/>
      <c r="E145" s="12"/>
      <c r="F145" s="115"/>
    </row>
    <row r="146" spans="2:14" x14ac:dyDescent="0.25">
      <c r="B146" s="6" t="s">
        <v>8</v>
      </c>
      <c r="C146" s="7">
        <f t="shared" si="40"/>
        <v>0.2</v>
      </c>
      <c r="D146" s="12"/>
      <c r="E146" s="12"/>
      <c r="F146" s="115"/>
    </row>
    <row r="147" spans="2:14" x14ac:dyDescent="0.25">
      <c r="B147" s="4" t="s">
        <v>9</v>
      </c>
      <c r="C147" s="5">
        <f t="shared" si="40"/>
        <v>0</v>
      </c>
      <c r="D147" s="12"/>
      <c r="E147" s="12"/>
      <c r="F147" s="115"/>
    </row>
    <row r="148" spans="2:14" x14ac:dyDescent="0.25">
      <c r="B148" s="6" t="s">
        <v>10</v>
      </c>
      <c r="C148" s="7">
        <f t="shared" si="40"/>
        <v>0.05</v>
      </c>
      <c r="D148" s="12"/>
      <c r="E148" s="12"/>
      <c r="F148" s="121"/>
      <c r="G148" s="56"/>
      <c r="H148" s="56"/>
      <c r="I148" s="56"/>
    </row>
    <row r="149" spans="2:14" ht="16.5" thickBot="1" x14ac:dyDescent="0.3">
      <c r="B149" s="9" t="s">
        <v>882</v>
      </c>
      <c r="C149" s="10">
        <f t="shared" si="40"/>
        <v>0</v>
      </c>
      <c r="D149" s="12"/>
      <c r="E149" s="12"/>
      <c r="F149" s="121"/>
      <c r="G149" s="56"/>
      <c r="H149" s="56"/>
      <c r="I149" s="56"/>
    </row>
    <row r="150" spans="2:14" x14ac:dyDescent="0.25">
      <c r="B150" s="11"/>
      <c r="C150" s="53"/>
      <c r="D150" s="53"/>
      <c r="E150" s="53"/>
      <c r="F150" s="121"/>
      <c r="G150" s="56"/>
      <c r="H150" s="56"/>
      <c r="I150" s="56"/>
    </row>
    <row r="151" spans="2:14" ht="16.5" thickBot="1" x14ac:dyDescent="0.3">
      <c r="B151" s="57"/>
      <c r="C151" s="58"/>
      <c r="D151" s="58"/>
      <c r="E151" s="58"/>
      <c r="F151" s="115"/>
      <c r="H151" s="59"/>
      <c r="I151" s="59"/>
    </row>
    <row r="152" spans="2:14" ht="50.25" x14ac:dyDescent="0.25">
      <c r="B152" s="475" t="s">
        <v>572</v>
      </c>
      <c r="C152" s="51" t="s">
        <v>19</v>
      </c>
      <c r="D152" s="27"/>
      <c r="E152" s="27"/>
      <c r="F152" s="115"/>
    </row>
    <row r="153" spans="2:14" ht="16.5" thickBot="1" x14ac:dyDescent="0.3">
      <c r="B153" s="9"/>
      <c r="C153" s="52">
        <v>0.35</v>
      </c>
      <c r="D153" s="71"/>
      <c r="E153" s="71"/>
      <c r="F153" s="115"/>
    </row>
    <row r="154" spans="2:14" x14ac:dyDescent="0.25">
      <c r="B154" s="13"/>
      <c r="C154" s="14"/>
      <c r="D154" s="14"/>
      <c r="E154" s="14"/>
    </row>
    <row r="155" spans="2:14" s="18" customFormat="1" x14ac:dyDescent="0.25">
      <c r="B155" s="60" t="s">
        <v>102</v>
      </c>
      <c r="C155" s="16" t="s">
        <v>90</v>
      </c>
      <c r="D155" s="16">
        <v>2005</v>
      </c>
      <c r="E155" s="16">
        <v>2006</v>
      </c>
      <c r="F155" s="16">
        <v>2007</v>
      </c>
      <c r="G155" s="16">
        <v>2008</v>
      </c>
      <c r="H155" s="16">
        <v>2009</v>
      </c>
      <c r="I155" s="16">
        <v>2010</v>
      </c>
      <c r="J155" s="16">
        <v>2011</v>
      </c>
      <c r="K155" s="16">
        <v>2012</v>
      </c>
      <c r="L155" s="16">
        <v>2013</v>
      </c>
      <c r="M155" s="16">
        <v>2014</v>
      </c>
      <c r="N155" s="17">
        <v>2015</v>
      </c>
    </row>
    <row r="156" spans="2:14" s="18" customFormat="1" x14ac:dyDescent="0.25">
      <c r="B156" s="174" t="s">
        <v>185</v>
      </c>
      <c r="C156" s="27"/>
      <c r="D156" s="190"/>
      <c r="E156" s="190"/>
      <c r="F156" s="190"/>
      <c r="G156" s="190"/>
      <c r="H156" s="190"/>
      <c r="I156" s="190"/>
      <c r="J156" s="190"/>
      <c r="K156" s="190"/>
      <c r="L156" s="532"/>
      <c r="M156" s="532"/>
      <c r="N156" s="192"/>
    </row>
    <row r="157" spans="2:14" s="18" customFormat="1" x14ac:dyDescent="0.25">
      <c r="B157" s="165" t="s">
        <v>136</v>
      </c>
      <c r="C157" s="20"/>
      <c r="D157" s="179">
        <f t="shared" ref="D157:L157" si="41">((D67-$C$153)*$C$147)/10^3</f>
        <v>0</v>
      </c>
      <c r="E157" s="179">
        <f t="shared" si="41"/>
        <v>0</v>
      </c>
      <c r="F157" s="179">
        <f t="shared" si="41"/>
        <v>0</v>
      </c>
      <c r="G157" s="179">
        <f t="shared" si="41"/>
        <v>0</v>
      </c>
      <c r="H157" s="179">
        <f t="shared" si="41"/>
        <v>0</v>
      </c>
      <c r="I157" s="179">
        <f t="shared" si="41"/>
        <v>0</v>
      </c>
      <c r="J157" s="179">
        <f t="shared" si="41"/>
        <v>0</v>
      </c>
      <c r="K157" s="179">
        <f t="shared" si="41"/>
        <v>0</v>
      </c>
      <c r="L157" s="179">
        <f t="shared" si="41"/>
        <v>0</v>
      </c>
      <c r="M157" s="179">
        <f t="shared" ref="M157:N157" si="42">((M67-$C$153)*$C$147)/10^3</f>
        <v>0</v>
      </c>
      <c r="N157" s="180">
        <f t="shared" si="42"/>
        <v>0</v>
      </c>
    </row>
    <row r="158" spans="2:14" s="18" customFormat="1" x14ac:dyDescent="0.25">
      <c r="B158" s="165" t="s">
        <v>137</v>
      </c>
      <c r="C158" s="20"/>
      <c r="D158" s="179">
        <f t="shared" ref="D158:L158" si="43">((D68-$C$153)*$C$147)/10^3</f>
        <v>0</v>
      </c>
      <c r="E158" s="179">
        <f t="shared" si="43"/>
        <v>0</v>
      </c>
      <c r="F158" s="179">
        <f t="shared" si="43"/>
        <v>0</v>
      </c>
      <c r="G158" s="179">
        <f t="shared" si="43"/>
        <v>0</v>
      </c>
      <c r="H158" s="179">
        <f t="shared" si="43"/>
        <v>0</v>
      </c>
      <c r="I158" s="179">
        <f t="shared" si="43"/>
        <v>0</v>
      </c>
      <c r="J158" s="179">
        <f t="shared" si="43"/>
        <v>0</v>
      </c>
      <c r="K158" s="179">
        <f t="shared" si="43"/>
        <v>0</v>
      </c>
      <c r="L158" s="179">
        <f t="shared" si="43"/>
        <v>0</v>
      </c>
      <c r="M158" s="179">
        <f t="shared" ref="M158:N158" si="44">((M68-$C$153)*$C$147)/10^3</f>
        <v>0</v>
      </c>
      <c r="N158" s="180">
        <f t="shared" si="44"/>
        <v>0</v>
      </c>
    </row>
    <row r="159" spans="2:14" s="18" customFormat="1" x14ac:dyDescent="0.25">
      <c r="B159" s="165" t="s">
        <v>138</v>
      </c>
      <c r="C159" s="20"/>
      <c r="D159" s="179">
        <f t="shared" ref="D159:L159" si="45">((D69-$C$153)*$C$147)/10^3</f>
        <v>0</v>
      </c>
      <c r="E159" s="179">
        <f t="shared" si="45"/>
        <v>0</v>
      </c>
      <c r="F159" s="179">
        <f t="shared" si="45"/>
        <v>0</v>
      </c>
      <c r="G159" s="179">
        <f t="shared" si="45"/>
        <v>0</v>
      </c>
      <c r="H159" s="179">
        <f t="shared" si="45"/>
        <v>0</v>
      </c>
      <c r="I159" s="179">
        <f t="shared" si="45"/>
        <v>0</v>
      </c>
      <c r="J159" s="179">
        <f t="shared" si="45"/>
        <v>0</v>
      </c>
      <c r="K159" s="179">
        <f t="shared" si="45"/>
        <v>0</v>
      </c>
      <c r="L159" s="179">
        <f t="shared" si="45"/>
        <v>0</v>
      </c>
      <c r="M159" s="179">
        <f t="shared" ref="M159:N159" si="46">((M69-$C$153)*$C$147)/10^3</f>
        <v>0</v>
      </c>
      <c r="N159" s="180">
        <f t="shared" si="46"/>
        <v>0</v>
      </c>
    </row>
    <row r="160" spans="2:14" s="18" customFormat="1" x14ac:dyDescent="0.25">
      <c r="B160" s="165" t="s">
        <v>139</v>
      </c>
      <c r="C160" s="20"/>
      <c r="D160" s="179">
        <f t="shared" ref="D160:L160" si="47">((D70-$C$153)*$C$147)/10^3</f>
        <v>0</v>
      </c>
      <c r="E160" s="179">
        <f t="shared" si="47"/>
        <v>0</v>
      </c>
      <c r="F160" s="179">
        <f t="shared" si="47"/>
        <v>0</v>
      </c>
      <c r="G160" s="179">
        <f t="shared" si="47"/>
        <v>0</v>
      </c>
      <c r="H160" s="179">
        <f t="shared" si="47"/>
        <v>0</v>
      </c>
      <c r="I160" s="179">
        <f t="shared" si="47"/>
        <v>0</v>
      </c>
      <c r="J160" s="179">
        <f t="shared" si="47"/>
        <v>0</v>
      </c>
      <c r="K160" s="179">
        <f t="shared" si="47"/>
        <v>0</v>
      </c>
      <c r="L160" s="179">
        <f t="shared" si="47"/>
        <v>0</v>
      </c>
      <c r="M160" s="179">
        <f t="shared" ref="M160:N160" si="48">((M70-$C$153)*$C$147)/10^3</f>
        <v>0</v>
      </c>
      <c r="N160" s="180">
        <f t="shared" si="48"/>
        <v>0</v>
      </c>
    </row>
    <row r="161" spans="2:14" s="18" customFormat="1" x14ac:dyDescent="0.25">
      <c r="B161" s="165" t="s">
        <v>140</v>
      </c>
      <c r="C161" s="20"/>
      <c r="D161" s="179">
        <f t="shared" ref="D161:L161" si="49">((D71-$C$153)*$C$147)/10^3</f>
        <v>0</v>
      </c>
      <c r="E161" s="179">
        <f t="shared" si="49"/>
        <v>0</v>
      </c>
      <c r="F161" s="179">
        <f t="shared" si="49"/>
        <v>0</v>
      </c>
      <c r="G161" s="179">
        <f t="shared" si="49"/>
        <v>0</v>
      </c>
      <c r="H161" s="179">
        <f t="shared" si="49"/>
        <v>0</v>
      </c>
      <c r="I161" s="179">
        <f t="shared" si="49"/>
        <v>0</v>
      </c>
      <c r="J161" s="179">
        <f t="shared" si="49"/>
        <v>0</v>
      </c>
      <c r="K161" s="179">
        <f t="shared" si="49"/>
        <v>0</v>
      </c>
      <c r="L161" s="179">
        <f t="shared" si="49"/>
        <v>0</v>
      </c>
      <c r="M161" s="179">
        <f t="shared" ref="M161:N161" si="50">((M71-$C$153)*$C$147)/10^3</f>
        <v>0</v>
      </c>
      <c r="N161" s="180">
        <f t="shared" si="50"/>
        <v>0</v>
      </c>
    </row>
    <row r="162" spans="2:14" s="18" customFormat="1" x14ac:dyDescent="0.25">
      <c r="B162" s="165" t="s">
        <v>141</v>
      </c>
      <c r="C162" s="20"/>
      <c r="D162" s="179">
        <f t="shared" ref="D162:L162" si="51">((D72-$C$153)*$C$147)/10^3</f>
        <v>0</v>
      </c>
      <c r="E162" s="179">
        <f t="shared" si="51"/>
        <v>0</v>
      </c>
      <c r="F162" s="179">
        <f t="shared" si="51"/>
        <v>0</v>
      </c>
      <c r="G162" s="179">
        <f t="shared" si="51"/>
        <v>0</v>
      </c>
      <c r="H162" s="179">
        <f t="shared" si="51"/>
        <v>0</v>
      </c>
      <c r="I162" s="179">
        <f t="shared" si="51"/>
        <v>0</v>
      </c>
      <c r="J162" s="179">
        <f t="shared" si="51"/>
        <v>0</v>
      </c>
      <c r="K162" s="179">
        <f t="shared" si="51"/>
        <v>0</v>
      </c>
      <c r="L162" s="179">
        <f t="shared" si="51"/>
        <v>0</v>
      </c>
      <c r="M162" s="179">
        <f t="shared" ref="M162:N162" si="52">((M72-$C$153)*$C$147)/10^3</f>
        <v>0</v>
      </c>
      <c r="N162" s="180">
        <f t="shared" si="52"/>
        <v>0</v>
      </c>
    </row>
    <row r="163" spans="2:14" s="18" customFormat="1" x14ac:dyDescent="0.25">
      <c r="B163" s="165" t="s">
        <v>142</v>
      </c>
      <c r="C163" s="20"/>
      <c r="D163" s="179">
        <f t="shared" ref="D163:L163" si="53">((D73-$C$153)*$C$147)/10^3</f>
        <v>0</v>
      </c>
      <c r="E163" s="179">
        <f t="shared" si="53"/>
        <v>0</v>
      </c>
      <c r="F163" s="179">
        <f t="shared" si="53"/>
        <v>0</v>
      </c>
      <c r="G163" s="179">
        <f t="shared" si="53"/>
        <v>0</v>
      </c>
      <c r="H163" s="179">
        <f t="shared" si="53"/>
        <v>0</v>
      </c>
      <c r="I163" s="179">
        <f t="shared" si="53"/>
        <v>0</v>
      </c>
      <c r="J163" s="179">
        <f t="shared" si="53"/>
        <v>0</v>
      </c>
      <c r="K163" s="179">
        <f t="shared" si="53"/>
        <v>0</v>
      </c>
      <c r="L163" s="179">
        <f t="shared" si="53"/>
        <v>0</v>
      </c>
      <c r="M163" s="179">
        <f t="shared" ref="M163:N163" si="54">((M73-$C$153)*$C$147)/10^3</f>
        <v>0</v>
      </c>
      <c r="N163" s="180">
        <f t="shared" si="54"/>
        <v>0</v>
      </c>
    </row>
    <row r="164" spans="2:14" s="18" customFormat="1" x14ac:dyDescent="0.25">
      <c r="B164" s="165" t="s">
        <v>143</v>
      </c>
      <c r="C164" s="20"/>
      <c r="D164" s="179">
        <f t="shared" ref="D164:L164" si="55">((D74-$C$153)*$C$147)/10^3</f>
        <v>0</v>
      </c>
      <c r="E164" s="179">
        <f t="shared" si="55"/>
        <v>0</v>
      </c>
      <c r="F164" s="179">
        <f t="shared" si="55"/>
        <v>0</v>
      </c>
      <c r="G164" s="179">
        <f t="shared" si="55"/>
        <v>0</v>
      </c>
      <c r="H164" s="179">
        <f t="shared" si="55"/>
        <v>0</v>
      </c>
      <c r="I164" s="179">
        <f t="shared" si="55"/>
        <v>0</v>
      </c>
      <c r="J164" s="179">
        <f t="shared" si="55"/>
        <v>0</v>
      </c>
      <c r="K164" s="179">
        <f t="shared" si="55"/>
        <v>0</v>
      </c>
      <c r="L164" s="179">
        <f t="shared" si="55"/>
        <v>0</v>
      </c>
      <c r="M164" s="179">
        <f t="shared" ref="M164:N164" si="56">((M74-$C$153)*$C$147)/10^3</f>
        <v>0</v>
      </c>
      <c r="N164" s="180">
        <f t="shared" si="56"/>
        <v>0</v>
      </c>
    </row>
    <row r="165" spans="2:14" s="18" customFormat="1" x14ac:dyDescent="0.25">
      <c r="B165" s="165" t="s">
        <v>144</v>
      </c>
      <c r="C165" s="20"/>
      <c r="D165" s="179">
        <f t="shared" ref="D165:L165" si="57">((D75-$C$153)*$C$147)/10^3</f>
        <v>0</v>
      </c>
      <c r="E165" s="179">
        <f t="shared" si="57"/>
        <v>0</v>
      </c>
      <c r="F165" s="179">
        <f t="shared" si="57"/>
        <v>0</v>
      </c>
      <c r="G165" s="179">
        <f t="shared" si="57"/>
        <v>0</v>
      </c>
      <c r="H165" s="179">
        <f t="shared" si="57"/>
        <v>0</v>
      </c>
      <c r="I165" s="179">
        <f t="shared" si="57"/>
        <v>0</v>
      </c>
      <c r="J165" s="179">
        <f t="shared" si="57"/>
        <v>0</v>
      </c>
      <c r="K165" s="179">
        <f t="shared" si="57"/>
        <v>0</v>
      </c>
      <c r="L165" s="179">
        <f t="shared" si="57"/>
        <v>0</v>
      </c>
      <c r="M165" s="179">
        <f t="shared" ref="M165:N165" si="58">((M75-$C$153)*$C$147)/10^3</f>
        <v>0</v>
      </c>
      <c r="N165" s="180">
        <f t="shared" si="58"/>
        <v>0</v>
      </c>
    </row>
    <row r="166" spans="2:14" s="18" customFormat="1" x14ac:dyDescent="0.25">
      <c r="B166" s="165" t="s">
        <v>145</v>
      </c>
      <c r="C166" s="20"/>
      <c r="D166" s="179">
        <f t="shared" ref="D166:L166" si="59">((D76-$C$153)*$C$147)/10^3</f>
        <v>0</v>
      </c>
      <c r="E166" s="179">
        <f t="shared" si="59"/>
        <v>0</v>
      </c>
      <c r="F166" s="179">
        <f t="shared" si="59"/>
        <v>0</v>
      </c>
      <c r="G166" s="179">
        <f t="shared" si="59"/>
        <v>0</v>
      </c>
      <c r="H166" s="179">
        <f t="shared" si="59"/>
        <v>0</v>
      </c>
      <c r="I166" s="179">
        <f t="shared" si="59"/>
        <v>0</v>
      </c>
      <c r="J166" s="179">
        <f t="shared" si="59"/>
        <v>0</v>
      </c>
      <c r="K166" s="179">
        <f t="shared" si="59"/>
        <v>0</v>
      </c>
      <c r="L166" s="179">
        <f t="shared" si="59"/>
        <v>0</v>
      </c>
      <c r="M166" s="179">
        <f t="shared" ref="M166:N166" si="60">((M76-$C$153)*$C$147)/10^3</f>
        <v>0</v>
      </c>
      <c r="N166" s="180">
        <f t="shared" si="60"/>
        <v>0</v>
      </c>
    </row>
    <row r="167" spans="2:14" s="18" customFormat="1" x14ac:dyDescent="0.25">
      <c r="B167" s="165" t="s">
        <v>146</v>
      </c>
      <c r="C167" s="20"/>
      <c r="D167" s="179">
        <f t="shared" ref="D167:L167" si="61">((D77-$C$153)*$C$147)/10^3</f>
        <v>0</v>
      </c>
      <c r="E167" s="179">
        <f t="shared" si="61"/>
        <v>0</v>
      </c>
      <c r="F167" s="179">
        <f t="shared" si="61"/>
        <v>0</v>
      </c>
      <c r="G167" s="179">
        <f t="shared" si="61"/>
        <v>0</v>
      </c>
      <c r="H167" s="179">
        <f t="shared" si="61"/>
        <v>0</v>
      </c>
      <c r="I167" s="179">
        <f t="shared" si="61"/>
        <v>0</v>
      </c>
      <c r="J167" s="179">
        <f t="shared" si="61"/>
        <v>0</v>
      </c>
      <c r="K167" s="179">
        <f t="shared" si="61"/>
        <v>0</v>
      </c>
      <c r="L167" s="179">
        <f t="shared" si="61"/>
        <v>0</v>
      </c>
      <c r="M167" s="179">
        <f t="shared" ref="M167:N167" si="62">((M77-$C$153)*$C$147)/10^3</f>
        <v>0</v>
      </c>
      <c r="N167" s="180">
        <f t="shared" si="62"/>
        <v>0</v>
      </c>
    </row>
    <row r="168" spans="2:14" s="18" customFormat="1" x14ac:dyDescent="0.25">
      <c r="B168" s="165" t="s">
        <v>147</v>
      </c>
      <c r="C168" s="20"/>
      <c r="D168" s="179">
        <f t="shared" ref="D168:L168" si="63">((D78-$C$153)*$C$147)/10^3</f>
        <v>0</v>
      </c>
      <c r="E168" s="179">
        <f t="shared" si="63"/>
        <v>0</v>
      </c>
      <c r="F168" s="179">
        <f t="shared" si="63"/>
        <v>0</v>
      </c>
      <c r="G168" s="179">
        <f t="shared" si="63"/>
        <v>0</v>
      </c>
      <c r="H168" s="179">
        <f t="shared" si="63"/>
        <v>0</v>
      </c>
      <c r="I168" s="179">
        <f t="shared" si="63"/>
        <v>0</v>
      </c>
      <c r="J168" s="179">
        <f t="shared" si="63"/>
        <v>0</v>
      </c>
      <c r="K168" s="179">
        <f t="shared" si="63"/>
        <v>0</v>
      </c>
      <c r="L168" s="179">
        <f t="shared" si="63"/>
        <v>0</v>
      </c>
      <c r="M168" s="179">
        <f t="shared" ref="M168:N168" si="64">((M78-$C$153)*$C$147)/10^3</f>
        <v>0</v>
      </c>
      <c r="N168" s="180">
        <f t="shared" si="64"/>
        <v>0</v>
      </c>
    </row>
    <row r="169" spans="2:14" s="18" customFormat="1" x14ac:dyDescent="0.25">
      <c r="B169" s="165" t="s">
        <v>148</v>
      </c>
      <c r="C169" s="20"/>
      <c r="D169" s="179">
        <f t="shared" ref="D169:L169" si="65">((D79-$C$153)*$C$147)/10^3</f>
        <v>0</v>
      </c>
      <c r="E169" s="179">
        <f t="shared" si="65"/>
        <v>0</v>
      </c>
      <c r="F169" s="179">
        <f t="shared" si="65"/>
        <v>0</v>
      </c>
      <c r="G169" s="179">
        <f t="shared" si="65"/>
        <v>0</v>
      </c>
      <c r="H169" s="179">
        <f t="shared" si="65"/>
        <v>0</v>
      </c>
      <c r="I169" s="179">
        <f t="shared" si="65"/>
        <v>0</v>
      </c>
      <c r="J169" s="179">
        <f t="shared" si="65"/>
        <v>0</v>
      </c>
      <c r="K169" s="179">
        <f t="shared" si="65"/>
        <v>0</v>
      </c>
      <c r="L169" s="179">
        <f t="shared" si="65"/>
        <v>0</v>
      </c>
      <c r="M169" s="179">
        <f t="shared" ref="M169:N169" si="66">((M79-$C$153)*$C$147)/10^3</f>
        <v>0</v>
      </c>
      <c r="N169" s="180">
        <f t="shared" si="66"/>
        <v>0</v>
      </c>
    </row>
    <row r="170" spans="2:14" s="18" customFormat="1" x14ac:dyDescent="0.25">
      <c r="B170" s="165" t="s">
        <v>149</v>
      </c>
      <c r="C170" s="20"/>
      <c r="D170" s="179">
        <f t="shared" ref="D170:L170" si="67">((D80-$C$153)*$C$147)/10^3</f>
        <v>0</v>
      </c>
      <c r="E170" s="179">
        <f t="shared" si="67"/>
        <v>0</v>
      </c>
      <c r="F170" s="179">
        <f t="shared" si="67"/>
        <v>0</v>
      </c>
      <c r="G170" s="179">
        <f t="shared" si="67"/>
        <v>0</v>
      </c>
      <c r="H170" s="179">
        <f t="shared" si="67"/>
        <v>0</v>
      </c>
      <c r="I170" s="179">
        <f t="shared" si="67"/>
        <v>0</v>
      </c>
      <c r="J170" s="179">
        <f t="shared" si="67"/>
        <v>0</v>
      </c>
      <c r="K170" s="179">
        <f t="shared" si="67"/>
        <v>0</v>
      </c>
      <c r="L170" s="179">
        <f t="shared" si="67"/>
        <v>0</v>
      </c>
      <c r="M170" s="179">
        <f t="shared" ref="M170:N170" si="68">((M80-$C$153)*$C$147)/10^3</f>
        <v>0</v>
      </c>
      <c r="N170" s="180">
        <f t="shared" si="68"/>
        <v>0</v>
      </c>
    </row>
    <row r="171" spans="2:14" s="18" customFormat="1" x14ac:dyDescent="0.25">
      <c r="B171" s="165" t="s">
        <v>150</v>
      </c>
      <c r="C171" s="20"/>
      <c r="D171" s="179">
        <f t="shared" ref="D171:L171" si="69">((D81-$C$153)*$C$147)/10^3</f>
        <v>0</v>
      </c>
      <c r="E171" s="179">
        <f t="shared" si="69"/>
        <v>0</v>
      </c>
      <c r="F171" s="179">
        <f t="shared" si="69"/>
        <v>0</v>
      </c>
      <c r="G171" s="179">
        <f t="shared" si="69"/>
        <v>0</v>
      </c>
      <c r="H171" s="179">
        <f t="shared" si="69"/>
        <v>0</v>
      </c>
      <c r="I171" s="179">
        <f t="shared" si="69"/>
        <v>0</v>
      </c>
      <c r="J171" s="179">
        <f t="shared" si="69"/>
        <v>0</v>
      </c>
      <c r="K171" s="179">
        <f t="shared" si="69"/>
        <v>0</v>
      </c>
      <c r="L171" s="179">
        <f t="shared" si="69"/>
        <v>0</v>
      </c>
      <c r="M171" s="179">
        <f t="shared" ref="M171:N171" si="70">((M81-$C$153)*$C$147)/10^3</f>
        <v>0</v>
      </c>
      <c r="N171" s="180">
        <f t="shared" si="70"/>
        <v>0</v>
      </c>
    </row>
    <row r="172" spans="2:14" s="18" customFormat="1" x14ac:dyDescent="0.25">
      <c r="B172" s="165" t="s">
        <v>151</v>
      </c>
      <c r="C172" s="20"/>
      <c r="D172" s="179">
        <f t="shared" ref="D172:L172" si="71">((D82-$C$153)*$C$147)/10^3</f>
        <v>0</v>
      </c>
      <c r="E172" s="179">
        <f t="shared" si="71"/>
        <v>0</v>
      </c>
      <c r="F172" s="179">
        <f t="shared" si="71"/>
        <v>0</v>
      </c>
      <c r="G172" s="179">
        <f t="shared" si="71"/>
        <v>0</v>
      </c>
      <c r="H172" s="179">
        <f t="shared" si="71"/>
        <v>0</v>
      </c>
      <c r="I172" s="179">
        <f t="shared" si="71"/>
        <v>0</v>
      </c>
      <c r="J172" s="179">
        <f t="shared" si="71"/>
        <v>0</v>
      </c>
      <c r="K172" s="179">
        <f t="shared" si="71"/>
        <v>0</v>
      </c>
      <c r="L172" s="179">
        <f t="shared" si="71"/>
        <v>0</v>
      </c>
      <c r="M172" s="179">
        <f t="shared" ref="M172:N172" si="72">((M82-$C$153)*$C$147)/10^3</f>
        <v>0</v>
      </c>
      <c r="N172" s="180">
        <f t="shared" si="72"/>
        <v>0</v>
      </c>
    </row>
    <row r="173" spans="2:14" s="18" customFormat="1" x14ac:dyDescent="0.25">
      <c r="B173" s="165" t="s">
        <v>152</v>
      </c>
      <c r="C173" s="20"/>
      <c r="D173" s="179">
        <f t="shared" ref="D173:L173" si="73">((D83-$C$153)*$C$147)/10^3</f>
        <v>0</v>
      </c>
      <c r="E173" s="179">
        <f t="shared" si="73"/>
        <v>0</v>
      </c>
      <c r="F173" s="179">
        <f t="shared" si="73"/>
        <v>0</v>
      </c>
      <c r="G173" s="179">
        <f t="shared" si="73"/>
        <v>0</v>
      </c>
      <c r="H173" s="179">
        <f t="shared" si="73"/>
        <v>0</v>
      </c>
      <c r="I173" s="179">
        <f t="shared" si="73"/>
        <v>0</v>
      </c>
      <c r="J173" s="179">
        <f t="shared" si="73"/>
        <v>0</v>
      </c>
      <c r="K173" s="179">
        <f t="shared" si="73"/>
        <v>0</v>
      </c>
      <c r="L173" s="179">
        <f t="shared" si="73"/>
        <v>0</v>
      </c>
      <c r="M173" s="179">
        <f t="shared" ref="M173:N173" si="74">((M83-$C$153)*$C$147)/10^3</f>
        <v>0</v>
      </c>
      <c r="N173" s="180">
        <f t="shared" si="74"/>
        <v>0</v>
      </c>
    </row>
    <row r="174" spans="2:14" s="18" customFormat="1" x14ac:dyDescent="0.25">
      <c r="B174" s="165" t="s">
        <v>153</v>
      </c>
      <c r="C174" s="20"/>
      <c r="D174" s="179">
        <f t="shared" ref="D174:L174" si="75">((D84-$C$153)*$C$147)/10^3</f>
        <v>0</v>
      </c>
      <c r="E174" s="179">
        <f t="shared" si="75"/>
        <v>0</v>
      </c>
      <c r="F174" s="179">
        <f t="shared" si="75"/>
        <v>0</v>
      </c>
      <c r="G174" s="179">
        <f t="shared" si="75"/>
        <v>0</v>
      </c>
      <c r="H174" s="179">
        <f t="shared" si="75"/>
        <v>0</v>
      </c>
      <c r="I174" s="179">
        <f t="shared" si="75"/>
        <v>0</v>
      </c>
      <c r="J174" s="179">
        <f t="shared" si="75"/>
        <v>0</v>
      </c>
      <c r="K174" s="179">
        <f t="shared" si="75"/>
        <v>0</v>
      </c>
      <c r="L174" s="179">
        <f t="shared" si="75"/>
        <v>0</v>
      </c>
      <c r="M174" s="179">
        <f t="shared" ref="M174:N174" si="76">((M84-$C$153)*$C$147)/10^3</f>
        <v>0</v>
      </c>
      <c r="N174" s="180">
        <f t="shared" si="76"/>
        <v>0</v>
      </c>
    </row>
    <row r="175" spans="2:14" s="18" customFormat="1" x14ac:dyDescent="0.25">
      <c r="B175" s="165" t="s">
        <v>154</v>
      </c>
      <c r="C175" s="20"/>
      <c r="D175" s="179">
        <f t="shared" ref="D175:L175" si="77">((D85-$C$153)*$C$147)/10^3</f>
        <v>0</v>
      </c>
      <c r="E175" s="179">
        <f t="shared" si="77"/>
        <v>0</v>
      </c>
      <c r="F175" s="179">
        <f t="shared" si="77"/>
        <v>0</v>
      </c>
      <c r="G175" s="179">
        <f t="shared" si="77"/>
        <v>0</v>
      </c>
      <c r="H175" s="179">
        <f t="shared" si="77"/>
        <v>0</v>
      </c>
      <c r="I175" s="179">
        <f t="shared" si="77"/>
        <v>0</v>
      </c>
      <c r="J175" s="179">
        <f t="shared" si="77"/>
        <v>0</v>
      </c>
      <c r="K175" s="179">
        <f t="shared" si="77"/>
        <v>0</v>
      </c>
      <c r="L175" s="179">
        <f t="shared" si="77"/>
        <v>0</v>
      </c>
      <c r="M175" s="179">
        <f t="shared" ref="M175:N175" si="78">((M85-$C$153)*$C$147)/10^3</f>
        <v>0</v>
      </c>
      <c r="N175" s="180">
        <f t="shared" si="78"/>
        <v>0</v>
      </c>
    </row>
    <row r="176" spans="2:14" s="18" customFormat="1" x14ac:dyDescent="0.25">
      <c r="B176" s="165" t="s">
        <v>155</v>
      </c>
      <c r="C176" s="20"/>
      <c r="D176" s="179">
        <f t="shared" ref="D176:L176" si="79">((D86-$C$153)*$C$147)/10^3</f>
        <v>0</v>
      </c>
      <c r="E176" s="179">
        <f t="shared" si="79"/>
        <v>0</v>
      </c>
      <c r="F176" s="179">
        <f t="shared" si="79"/>
        <v>0</v>
      </c>
      <c r="G176" s="179">
        <f t="shared" si="79"/>
        <v>0</v>
      </c>
      <c r="H176" s="179">
        <f t="shared" si="79"/>
        <v>0</v>
      </c>
      <c r="I176" s="179">
        <f t="shared" si="79"/>
        <v>0</v>
      </c>
      <c r="J176" s="179">
        <f t="shared" si="79"/>
        <v>0</v>
      </c>
      <c r="K176" s="179">
        <f t="shared" si="79"/>
        <v>0</v>
      </c>
      <c r="L176" s="179">
        <f t="shared" si="79"/>
        <v>0</v>
      </c>
      <c r="M176" s="179">
        <f t="shared" ref="M176:N176" si="80">((M86-$C$153)*$C$147)/10^3</f>
        <v>0</v>
      </c>
      <c r="N176" s="180">
        <f t="shared" si="80"/>
        <v>0</v>
      </c>
    </row>
    <row r="177" spans="2:14" s="18" customFormat="1" x14ac:dyDescent="0.25">
      <c r="B177" s="165" t="s">
        <v>156</v>
      </c>
      <c r="C177" s="20"/>
      <c r="D177" s="179">
        <f t="shared" ref="D177:L177" si="81">((D87-$C$153)*$C$147)/10^3</f>
        <v>0</v>
      </c>
      <c r="E177" s="179">
        <f t="shared" si="81"/>
        <v>0</v>
      </c>
      <c r="F177" s="179">
        <f t="shared" si="81"/>
        <v>0</v>
      </c>
      <c r="G177" s="179">
        <f t="shared" si="81"/>
        <v>0</v>
      </c>
      <c r="H177" s="179">
        <f t="shared" si="81"/>
        <v>0</v>
      </c>
      <c r="I177" s="179">
        <f t="shared" si="81"/>
        <v>0</v>
      </c>
      <c r="J177" s="179">
        <f t="shared" si="81"/>
        <v>0</v>
      </c>
      <c r="K177" s="179">
        <f t="shared" si="81"/>
        <v>0</v>
      </c>
      <c r="L177" s="179">
        <f t="shared" si="81"/>
        <v>0</v>
      </c>
      <c r="M177" s="179">
        <f t="shared" ref="M177:N177" si="82">((M87-$C$153)*$C$147)/10^3</f>
        <v>0</v>
      </c>
      <c r="N177" s="180">
        <f t="shared" si="82"/>
        <v>0</v>
      </c>
    </row>
    <row r="178" spans="2:14" s="18" customFormat="1" x14ac:dyDescent="0.25">
      <c r="B178" s="165" t="s">
        <v>157</v>
      </c>
      <c r="C178" s="20"/>
      <c r="D178" s="179">
        <f t="shared" ref="D178:L178" si="83">((D88-$C$153)*$C$147)/10^3</f>
        <v>0</v>
      </c>
      <c r="E178" s="179">
        <f t="shared" si="83"/>
        <v>0</v>
      </c>
      <c r="F178" s="179">
        <f t="shared" si="83"/>
        <v>0</v>
      </c>
      <c r="G178" s="179">
        <f t="shared" si="83"/>
        <v>0</v>
      </c>
      <c r="H178" s="179">
        <f t="shared" si="83"/>
        <v>0</v>
      </c>
      <c r="I178" s="179">
        <f t="shared" si="83"/>
        <v>0</v>
      </c>
      <c r="J178" s="179">
        <f t="shared" si="83"/>
        <v>0</v>
      </c>
      <c r="K178" s="179">
        <f t="shared" si="83"/>
        <v>0</v>
      </c>
      <c r="L178" s="179">
        <f t="shared" si="83"/>
        <v>0</v>
      </c>
      <c r="M178" s="179">
        <f t="shared" ref="M178:N178" si="84">((M88-$C$153)*$C$147)/10^3</f>
        <v>0</v>
      </c>
      <c r="N178" s="180">
        <f t="shared" si="84"/>
        <v>0</v>
      </c>
    </row>
    <row r="179" spans="2:14" s="18" customFormat="1" x14ac:dyDescent="0.25">
      <c r="B179" s="165" t="s">
        <v>158</v>
      </c>
      <c r="C179" s="20"/>
      <c r="D179" s="179">
        <f t="shared" ref="D179:L179" si="85">((D89-$C$153)*$C$147)/10^3</f>
        <v>0</v>
      </c>
      <c r="E179" s="179">
        <f t="shared" si="85"/>
        <v>0</v>
      </c>
      <c r="F179" s="179">
        <f t="shared" si="85"/>
        <v>0</v>
      </c>
      <c r="G179" s="179">
        <f t="shared" si="85"/>
        <v>0</v>
      </c>
      <c r="H179" s="179">
        <f t="shared" si="85"/>
        <v>0</v>
      </c>
      <c r="I179" s="179">
        <f t="shared" si="85"/>
        <v>0</v>
      </c>
      <c r="J179" s="179">
        <f t="shared" si="85"/>
        <v>0</v>
      </c>
      <c r="K179" s="179">
        <f t="shared" si="85"/>
        <v>0</v>
      </c>
      <c r="L179" s="179">
        <f t="shared" si="85"/>
        <v>0</v>
      </c>
      <c r="M179" s="179">
        <f t="shared" ref="M179:N179" si="86">((M89-$C$153)*$C$147)/10^3</f>
        <v>0</v>
      </c>
      <c r="N179" s="180">
        <f t="shared" si="86"/>
        <v>0</v>
      </c>
    </row>
    <row r="180" spans="2:14" s="18" customFormat="1" x14ac:dyDescent="0.25">
      <c r="B180" s="165" t="s">
        <v>159</v>
      </c>
      <c r="C180" s="20"/>
      <c r="D180" s="179">
        <f t="shared" ref="D180:L180" si="87">((D90-$C$153)*$C$147)/10^3</f>
        <v>0</v>
      </c>
      <c r="E180" s="179">
        <f t="shared" si="87"/>
        <v>0</v>
      </c>
      <c r="F180" s="179">
        <f t="shared" si="87"/>
        <v>0</v>
      </c>
      <c r="G180" s="179">
        <f t="shared" si="87"/>
        <v>0</v>
      </c>
      <c r="H180" s="179">
        <f t="shared" si="87"/>
        <v>0</v>
      </c>
      <c r="I180" s="179">
        <f t="shared" si="87"/>
        <v>0</v>
      </c>
      <c r="J180" s="179">
        <f t="shared" si="87"/>
        <v>0</v>
      </c>
      <c r="K180" s="179">
        <f t="shared" si="87"/>
        <v>0</v>
      </c>
      <c r="L180" s="179">
        <f t="shared" si="87"/>
        <v>0</v>
      </c>
      <c r="M180" s="179">
        <f t="shared" ref="M180:N180" si="88">((M90-$C$153)*$C$147)/10^3</f>
        <v>0</v>
      </c>
      <c r="N180" s="180">
        <f t="shared" si="88"/>
        <v>0</v>
      </c>
    </row>
    <row r="181" spans="2:14" s="18" customFormat="1" x14ac:dyDescent="0.25">
      <c r="B181" s="165" t="s">
        <v>160</v>
      </c>
      <c r="C181" s="20"/>
      <c r="D181" s="179">
        <f t="shared" ref="D181:L181" si="89">((D91-$C$153)*$C$147)/10^3</f>
        <v>0</v>
      </c>
      <c r="E181" s="179">
        <f t="shared" si="89"/>
        <v>0</v>
      </c>
      <c r="F181" s="179">
        <f t="shared" si="89"/>
        <v>0</v>
      </c>
      <c r="G181" s="179">
        <f t="shared" si="89"/>
        <v>0</v>
      </c>
      <c r="H181" s="179">
        <f t="shared" si="89"/>
        <v>0</v>
      </c>
      <c r="I181" s="179">
        <f t="shared" si="89"/>
        <v>0</v>
      </c>
      <c r="J181" s="179">
        <f t="shared" si="89"/>
        <v>0</v>
      </c>
      <c r="K181" s="179">
        <f t="shared" si="89"/>
        <v>0</v>
      </c>
      <c r="L181" s="179">
        <f t="shared" si="89"/>
        <v>0</v>
      </c>
      <c r="M181" s="179">
        <f t="shared" ref="M181:N181" si="90">((M91-$C$153)*$C$147)/10^3</f>
        <v>0</v>
      </c>
      <c r="N181" s="180">
        <f t="shared" si="90"/>
        <v>0</v>
      </c>
    </row>
    <row r="182" spans="2:14" s="18" customFormat="1" x14ac:dyDescent="0.25">
      <c r="B182" s="165" t="s">
        <v>161</v>
      </c>
      <c r="C182" s="20"/>
      <c r="D182" s="179">
        <f t="shared" ref="D182:L182" si="91">((D92-$C$153)*$C$147)/10^3</f>
        <v>0</v>
      </c>
      <c r="E182" s="179">
        <f t="shared" si="91"/>
        <v>0</v>
      </c>
      <c r="F182" s="179">
        <f t="shared" si="91"/>
        <v>0</v>
      </c>
      <c r="G182" s="179">
        <f t="shared" si="91"/>
        <v>0</v>
      </c>
      <c r="H182" s="179">
        <f t="shared" si="91"/>
        <v>0</v>
      </c>
      <c r="I182" s="179">
        <f t="shared" si="91"/>
        <v>0</v>
      </c>
      <c r="J182" s="179">
        <f t="shared" si="91"/>
        <v>0</v>
      </c>
      <c r="K182" s="179">
        <f t="shared" si="91"/>
        <v>0</v>
      </c>
      <c r="L182" s="179">
        <f t="shared" si="91"/>
        <v>0</v>
      </c>
      <c r="M182" s="179">
        <f t="shared" ref="M182:N182" si="92">((M92-$C$153)*$C$147)/10^3</f>
        <v>0</v>
      </c>
      <c r="N182" s="180">
        <f t="shared" si="92"/>
        <v>0</v>
      </c>
    </row>
    <row r="183" spans="2:14" s="18" customFormat="1" x14ac:dyDescent="0.25">
      <c r="B183" s="165" t="s">
        <v>162</v>
      </c>
      <c r="C183" s="20"/>
      <c r="D183" s="179">
        <f t="shared" ref="D183:L183" si="93">((D93-$C$153)*$C$147)/10^3</f>
        <v>0</v>
      </c>
      <c r="E183" s="179">
        <f t="shared" si="93"/>
        <v>0</v>
      </c>
      <c r="F183" s="179">
        <f t="shared" si="93"/>
        <v>0</v>
      </c>
      <c r="G183" s="179">
        <f t="shared" si="93"/>
        <v>0</v>
      </c>
      <c r="H183" s="179">
        <f t="shared" si="93"/>
        <v>0</v>
      </c>
      <c r="I183" s="179">
        <f t="shared" si="93"/>
        <v>0</v>
      </c>
      <c r="J183" s="179">
        <f t="shared" si="93"/>
        <v>0</v>
      </c>
      <c r="K183" s="179">
        <f t="shared" si="93"/>
        <v>0</v>
      </c>
      <c r="L183" s="179">
        <f t="shared" si="93"/>
        <v>0</v>
      </c>
      <c r="M183" s="179">
        <f t="shared" ref="M183:N183" si="94">((M93-$C$153)*$C$147)/10^3</f>
        <v>0</v>
      </c>
      <c r="N183" s="180">
        <f t="shared" si="94"/>
        <v>0</v>
      </c>
    </row>
    <row r="184" spans="2:14" s="18" customFormat="1" x14ac:dyDescent="0.25">
      <c r="B184" s="165" t="s">
        <v>163</v>
      </c>
      <c r="C184" s="20"/>
      <c r="D184" s="179">
        <f t="shared" ref="D184:L184" si="95">((D94-$C$153)*$C$147)/10^3</f>
        <v>0</v>
      </c>
      <c r="E184" s="179">
        <f t="shared" si="95"/>
        <v>0</v>
      </c>
      <c r="F184" s="179">
        <f t="shared" si="95"/>
        <v>0</v>
      </c>
      <c r="G184" s="179">
        <f t="shared" si="95"/>
        <v>0</v>
      </c>
      <c r="H184" s="179">
        <f t="shared" si="95"/>
        <v>0</v>
      </c>
      <c r="I184" s="179">
        <f t="shared" si="95"/>
        <v>0</v>
      </c>
      <c r="J184" s="179">
        <f t="shared" si="95"/>
        <v>0</v>
      </c>
      <c r="K184" s="179">
        <f t="shared" si="95"/>
        <v>0</v>
      </c>
      <c r="L184" s="179">
        <f t="shared" si="95"/>
        <v>0</v>
      </c>
      <c r="M184" s="179">
        <f t="shared" ref="M184:N184" si="96">((M94-$C$153)*$C$147)/10^3</f>
        <v>0</v>
      </c>
      <c r="N184" s="180">
        <f t="shared" si="96"/>
        <v>0</v>
      </c>
    </row>
    <row r="185" spans="2:14" s="18" customFormat="1" x14ac:dyDescent="0.25">
      <c r="B185" s="165" t="s">
        <v>164</v>
      </c>
      <c r="C185" s="20"/>
      <c r="D185" s="179">
        <f t="shared" ref="D185:L185" si="97">((D95-$C$153)*$C$147)/10^3</f>
        <v>0</v>
      </c>
      <c r="E185" s="179">
        <f t="shared" si="97"/>
        <v>0</v>
      </c>
      <c r="F185" s="179">
        <f t="shared" si="97"/>
        <v>0</v>
      </c>
      <c r="G185" s="179">
        <f t="shared" si="97"/>
        <v>0</v>
      </c>
      <c r="H185" s="179">
        <f t="shared" si="97"/>
        <v>0</v>
      </c>
      <c r="I185" s="179">
        <f t="shared" si="97"/>
        <v>0</v>
      </c>
      <c r="J185" s="179">
        <f t="shared" si="97"/>
        <v>0</v>
      </c>
      <c r="K185" s="179">
        <f t="shared" si="97"/>
        <v>0</v>
      </c>
      <c r="L185" s="179">
        <f t="shared" si="97"/>
        <v>0</v>
      </c>
      <c r="M185" s="179">
        <f t="shared" ref="M185:N185" si="98">((M95-$C$153)*$C$147)/10^3</f>
        <v>0</v>
      </c>
      <c r="N185" s="180">
        <f t="shared" si="98"/>
        <v>0</v>
      </c>
    </row>
    <row r="186" spans="2:14" s="18" customFormat="1" x14ac:dyDescent="0.25">
      <c r="B186" s="165" t="s">
        <v>165</v>
      </c>
      <c r="C186" s="20"/>
      <c r="D186" s="179">
        <f t="shared" ref="D186:L186" si="99">((D96-$C$153)*$C$147)/10^3</f>
        <v>0</v>
      </c>
      <c r="E186" s="179">
        <f t="shared" si="99"/>
        <v>0</v>
      </c>
      <c r="F186" s="179">
        <f t="shared" si="99"/>
        <v>0</v>
      </c>
      <c r="G186" s="179">
        <f t="shared" si="99"/>
        <v>0</v>
      </c>
      <c r="H186" s="179">
        <f t="shared" si="99"/>
        <v>0</v>
      </c>
      <c r="I186" s="179">
        <f t="shared" si="99"/>
        <v>0</v>
      </c>
      <c r="J186" s="179">
        <f t="shared" si="99"/>
        <v>0</v>
      </c>
      <c r="K186" s="179">
        <f t="shared" si="99"/>
        <v>0</v>
      </c>
      <c r="L186" s="179">
        <f t="shared" si="99"/>
        <v>0</v>
      </c>
      <c r="M186" s="179">
        <f t="shared" ref="M186:N186" si="100">((M96-$C$153)*$C$147)/10^3</f>
        <v>0</v>
      </c>
      <c r="N186" s="180">
        <f t="shared" si="100"/>
        <v>0</v>
      </c>
    </row>
    <row r="187" spans="2:14" s="18" customFormat="1" x14ac:dyDescent="0.25">
      <c r="B187" s="165" t="s">
        <v>166</v>
      </c>
      <c r="C187" s="20"/>
      <c r="D187" s="179">
        <f t="shared" ref="D187:L187" si="101">((D97-$C$153)*$C$147)/10^3</f>
        <v>0</v>
      </c>
      <c r="E187" s="179">
        <f t="shared" si="101"/>
        <v>0</v>
      </c>
      <c r="F187" s="179">
        <f t="shared" si="101"/>
        <v>0</v>
      </c>
      <c r="G187" s="179">
        <f t="shared" si="101"/>
        <v>0</v>
      </c>
      <c r="H187" s="179">
        <f t="shared" si="101"/>
        <v>0</v>
      </c>
      <c r="I187" s="179">
        <f t="shared" si="101"/>
        <v>0</v>
      </c>
      <c r="J187" s="179">
        <f t="shared" si="101"/>
        <v>0</v>
      </c>
      <c r="K187" s="179">
        <f t="shared" si="101"/>
        <v>0</v>
      </c>
      <c r="L187" s="179">
        <f t="shared" si="101"/>
        <v>0</v>
      </c>
      <c r="M187" s="179">
        <f t="shared" ref="M187:N187" si="102">((M97-$C$153)*$C$147)/10^3</f>
        <v>0</v>
      </c>
      <c r="N187" s="180">
        <f t="shared" si="102"/>
        <v>0</v>
      </c>
    </row>
    <row r="188" spans="2:14" s="18" customFormat="1" x14ac:dyDescent="0.25">
      <c r="B188" s="165" t="s">
        <v>186</v>
      </c>
      <c r="C188" s="20"/>
      <c r="D188" s="179">
        <f t="shared" ref="D188:L188" si="103">((D98-$C$153)*$C$147)/10^3</f>
        <v>0</v>
      </c>
      <c r="E188" s="179">
        <f t="shared" si="103"/>
        <v>0</v>
      </c>
      <c r="F188" s="179">
        <f t="shared" si="103"/>
        <v>0</v>
      </c>
      <c r="G188" s="179">
        <f t="shared" si="103"/>
        <v>0</v>
      </c>
      <c r="H188" s="179">
        <f t="shared" si="103"/>
        <v>0</v>
      </c>
      <c r="I188" s="179">
        <f t="shared" si="103"/>
        <v>0</v>
      </c>
      <c r="J188" s="179">
        <f t="shared" si="103"/>
        <v>0</v>
      </c>
      <c r="K188" s="179">
        <f t="shared" si="103"/>
        <v>0</v>
      </c>
      <c r="L188" s="179">
        <f t="shared" si="103"/>
        <v>0</v>
      </c>
      <c r="M188" s="179">
        <f t="shared" ref="M188:N188" si="104">((M98-$C$153)*$C$147)/10^3</f>
        <v>0</v>
      </c>
      <c r="N188" s="180">
        <f t="shared" si="104"/>
        <v>0</v>
      </c>
    </row>
    <row r="189" spans="2:14" s="18" customFormat="1" x14ac:dyDescent="0.25">
      <c r="B189" s="165" t="s">
        <v>167</v>
      </c>
      <c r="C189" s="20"/>
      <c r="D189" s="179">
        <f t="shared" ref="D189:L189" si="105">((D99-$C$153)*$C$147)/10^3</f>
        <v>0</v>
      </c>
      <c r="E189" s="179">
        <f t="shared" si="105"/>
        <v>0</v>
      </c>
      <c r="F189" s="179">
        <f t="shared" si="105"/>
        <v>0</v>
      </c>
      <c r="G189" s="179">
        <f t="shared" si="105"/>
        <v>0</v>
      </c>
      <c r="H189" s="179">
        <f t="shared" si="105"/>
        <v>0</v>
      </c>
      <c r="I189" s="179">
        <f t="shared" si="105"/>
        <v>0</v>
      </c>
      <c r="J189" s="179">
        <f t="shared" si="105"/>
        <v>0</v>
      </c>
      <c r="K189" s="179">
        <f t="shared" si="105"/>
        <v>0</v>
      </c>
      <c r="L189" s="179">
        <f t="shared" si="105"/>
        <v>0</v>
      </c>
      <c r="M189" s="179">
        <f t="shared" ref="M189:N189" si="106">((M99-$C$153)*$C$147)/10^3</f>
        <v>0</v>
      </c>
      <c r="N189" s="180">
        <f t="shared" si="106"/>
        <v>0</v>
      </c>
    </row>
    <row r="190" spans="2:14" s="18" customFormat="1" x14ac:dyDescent="0.25">
      <c r="B190" s="165" t="s">
        <v>168</v>
      </c>
      <c r="C190" s="20"/>
      <c r="D190" s="179">
        <f t="shared" ref="D190:L190" si="107">((D100-$C$153)*$C$147)/10^3</f>
        <v>0</v>
      </c>
      <c r="E190" s="179">
        <f t="shared" si="107"/>
        <v>0</v>
      </c>
      <c r="F190" s="179">
        <f t="shared" si="107"/>
        <v>0</v>
      </c>
      <c r="G190" s="179">
        <f t="shared" si="107"/>
        <v>0</v>
      </c>
      <c r="H190" s="179">
        <f t="shared" si="107"/>
        <v>0</v>
      </c>
      <c r="I190" s="179">
        <f t="shared" si="107"/>
        <v>0</v>
      </c>
      <c r="J190" s="179">
        <f t="shared" si="107"/>
        <v>0</v>
      </c>
      <c r="K190" s="179">
        <f t="shared" si="107"/>
        <v>0</v>
      </c>
      <c r="L190" s="179">
        <f t="shared" si="107"/>
        <v>0</v>
      </c>
      <c r="M190" s="179">
        <f t="shared" ref="M190:N190" si="108">((M100-$C$153)*$C$147)/10^3</f>
        <v>0</v>
      </c>
      <c r="N190" s="180">
        <f t="shared" si="108"/>
        <v>0</v>
      </c>
    </row>
    <row r="191" spans="2:14" s="18" customFormat="1" x14ac:dyDescent="0.25">
      <c r="B191" s="165" t="s">
        <v>169</v>
      </c>
      <c r="C191" s="20"/>
      <c r="D191" s="179">
        <f t="shared" ref="D191:L191" si="109">((D101-$C$153)*$C$147)/10^3</f>
        <v>0</v>
      </c>
      <c r="E191" s="179">
        <f t="shared" si="109"/>
        <v>0</v>
      </c>
      <c r="F191" s="179">
        <f t="shared" si="109"/>
        <v>0</v>
      </c>
      <c r="G191" s="179">
        <f t="shared" si="109"/>
        <v>0</v>
      </c>
      <c r="H191" s="179">
        <f t="shared" si="109"/>
        <v>0</v>
      </c>
      <c r="I191" s="179">
        <f t="shared" si="109"/>
        <v>0</v>
      </c>
      <c r="J191" s="179">
        <f t="shared" si="109"/>
        <v>0</v>
      </c>
      <c r="K191" s="179">
        <f t="shared" si="109"/>
        <v>0</v>
      </c>
      <c r="L191" s="179">
        <f t="shared" si="109"/>
        <v>0</v>
      </c>
      <c r="M191" s="179">
        <f t="shared" ref="M191:N191" si="110">((M101-$C$153)*$C$147)/10^3</f>
        <v>0</v>
      </c>
      <c r="N191" s="180">
        <f t="shared" si="110"/>
        <v>0</v>
      </c>
    </row>
    <row r="192" spans="2:14" s="18" customFormat="1" x14ac:dyDescent="0.25">
      <c r="B192" s="165" t="s">
        <v>170</v>
      </c>
      <c r="C192" s="20"/>
      <c r="D192" s="179">
        <f t="shared" ref="D192:L192" si="111">((D102-$C$153)*$C$147)/10^3</f>
        <v>0</v>
      </c>
      <c r="E192" s="179">
        <f t="shared" si="111"/>
        <v>0</v>
      </c>
      <c r="F192" s="179">
        <f t="shared" si="111"/>
        <v>0</v>
      </c>
      <c r="G192" s="179">
        <f t="shared" si="111"/>
        <v>0</v>
      </c>
      <c r="H192" s="179">
        <f t="shared" si="111"/>
        <v>0</v>
      </c>
      <c r="I192" s="179">
        <f t="shared" si="111"/>
        <v>0</v>
      </c>
      <c r="J192" s="179">
        <f t="shared" si="111"/>
        <v>0</v>
      </c>
      <c r="K192" s="179">
        <f t="shared" si="111"/>
        <v>0</v>
      </c>
      <c r="L192" s="179">
        <f t="shared" si="111"/>
        <v>0</v>
      </c>
      <c r="M192" s="179">
        <f t="shared" ref="M192:N192" si="112">((M102-$C$153)*$C$147)/10^3</f>
        <v>0</v>
      </c>
      <c r="N192" s="180">
        <f t="shared" si="112"/>
        <v>0</v>
      </c>
    </row>
    <row r="193" spans="2:14" s="61" customFormat="1" x14ac:dyDescent="0.25">
      <c r="B193" s="22" t="s">
        <v>172</v>
      </c>
      <c r="C193" s="23" t="s">
        <v>171</v>
      </c>
      <c r="D193" s="87">
        <f t="shared" ref="D193:L193" si="113">SUM(D157:D192)</f>
        <v>0</v>
      </c>
      <c r="E193" s="87">
        <f t="shared" si="113"/>
        <v>0</v>
      </c>
      <c r="F193" s="87">
        <f t="shared" si="113"/>
        <v>0</v>
      </c>
      <c r="G193" s="87">
        <f t="shared" si="113"/>
        <v>0</v>
      </c>
      <c r="H193" s="87">
        <f t="shared" si="113"/>
        <v>0</v>
      </c>
      <c r="I193" s="87">
        <f t="shared" si="113"/>
        <v>0</v>
      </c>
      <c r="J193" s="87">
        <f t="shared" si="113"/>
        <v>0</v>
      </c>
      <c r="K193" s="87">
        <f t="shared" si="113"/>
        <v>0</v>
      </c>
      <c r="L193" s="527">
        <f t="shared" si="113"/>
        <v>0</v>
      </c>
      <c r="M193" s="527">
        <f t="shared" ref="M193:N193" si="114">SUM(M157:M192)</f>
        <v>0</v>
      </c>
      <c r="N193" s="88">
        <f t="shared" si="114"/>
        <v>0</v>
      </c>
    </row>
    <row r="194" spans="2:14" s="61" customFormat="1" x14ac:dyDescent="0.25">
      <c r="B194" s="42"/>
      <c r="C194" s="42"/>
      <c r="D194" s="42"/>
      <c r="E194" s="42"/>
      <c r="F194" s="62"/>
      <c r="G194" s="62"/>
      <c r="H194" s="62"/>
      <c r="I194" s="62"/>
      <c r="J194" s="62"/>
      <c r="K194" s="62"/>
      <c r="L194" s="62"/>
      <c r="M194" s="62"/>
      <c r="N194" s="62"/>
    </row>
    <row r="195" spans="2:14" x14ac:dyDescent="0.25">
      <c r="B195" s="13"/>
      <c r="C195" s="14"/>
      <c r="D195" s="14"/>
      <c r="E195" s="14"/>
    </row>
    <row r="196" spans="2:14" s="18" customFormat="1" x14ac:dyDescent="0.25">
      <c r="B196" s="15" t="s">
        <v>52</v>
      </c>
      <c r="C196" s="16" t="s">
        <v>53</v>
      </c>
      <c r="D196" s="16">
        <v>2005</v>
      </c>
      <c r="E196" s="16">
        <v>2006</v>
      </c>
      <c r="F196" s="16">
        <v>2007</v>
      </c>
      <c r="G196" s="16">
        <v>2008</v>
      </c>
      <c r="H196" s="16">
        <v>2009</v>
      </c>
      <c r="I196" s="16">
        <v>2010</v>
      </c>
      <c r="J196" s="16">
        <v>2011</v>
      </c>
      <c r="K196" s="16">
        <v>2012</v>
      </c>
      <c r="L196" s="16">
        <v>2013</v>
      </c>
      <c r="M196" s="16">
        <v>2014</v>
      </c>
      <c r="N196" s="17">
        <v>2015</v>
      </c>
    </row>
    <row r="197" spans="2:14" s="61" customFormat="1" x14ac:dyDescent="0.25">
      <c r="B197" s="39" t="s">
        <v>30</v>
      </c>
      <c r="C197" s="23" t="s">
        <v>11</v>
      </c>
      <c r="D197" s="63">
        <v>0</v>
      </c>
      <c r="E197" s="63">
        <v>0</v>
      </c>
      <c r="F197" s="63">
        <v>0</v>
      </c>
      <c r="G197" s="63">
        <v>0</v>
      </c>
      <c r="H197" s="63">
        <v>0</v>
      </c>
      <c r="I197" s="63">
        <v>0</v>
      </c>
      <c r="J197" s="63">
        <v>0</v>
      </c>
      <c r="K197" s="63">
        <v>0</v>
      </c>
      <c r="L197" s="63">
        <v>0</v>
      </c>
      <c r="M197" s="63">
        <v>0</v>
      </c>
      <c r="N197" s="64">
        <v>0</v>
      </c>
    </row>
    <row r="198" spans="2:14" x14ac:dyDescent="0.25">
      <c r="B198" s="65"/>
      <c r="C198" s="66"/>
      <c r="D198" s="66"/>
      <c r="E198" s="66"/>
      <c r="F198" s="34"/>
      <c r="G198" s="34"/>
      <c r="H198" s="34"/>
      <c r="I198" s="34"/>
      <c r="J198" s="34"/>
      <c r="K198" s="34"/>
      <c r="L198" s="34"/>
      <c r="M198" s="34"/>
      <c r="N198" s="34"/>
    </row>
    <row r="199" spans="2:14" x14ac:dyDescent="0.25">
      <c r="B199" s="34"/>
      <c r="C199" s="34"/>
      <c r="D199" s="34"/>
      <c r="E199" s="34"/>
      <c r="F199" s="34"/>
      <c r="G199" s="34"/>
      <c r="H199" s="34"/>
      <c r="I199" s="34"/>
      <c r="J199" s="34"/>
      <c r="K199" s="34"/>
      <c r="L199" s="34"/>
      <c r="M199" s="34"/>
      <c r="N199" s="34"/>
    </row>
    <row r="200" spans="2:14" s="18" customFormat="1" x14ac:dyDescent="0.25">
      <c r="B200" s="15" t="s">
        <v>100</v>
      </c>
      <c r="C200" s="16" t="s">
        <v>90</v>
      </c>
      <c r="D200" s="16">
        <v>2005</v>
      </c>
      <c r="E200" s="16">
        <v>2006</v>
      </c>
      <c r="F200" s="16">
        <v>2007</v>
      </c>
      <c r="G200" s="16">
        <v>2008</v>
      </c>
      <c r="H200" s="16">
        <v>2009</v>
      </c>
      <c r="I200" s="16">
        <v>2010</v>
      </c>
      <c r="J200" s="16">
        <v>2011</v>
      </c>
      <c r="K200" s="16">
        <v>2012</v>
      </c>
      <c r="L200" s="16">
        <v>2013</v>
      </c>
      <c r="M200" s="16">
        <v>2014</v>
      </c>
      <c r="N200" s="17">
        <v>2015</v>
      </c>
    </row>
    <row r="201" spans="2:14" s="18" customFormat="1" x14ac:dyDescent="0.25">
      <c r="B201" s="174" t="s">
        <v>185</v>
      </c>
      <c r="C201" s="67"/>
      <c r="D201" s="193"/>
      <c r="E201" s="193"/>
      <c r="F201" s="193"/>
      <c r="G201" s="193"/>
      <c r="H201" s="193"/>
      <c r="I201" s="193"/>
      <c r="J201" s="193"/>
      <c r="K201" s="193"/>
      <c r="L201" s="532"/>
      <c r="M201" s="532"/>
      <c r="N201" s="194"/>
    </row>
    <row r="202" spans="2:14" s="18" customFormat="1" x14ac:dyDescent="0.25">
      <c r="B202" s="165" t="s">
        <v>136</v>
      </c>
      <c r="C202" s="20"/>
      <c r="D202" s="179">
        <f t="shared" ref="D202:L202" si="115">D157*(1-$F$197)</f>
        <v>0</v>
      </c>
      <c r="E202" s="179">
        <f t="shared" si="115"/>
        <v>0</v>
      </c>
      <c r="F202" s="179">
        <f t="shared" si="115"/>
        <v>0</v>
      </c>
      <c r="G202" s="179">
        <f t="shared" si="115"/>
        <v>0</v>
      </c>
      <c r="H202" s="179">
        <f t="shared" si="115"/>
        <v>0</v>
      </c>
      <c r="I202" s="179">
        <f t="shared" si="115"/>
        <v>0</v>
      </c>
      <c r="J202" s="179">
        <f t="shared" si="115"/>
        <v>0</v>
      </c>
      <c r="K202" s="179">
        <f t="shared" si="115"/>
        <v>0</v>
      </c>
      <c r="L202" s="179">
        <f t="shared" si="115"/>
        <v>0</v>
      </c>
      <c r="M202" s="179">
        <f t="shared" ref="M202:N202" si="116">M157*(1-$F$197)</f>
        <v>0</v>
      </c>
      <c r="N202" s="180">
        <f t="shared" si="116"/>
        <v>0</v>
      </c>
    </row>
    <row r="203" spans="2:14" s="18" customFormat="1" x14ac:dyDescent="0.25">
      <c r="B203" s="165" t="s">
        <v>137</v>
      </c>
      <c r="C203" s="20"/>
      <c r="D203" s="179">
        <f t="shared" ref="D203:L203" si="117">D158*(1-$F$197)</f>
        <v>0</v>
      </c>
      <c r="E203" s="179">
        <f t="shared" si="117"/>
        <v>0</v>
      </c>
      <c r="F203" s="179">
        <f t="shared" si="117"/>
        <v>0</v>
      </c>
      <c r="G203" s="179">
        <f t="shared" si="117"/>
        <v>0</v>
      </c>
      <c r="H203" s="179">
        <f t="shared" si="117"/>
        <v>0</v>
      </c>
      <c r="I203" s="179">
        <f t="shared" si="117"/>
        <v>0</v>
      </c>
      <c r="J203" s="179">
        <f t="shared" si="117"/>
        <v>0</v>
      </c>
      <c r="K203" s="179">
        <f t="shared" si="117"/>
        <v>0</v>
      </c>
      <c r="L203" s="179">
        <f t="shared" si="117"/>
        <v>0</v>
      </c>
      <c r="M203" s="179">
        <f t="shared" ref="M203:N203" si="118">M158*(1-$F$197)</f>
        <v>0</v>
      </c>
      <c r="N203" s="180">
        <f t="shared" si="118"/>
        <v>0</v>
      </c>
    </row>
    <row r="204" spans="2:14" s="18" customFormat="1" x14ac:dyDescent="0.25">
      <c r="B204" s="165" t="s">
        <v>138</v>
      </c>
      <c r="C204" s="20"/>
      <c r="D204" s="179">
        <f t="shared" ref="D204:L204" si="119">D159*(1-$F$197)</f>
        <v>0</v>
      </c>
      <c r="E204" s="179">
        <f t="shared" si="119"/>
        <v>0</v>
      </c>
      <c r="F204" s="179">
        <f t="shared" si="119"/>
        <v>0</v>
      </c>
      <c r="G204" s="179">
        <f t="shared" si="119"/>
        <v>0</v>
      </c>
      <c r="H204" s="179">
        <f t="shared" si="119"/>
        <v>0</v>
      </c>
      <c r="I204" s="179">
        <f t="shared" si="119"/>
        <v>0</v>
      </c>
      <c r="J204" s="179">
        <f t="shared" si="119"/>
        <v>0</v>
      </c>
      <c r="K204" s="179">
        <f t="shared" si="119"/>
        <v>0</v>
      </c>
      <c r="L204" s="179">
        <f t="shared" si="119"/>
        <v>0</v>
      </c>
      <c r="M204" s="179">
        <f t="shared" ref="M204:N204" si="120">M159*(1-$F$197)</f>
        <v>0</v>
      </c>
      <c r="N204" s="180">
        <f t="shared" si="120"/>
        <v>0</v>
      </c>
    </row>
    <row r="205" spans="2:14" s="18" customFormat="1" x14ac:dyDescent="0.25">
      <c r="B205" s="165" t="s">
        <v>139</v>
      </c>
      <c r="C205" s="20"/>
      <c r="D205" s="179">
        <f t="shared" ref="D205:L205" si="121">D160*(1-$F$197)</f>
        <v>0</v>
      </c>
      <c r="E205" s="179">
        <f t="shared" si="121"/>
        <v>0</v>
      </c>
      <c r="F205" s="179">
        <f t="shared" si="121"/>
        <v>0</v>
      </c>
      <c r="G205" s="179">
        <f t="shared" si="121"/>
        <v>0</v>
      </c>
      <c r="H205" s="179">
        <f t="shared" si="121"/>
        <v>0</v>
      </c>
      <c r="I205" s="179">
        <f t="shared" si="121"/>
        <v>0</v>
      </c>
      <c r="J205" s="179">
        <f t="shared" si="121"/>
        <v>0</v>
      </c>
      <c r="K205" s="179">
        <f t="shared" si="121"/>
        <v>0</v>
      </c>
      <c r="L205" s="179">
        <f t="shared" si="121"/>
        <v>0</v>
      </c>
      <c r="M205" s="179">
        <f t="shared" ref="M205:N205" si="122">M160*(1-$F$197)</f>
        <v>0</v>
      </c>
      <c r="N205" s="180">
        <f t="shared" si="122"/>
        <v>0</v>
      </c>
    </row>
    <row r="206" spans="2:14" s="18" customFormat="1" x14ac:dyDescent="0.25">
      <c r="B206" s="165" t="s">
        <v>140</v>
      </c>
      <c r="C206" s="20"/>
      <c r="D206" s="179">
        <f t="shared" ref="D206:L206" si="123">D161*(1-$F$197)</f>
        <v>0</v>
      </c>
      <c r="E206" s="179">
        <f t="shared" si="123"/>
        <v>0</v>
      </c>
      <c r="F206" s="179">
        <f t="shared" si="123"/>
        <v>0</v>
      </c>
      <c r="G206" s="179">
        <f t="shared" si="123"/>
        <v>0</v>
      </c>
      <c r="H206" s="179">
        <f t="shared" si="123"/>
        <v>0</v>
      </c>
      <c r="I206" s="179">
        <f t="shared" si="123"/>
        <v>0</v>
      </c>
      <c r="J206" s="179">
        <f t="shared" si="123"/>
        <v>0</v>
      </c>
      <c r="K206" s="179">
        <f t="shared" si="123"/>
        <v>0</v>
      </c>
      <c r="L206" s="179">
        <f t="shared" si="123"/>
        <v>0</v>
      </c>
      <c r="M206" s="179">
        <f t="shared" ref="M206:N206" si="124">M161*(1-$F$197)</f>
        <v>0</v>
      </c>
      <c r="N206" s="180">
        <f t="shared" si="124"/>
        <v>0</v>
      </c>
    </row>
    <row r="207" spans="2:14" s="18" customFormat="1" x14ac:dyDescent="0.25">
      <c r="B207" s="165" t="s">
        <v>141</v>
      </c>
      <c r="C207" s="20"/>
      <c r="D207" s="179">
        <f t="shared" ref="D207:L207" si="125">D162*(1-$F$197)</f>
        <v>0</v>
      </c>
      <c r="E207" s="179">
        <f t="shared" si="125"/>
        <v>0</v>
      </c>
      <c r="F207" s="179">
        <f t="shared" si="125"/>
        <v>0</v>
      </c>
      <c r="G207" s="179">
        <f t="shared" si="125"/>
        <v>0</v>
      </c>
      <c r="H207" s="179">
        <f t="shared" si="125"/>
        <v>0</v>
      </c>
      <c r="I207" s="179">
        <f t="shared" si="125"/>
        <v>0</v>
      </c>
      <c r="J207" s="179">
        <f t="shared" si="125"/>
        <v>0</v>
      </c>
      <c r="K207" s="179">
        <f t="shared" si="125"/>
        <v>0</v>
      </c>
      <c r="L207" s="179">
        <f t="shared" si="125"/>
        <v>0</v>
      </c>
      <c r="M207" s="179">
        <f t="shared" ref="M207:N207" si="126">M162*(1-$F$197)</f>
        <v>0</v>
      </c>
      <c r="N207" s="180">
        <f t="shared" si="126"/>
        <v>0</v>
      </c>
    </row>
    <row r="208" spans="2:14" s="18" customFormat="1" x14ac:dyDescent="0.25">
      <c r="B208" s="165" t="s">
        <v>142</v>
      </c>
      <c r="C208" s="20"/>
      <c r="D208" s="179">
        <f t="shared" ref="D208:L208" si="127">D163*(1-$F$197)</f>
        <v>0</v>
      </c>
      <c r="E208" s="179">
        <f t="shared" si="127"/>
        <v>0</v>
      </c>
      <c r="F208" s="179">
        <f t="shared" si="127"/>
        <v>0</v>
      </c>
      <c r="G208" s="179">
        <f t="shared" si="127"/>
        <v>0</v>
      </c>
      <c r="H208" s="179">
        <f t="shared" si="127"/>
        <v>0</v>
      </c>
      <c r="I208" s="179">
        <f t="shared" si="127"/>
        <v>0</v>
      </c>
      <c r="J208" s="179">
        <f t="shared" si="127"/>
        <v>0</v>
      </c>
      <c r="K208" s="179">
        <f t="shared" si="127"/>
        <v>0</v>
      </c>
      <c r="L208" s="179">
        <f t="shared" si="127"/>
        <v>0</v>
      </c>
      <c r="M208" s="179">
        <f t="shared" ref="M208:N208" si="128">M163*(1-$F$197)</f>
        <v>0</v>
      </c>
      <c r="N208" s="180">
        <f t="shared" si="128"/>
        <v>0</v>
      </c>
    </row>
    <row r="209" spans="2:14" s="18" customFormat="1" x14ac:dyDescent="0.25">
      <c r="B209" s="165" t="s">
        <v>143</v>
      </c>
      <c r="C209" s="20"/>
      <c r="D209" s="179">
        <f t="shared" ref="D209:L209" si="129">D164*(1-$F$197)</f>
        <v>0</v>
      </c>
      <c r="E209" s="179">
        <f t="shared" si="129"/>
        <v>0</v>
      </c>
      <c r="F209" s="179">
        <f t="shared" si="129"/>
        <v>0</v>
      </c>
      <c r="G209" s="179">
        <f t="shared" si="129"/>
        <v>0</v>
      </c>
      <c r="H209" s="179">
        <f t="shared" si="129"/>
        <v>0</v>
      </c>
      <c r="I209" s="179">
        <f t="shared" si="129"/>
        <v>0</v>
      </c>
      <c r="J209" s="179">
        <f t="shared" si="129"/>
        <v>0</v>
      </c>
      <c r="K209" s="179">
        <f t="shared" si="129"/>
        <v>0</v>
      </c>
      <c r="L209" s="179">
        <f t="shared" si="129"/>
        <v>0</v>
      </c>
      <c r="M209" s="179">
        <f t="shared" ref="M209:N209" si="130">M164*(1-$F$197)</f>
        <v>0</v>
      </c>
      <c r="N209" s="180">
        <f t="shared" si="130"/>
        <v>0</v>
      </c>
    </row>
    <row r="210" spans="2:14" s="18" customFormat="1" x14ac:dyDescent="0.25">
      <c r="B210" s="165" t="s">
        <v>144</v>
      </c>
      <c r="C210" s="20"/>
      <c r="D210" s="179">
        <f t="shared" ref="D210:L210" si="131">D165*(1-$F$197)</f>
        <v>0</v>
      </c>
      <c r="E210" s="179">
        <f t="shared" si="131"/>
        <v>0</v>
      </c>
      <c r="F210" s="179">
        <f t="shared" si="131"/>
        <v>0</v>
      </c>
      <c r="G210" s="179">
        <f t="shared" si="131"/>
        <v>0</v>
      </c>
      <c r="H210" s="179">
        <f t="shared" si="131"/>
        <v>0</v>
      </c>
      <c r="I210" s="179">
        <f t="shared" si="131"/>
        <v>0</v>
      </c>
      <c r="J210" s="179">
        <f t="shared" si="131"/>
        <v>0</v>
      </c>
      <c r="K210" s="179">
        <f t="shared" si="131"/>
        <v>0</v>
      </c>
      <c r="L210" s="179">
        <f t="shared" si="131"/>
        <v>0</v>
      </c>
      <c r="M210" s="179">
        <f t="shared" ref="M210:N210" si="132">M165*(1-$F$197)</f>
        <v>0</v>
      </c>
      <c r="N210" s="180">
        <f t="shared" si="132"/>
        <v>0</v>
      </c>
    </row>
    <row r="211" spans="2:14" s="18" customFormat="1" x14ac:dyDescent="0.25">
      <c r="B211" s="165" t="s">
        <v>145</v>
      </c>
      <c r="C211" s="20"/>
      <c r="D211" s="179">
        <f t="shared" ref="D211:L211" si="133">D166*(1-$F$197)</f>
        <v>0</v>
      </c>
      <c r="E211" s="179">
        <f t="shared" si="133"/>
        <v>0</v>
      </c>
      <c r="F211" s="179">
        <f t="shared" si="133"/>
        <v>0</v>
      </c>
      <c r="G211" s="179">
        <f t="shared" si="133"/>
        <v>0</v>
      </c>
      <c r="H211" s="179">
        <f t="shared" si="133"/>
        <v>0</v>
      </c>
      <c r="I211" s="179">
        <f t="shared" si="133"/>
        <v>0</v>
      </c>
      <c r="J211" s="179">
        <f t="shared" si="133"/>
        <v>0</v>
      </c>
      <c r="K211" s="179">
        <f t="shared" si="133"/>
        <v>0</v>
      </c>
      <c r="L211" s="179">
        <f t="shared" si="133"/>
        <v>0</v>
      </c>
      <c r="M211" s="179">
        <f t="shared" ref="M211:N211" si="134">M166*(1-$F$197)</f>
        <v>0</v>
      </c>
      <c r="N211" s="180">
        <f t="shared" si="134"/>
        <v>0</v>
      </c>
    </row>
    <row r="212" spans="2:14" s="18" customFormat="1" x14ac:dyDescent="0.25">
      <c r="B212" s="165" t="s">
        <v>146</v>
      </c>
      <c r="C212" s="20"/>
      <c r="D212" s="179">
        <f t="shared" ref="D212:L212" si="135">D167*(1-$F$197)</f>
        <v>0</v>
      </c>
      <c r="E212" s="179">
        <f t="shared" si="135"/>
        <v>0</v>
      </c>
      <c r="F212" s="179">
        <f t="shared" si="135"/>
        <v>0</v>
      </c>
      <c r="G212" s="179">
        <f t="shared" si="135"/>
        <v>0</v>
      </c>
      <c r="H212" s="179">
        <f t="shared" si="135"/>
        <v>0</v>
      </c>
      <c r="I212" s="179">
        <f t="shared" si="135"/>
        <v>0</v>
      </c>
      <c r="J212" s="179">
        <f t="shared" si="135"/>
        <v>0</v>
      </c>
      <c r="K212" s="179">
        <f t="shared" si="135"/>
        <v>0</v>
      </c>
      <c r="L212" s="179">
        <f t="shared" si="135"/>
        <v>0</v>
      </c>
      <c r="M212" s="179">
        <f t="shared" ref="M212:N212" si="136">M167*(1-$F$197)</f>
        <v>0</v>
      </c>
      <c r="N212" s="180">
        <f t="shared" si="136"/>
        <v>0</v>
      </c>
    </row>
    <row r="213" spans="2:14" s="18" customFormat="1" x14ac:dyDescent="0.25">
      <c r="B213" s="165" t="s">
        <v>147</v>
      </c>
      <c r="C213" s="20"/>
      <c r="D213" s="179">
        <f t="shared" ref="D213:L213" si="137">D168*(1-$F$197)</f>
        <v>0</v>
      </c>
      <c r="E213" s="179">
        <f t="shared" si="137"/>
        <v>0</v>
      </c>
      <c r="F213" s="179">
        <f t="shared" si="137"/>
        <v>0</v>
      </c>
      <c r="G213" s="179">
        <f t="shared" si="137"/>
        <v>0</v>
      </c>
      <c r="H213" s="179">
        <f t="shared" si="137"/>
        <v>0</v>
      </c>
      <c r="I213" s="179">
        <f t="shared" si="137"/>
        <v>0</v>
      </c>
      <c r="J213" s="179">
        <f t="shared" si="137"/>
        <v>0</v>
      </c>
      <c r="K213" s="179">
        <f t="shared" si="137"/>
        <v>0</v>
      </c>
      <c r="L213" s="179">
        <f t="shared" si="137"/>
        <v>0</v>
      </c>
      <c r="M213" s="179">
        <f t="shared" ref="M213:N213" si="138">M168*(1-$F$197)</f>
        <v>0</v>
      </c>
      <c r="N213" s="180">
        <f t="shared" si="138"/>
        <v>0</v>
      </c>
    </row>
    <row r="214" spans="2:14" s="18" customFormat="1" x14ac:dyDescent="0.25">
      <c r="B214" s="165" t="s">
        <v>148</v>
      </c>
      <c r="C214" s="20"/>
      <c r="D214" s="179">
        <f t="shared" ref="D214:L214" si="139">D169*(1-$F$197)</f>
        <v>0</v>
      </c>
      <c r="E214" s="179">
        <f t="shared" si="139"/>
        <v>0</v>
      </c>
      <c r="F214" s="179">
        <f t="shared" si="139"/>
        <v>0</v>
      </c>
      <c r="G214" s="179">
        <f t="shared" si="139"/>
        <v>0</v>
      </c>
      <c r="H214" s="179">
        <f t="shared" si="139"/>
        <v>0</v>
      </c>
      <c r="I214" s="179">
        <f t="shared" si="139"/>
        <v>0</v>
      </c>
      <c r="J214" s="179">
        <f t="shared" si="139"/>
        <v>0</v>
      </c>
      <c r="K214" s="179">
        <f t="shared" si="139"/>
        <v>0</v>
      </c>
      <c r="L214" s="179">
        <f t="shared" si="139"/>
        <v>0</v>
      </c>
      <c r="M214" s="179">
        <f t="shared" ref="M214:N214" si="140">M169*(1-$F$197)</f>
        <v>0</v>
      </c>
      <c r="N214" s="180">
        <f t="shared" si="140"/>
        <v>0</v>
      </c>
    </row>
    <row r="215" spans="2:14" s="18" customFormat="1" x14ac:dyDescent="0.25">
      <c r="B215" s="165" t="s">
        <v>149</v>
      </c>
      <c r="C215" s="20"/>
      <c r="D215" s="179">
        <f t="shared" ref="D215:L215" si="141">D170*(1-$F$197)</f>
        <v>0</v>
      </c>
      <c r="E215" s="179">
        <f t="shared" si="141"/>
        <v>0</v>
      </c>
      <c r="F215" s="179">
        <f t="shared" si="141"/>
        <v>0</v>
      </c>
      <c r="G215" s="179">
        <f t="shared" si="141"/>
        <v>0</v>
      </c>
      <c r="H215" s="179">
        <f t="shared" si="141"/>
        <v>0</v>
      </c>
      <c r="I215" s="179">
        <f t="shared" si="141"/>
        <v>0</v>
      </c>
      <c r="J215" s="179">
        <f t="shared" si="141"/>
        <v>0</v>
      </c>
      <c r="K215" s="179">
        <f t="shared" si="141"/>
        <v>0</v>
      </c>
      <c r="L215" s="179">
        <f t="shared" si="141"/>
        <v>0</v>
      </c>
      <c r="M215" s="179">
        <f t="shared" ref="M215:N215" si="142">M170*(1-$F$197)</f>
        <v>0</v>
      </c>
      <c r="N215" s="180">
        <f t="shared" si="142"/>
        <v>0</v>
      </c>
    </row>
    <row r="216" spans="2:14" s="18" customFormat="1" x14ac:dyDescent="0.25">
      <c r="B216" s="165" t="s">
        <v>150</v>
      </c>
      <c r="C216" s="20"/>
      <c r="D216" s="179">
        <f t="shared" ref="D216:L216" si="143">D171*(1-$F$197)</f>
        <v>0</v>
      </c>
      <c r="E216" s="179">
        <f t="shared" si="143"/>
        <v>0</v>
      </c>
      <c r="F216" s="179">
        <f t="shared" si="143"/>
        <v>0</v>
      </c>
      <c r="G216" s="179">
        <f t="shared" si="143"/>
        <v>0</v>
      </c>
      <c r="H216" s="179">
        <f t="shared" si="143"/>
        <v>0</v>
      </c>
      <c r="I216" s="179">
        <f t="shared" si="143"/>
        <v>0</v>
      </c>
      <c r="J216" s="179">
        <f t="shared" si="143"/>
        <v>0</v>
      </c>
      <c r="K216" s="179">
        <f t="shared" si="143"/>
        <v>0</v>
      </c>
      <c r="L216" s="179">
        <f t="shared" si="143"/>
        <v>0</v>
      </c>
      <c r="M216" s="179">
        <f t="shared" ref="M216:N216" si="144">M171*(1-$F$197)</f>
        <v>0</v>
      </c>
      <c r="N216" s="180">
        <f t="shared" si="144"/>
        <v>0</v>
      </c>
    </row>
    <row r="217" spans="2:14" s="18" customFormat="1" x14ac:dyDescent="0.25">
      <c r="B217" s="165" t="s">
        <v>151</v>
      </c>
      <c r="C217" s="20"/>
      <c r="D217" s="179">
        <f t="shared" ref="D217:L217" si="145">D172*(1-$F$197)</f>
        <v>0</v>
      </c>
      <c r="E217" s="179">
        <f t="shared" si="145"/>
        <v>0</v>
      </c>
      <c r="F217" s="179">
        <f t="shared" si="145"/>
        <v>0</v>
      </c>
      <c r="G217" s="179">
        <f t="shared" si="145"/>
        <v>0</v>
      </c>
      <c r="H217" s="179">
        <f t="shared" si="145"/>
        <v>0</v>
      </c>
      <c r="I217" s="179">
        <f t="shared" si="145"/>
        <v>0</v>
      </c>
      <c r="J217" s="179">
        <f t="shared" si="145"/>
        <v>0</v>
      </c>
      <c r="K217" s="179">
        <f t="shared" si="145"/>
        <v>0</v>
      </c>
      <c r="L217" s="179">
        <f t="shared" si="145"/>
        <v>0</v>
      </c>
      <c r="M217" s="179">
        <f t="shared" ref="M217:N217" si="146">M172*(1-$F$197)</f>
        <v>0</v>
      </c>
      <c r="N217" s="180">
        <f t="shared" si="146"/>
        <v>0</v>
      </c>
    </row>
    <row r="218" spans="2:14" s="18" customFormat="1" x14ac:dyDescent="0.25">
      <c r="B218" s="165" t="s">
        <v>152</v>
      </c>
      <c r="C218" s="20"/>
      <c r="D218" s="179">
        <f t="shared" ref="D218:L218" si="147">D173*(1-$F$197)</f>
        <v>0</v>
      </c>
      <c r="E218" s="179">
        <f t="shared" si="147"/>
        <v>0</v>
      </c>
      <c r="F218" s="179">
        <f t="shared" si="147"/>
        <v>0</v>
      </c>
      <c r="G218" s="179">
        <f t="shared" si="147"/>
        <v>0</v>
      </c>
      <c r="H218" s="179">
        <f t="shared" si="147"/>
        <v>0</v>
      </c>
      <c r="I218" s="179">
        <f t="shared" si="147"/>
        <v>0</v>
      </c>
      <c r="J218" s="179">
        <f t="shared" si="147"/>
        <v>0</v>
      </c>
      <c r="K218" s="179">
        <f t="shared" si="147"/>
        <v>0</v>
      </c>
      <c r="L218" s="179">
        <f t="shared" si="147"/>
        <v>0</v>
      </c>
      <c r="M218" s="179">
        <f t="shared" ref="M218:N218" si="148">M173*(1-$F$197)</f>
        <v>0</v>
      </c>
      <c r="N218" s="180">
        <f t="shared" si="148"/>
        <v>0</v>
      </c>
    </row>
    <row r="219" spans="2:14" s="18" customFormat="1" x14ac:dyDescent="0.25">
      <c r="B219" s="165" t="s">
        <v>153</v>
      </c>
      <c r="C219" s="20"/>
      <c r="D219" s="179">
        <f t="shared" ref="D219:L219" si="149">D174*(1-$F$197)</f>
        <v>0</v>
      </c>
      <c r="E219" s="179">
        <f t="shared" si="149"/>
        <v>0</v>
      </c>
      <c r="F219" s="179">
        <f t="shared" si="149"/>
        <v>0</v>
      </c>
      <c r="G219" s="179">
        <f t="shared" si="149"/>
        <v>0</v>
      </c>
      <c r="H219" s="179">
        <f t="shared" si="149"/>
        <v>0</v>
      </c>
      <c r="I219" s="179">
        <f t="shared" si="149"/>
        <v>0</v>
      </c>
      <c r="J219" s="179">
        <f t="shared" si="149"/>
        <v>0</v>
      </c>
      <c r="K219" s="179">
        <f t="shared" si="149"/>
        <v>0</v>
      </c>
      <c r="L219" s="179">
        <f t="shared" si="149"/>
        <v>0</v>
      </c>
      <c r="M219" s="179">
        <f t="shared" ref="M219:N219" si="150">M174*(1-$F$197)</f>
        <v>0</v>
      </c>
      <c r="N219" s="180">
        <f t="shared" si="150"/>
        <v>0</v>
      </c>
    </row>
    <row r="220" spans="2:14" s="18" customFormat="1" x14ac:dyDescent="0.25">
      <c r="B220" s="165" t="s">
        <v>154</v>
      </c>
      <c r="C220" s="20"/>
      <c r="D220" s="179">
        <f t="shared" ref="D220:L220" si="151">D175*(1-$F$197)</f>
        <v>0</v>
      </c>
      <c r="E220" s="179">
        <f t="shared" si="151"/>
        <v>0</v>
      </c>
      <c r="F220" s="179">
        <f t="shared" si="151"/>
        <v>0</v>
      </c>
      <c r="G220" s="179">
        <f t="shared" si="151"/>
        <v>0</v>
      </c>
      <c r="H220" s="179">
        <f t="shared" si="151"/>
        <v>0</v>
      </c>
      <c r="I220" s="179">
        <f t="shared" si="151"/>
        <v>0</v>
      </c>
      <c r="J220" s="179">
        <f t="shared" si="151"/>
        <v>0</v>
      </c>
      <c r="K220" s="179">
        <f t="shared" si="151"/>
        <v>0</v>
      </c>
      <c r="L220" s="179">
        <f t="shared" si="151"/>
        <v>0</v>
      </c>
      <c r="M220" s="179">
        <f t="shared" ref="M220:N220" si="152">M175*(1-$F$197)</f>
        <v>0</v>
      </c>
      <c r="N220" s="180">
        <f t="shared" si="152"/>
        <v>0</v>
      </c>
    </row>
    <row r="221" spans="2:14" s="18" customFormat="1" x14ac:dyDescent="0.25">
      <c r="B221" s="165" t="s">
        <v>155</v>
      </c>
      <c r="C221" s="20"/>
      <c r="D221" s="179">
        <f t="shared" ref="D221:L221" si="153">D176*(1-$F$197)</f>
        <v>0</v>
      </c>
      <c r="E221" s="179">
        <f t="shared" si="153"/>
        <v>0</v>
      </c>
      <c r="F221" s="179">
        <f t="shared" si="153"/>
        <v>0</v>
      </c>
      <c r="G221" s="179">
        <f t="shared" si="153"/>
        <v>0</v>
      </c>
      <c r="H221" s="179">
        <f t="shared" si="153"/>
        <v>0</v>
      </c>
      <c r="I221" s="179">
        <f t="shared" si="153"/>
        <v>0</v>
      </c>
      <c r="J221" s="179">
        <f t="shared" si="153"/>
        <v>0</v>
      </c>
      <c r="K221" s="179">
        <f t="shared" si="153"/>
        <v>0</v>
      </c>
      <c r="L221" s="179">
        <f t="shared" si="153"/>
        <v>0</v>
      </c>
      <c r="M221" s="179">
        <f t="shared" ref="M221:N221" si="154">M176*(1-$F$197)</f>
        <v>0</v>
      </c>
      <c r="N221" s="180">
        <f t="shared" si="154"/>
        <v>0</v>
      </c>
    </row>
    <row r="222" spans="2:14" s="18" customFormat="1" x14ac:dyDescent="0.25">
      <c r="B222" s="165" t="s">
        <v>156</v>
      </c>
      <c r="C222" s="20"/>
      <c r="D222" s="179">
        <f t="shared" ref="D222:L222" si="155">D177*(1-$F$197)</f>
        <v>0</v>
      </c>
      <c r="E222" s="179">
        <f t="shared" si="155"/>
        <v>0</v>
      </c>
      <c r="F222" s="179">
        <f t="shared" si="155"/>
        <v>0</v>
      </c>
      <c r="G222" s="179">
        <f t="shared" si="155"/>
        <v>0</v>
      </c>
      <c r="H222" s="179">
        <f t="shared" si="155"/>
        <v>0</v>
      </c>
      <c r="I222" s="179">
        <f t="shared" si="155"/>
        <v>0</v>
      </c>
      <c r="J222" s="179">
        <f t="shared" si="155"/>
        <v>0</v>
      </c>
      <c r="K222" s="179">
        <f t="shared" si="155"/>
        <v>0</v>
      </c>
      <c r="L222" s="179">
        <f t="shared" si="155"/>
        <v>0</v>
      </c>
      <c r="M222" s="179">
        <f t="shared" ref="M222:N222" si="156">M177*(1-$F$197)</f>
        <v>0</v>
      </c>
      <c r="N222" s="180">
        <f t="shared" si="156"/>
        <v>0</v>
      </c>
    </row>
    <row r="223" spans="2:14" s="18" customFormat="1" x14ac:dyDescent="0.25">
      <c r="B223" s="165" t="s">
        <v>157</v>
      </c>
      <c r="C223" s="20"/>
      <c r="D223" s="179">
        <f t="shared" ref="D223:L223" si="157">D178*(1-$F$197)</f>
        <v>0</v>
      </c>
      <c r="E223" s="179">
        <f t="shared" si="157"/>
        <v>0</v>
      </c>
      <c r="F223" s="179">
        <f t="shared" si="157"/>
        <v>0</v>
      </c>
      <c r="G223" s="179">
        <f t="shared" si="157"/>
        <v>0</v>
      </c>
      <c r="H223" s="179">
        <f t="shared" si="157"/>
        <v>0</v>
      </c>
      <c r="I223" s="179">
        <f t="shared" si="157"/>
        <v>0</v>
      </c>
      <c r="J223" s="179">
        <f t="shared" si="157"/>
        <v>0</v>
      </c>
      <c r="K223" s="179">
        <f t="shared" si="157"/>
        <v>0</v>
      </c>
      <c r="L223" s="179">
        <f t="shared" si="157"/>
        <v>0</v>
      </c>
      <c r="M223" s="179">
        <f t="shared" ref="M223:N223" si="158">M178*(1-$F$197)</f>
        <v>0</v>
      </c>
      <c r="N223" s="180">
        <f t="shared" si="158"/>
        <v>0</v>
      </c>
    </row>
    <row r="224" spans="2:14" s="18" customFormat="1" x14ac:dyDescent="0.25">
      <c r="B224" s="165" t="s">
        <v>158</v>
      </c>
      <c r="C224" s="20"/>
      <c r="D224" s="179">
        <f t="shared" ref="D224:L224" si="159">D179*(1-$F$197)</f>
        <v>0</v>
      </c>
      <c r="E224" s="179">
        <f t="shared" si="159"/>
        <v>0</v>
      </c>
      <c r="F224" s="179">
        <f t="shared" si="159"/>
        <v>0</v>
      </c>
      <c r="G224" s="179">
        <f t="shared" si="159"/>
        <v>0</v>
      </c>
      <c r="H224" s="179">
        <f t="shared" si="159"/>
        <v>0</v>
      </c>
      <c r="I224" s="179">
        <f t="shared" si="159"/>
        <v>0</v>
      </c>
      <c r="J224" s="179">
        <f t="shared" si="159"/>
        <v>0</v>
      </c>
      <c r="K224" s="179">
        <f t="shared" si="159"/>
        <v>0</v>
      </c>
      <c r="L224" s="179">
        <f t="shared" si="159"/>
        <v>0</v>
      </c>
      <c r="M224" s="179">
        <f t="shared" ref="M224:N224" si="160">M179*(1-$F$197)</f>
        <v>0</v>
      </c>
      <c r="N224" s="180">
        <f t="shared" si="160"/>
        <v>0</v>
      </c>
    </row>
    <row r="225" spans="2:14" s="18" customFormat="1" x14ac:dyDescent="0.25">
      <c r="B225" s="165" t="s">
        <v>159</v>
      </c>
      <c r="C225" s="20"/>
      <c r="D225" s="179">
        <f t="shared" ref="D225:L225" si="161">D180*(1-$F$197)</f>
        <v>0</v>
      </c>
      <c r="E225" s="179">
        <f t="shared" si="161"/>
        <v>0</v>
      </c>
      <c r="F225" s="179">
        <f t="shared" si="161"/>
        <v>0</v>
      </c>
      <c r="G225" s="179">
        <f t="shared" si="161"/>
        <v>0</v>
      </c>
      <c r="H225" s="179">
        <f t="shared" si="161"/>
        <v>0</v>
      </c>
      <c r="I225" s="179">
        <f t="shared" si="161"/>
        <v>0</v>
      </c>
      <c r="J225" s="179">
        <f t="shared" si="161"/>
        <v>0</v>
      </c>
      <c r="K225" s="179">
        <f t="shared" si="161"/>
        <v>0</v>
      </c>
      <c r="L225" s="179">
        <f t="shared" si="161"/>
        <v>0</v>
      </c>
      <c r="M225" s="179">
        <f t="shared" ref="M225:N225" si="162">M180*(1-$F$197)</f>
        <v>0</v>
      </c>
      <c r="N225" s="180">
        <f t="shared" si="162"/>
        <v>0</v>
      </c>
    </row>
    <row r="226" spans="2:14" s="18" customFormat="1" x14ac:dyDescent="0.25">
      <c r="B226" s="165" t="s">
        <v>160</v>
      </c>
      <c r="C226" s="20"/>
      <c r="D226" s="179">
        <f t="shared" ref="D226:L226" si="163">D181*(1-$F$197)</f>
        <v>0</v>
      </c>
      <c r="E226" s="179">
        <f t="shared" si="163"/>
        <v>0</v>
      </c>
      <c r="F226" s="179">
        <f t="shared" si="163"/>
        <v>0</v>
      </c>
      <c r="G226" s="179">
        <f t="shared" si="163"/>
        <v>0</v>
      </c>
      <c r="H226" s="179">
        <f t="shared" si="163"/>
        <v>0</v>
      </c>
      <c r="I226" s="179">
        <f t="shared" si="163"/>
        <v>0</v>
      </c>
      <c r="J226" s="179">
        <f t="shared" si="163"/>
        <v>0</v>
      </c>
      <c r="K226" s="179">
        <f t="shared" si="163"/>
        <v>0</v>
      </c>
      <c r="L226" s="179">
        <f t="shared" si="163"/>
        <v>0</v>
      </c>
      <c r="M226" s="179">
        <f t="shared" ref="M226:N226" si="164">M181*(1-$F$197)</f>
        <v>0</v>
      </c>
      <c r="N226" s="180">
        <f t="shared" si="164"/>
        <v>0</v>
      </c>
    </row>
    <row r="227" spans="2:14" s="18" customFormat="1" x14ac:dyDescent="0.25">
      <c r="B227" s="165" t="s">
        <v>161</v>
      </c>
      <c r="C227" s="20"/>
      <c r="D227" s="179">
        <f t="shared" ref="D227:L227" si="165">D182*(1-$F$197)</f>
        <v>0</v>
      </c>
      <c r="E227" s="179">
        <f t="shared" si="165"/>
        <v>0</v>
      </c>
      <c r="F227" s="179">
        <f t="shared" si="165"/>
        <v>0</v>
      </c>
      <c r="G227" s="179">
        <f t="shared" si="165"/>
        <v>0</v>
      </c>
      <c r="H227" s="179">
        <f t="shared" si="165"/>
        <v>0</v>
      </c>
      <c r="I227" s="179">
        <f t="shared" si="165"/>
        <v>0</v>
      </c>
      <c r="J227" s="179">
        <f t="shared" si="165"/>
        <v>0</v>
      </c>
      <c r="K227" s="179">
        <f t="shared" si="165"/>
        <v>0</v>
      </c>
      <c r="L227" s="179">
        <f t="shared" si="165"/>
        <v>0</v>
      </c>
      <c r="M227" s="179">
        <f t="shared" ref="M227:N227" si="166">M182*(1-$F$197)</f>
        <v>0</v>
      </c>
      <c r="N227" s="180">
        <f t="shared" si="166"/>
        <v>0</v>
      </c>
    </row>
    <row r="228" spans="2:14" s="18" customFormat="1" x14ac:dyDescent="0.25">
      <c r="B228" s="165" t="s">
        <v>162</v>
      </c>
      <c r="C228" s="20"/>
      <c r="D228" s="179">
        <f t="shared" ref="D228:L228" si="167">D183*(1-$F$197)</f>
        <v>0</v>
      </c>
      <c r="E228" s="179">
        <f t="shared" si="167"/>
        <v>0</v>
      </c>
      <c r="F228" s="179">
        <f t="shared" si="167"/>
        <v>0</v>
      </c>
      <c r="G228" s="179">
        <f t="shared" si="167"/>
        <v>0</v>
      </c>
      <c r="H228" s="179">
        <f t="shared" si="167"/>
        <v>0</v>
      </c>
      <c r="I228" s="179">
        <f t="shared" si="167"/>
        <v>0</v>
      </c>
      <c r="J228" s="179">
        <f t="shared" si="167"/>
        <v>0</v>
      </c>
      <c r="K228" s="179">
        <f t="shared" si="167"/>
        <v>0</v>
      </c>
      <c r="L228" s="179">
        <f t="shared" si="167"/>
        <v>0</v>
      </c>
      <c r="M228" s="179">
        <f t="shared" ref="M228:N228" si="168">M183*(1-$F$197)</f>
        <v>0</v>
      </c>
      <c r="N228" s="180">
        <f t="shared" si="168"/>
        <v>0</v>
      </c>
    </row>
    <row r="229" spans="2:14" s="18" customFormat="1" x14ac:dyDescent="0.25">
      <c r="B229" s="165" t="s">
        <v>163</v>
      </c>
      <c r="C229" s="20"/>
      <c r="D229" s="179">
        <f t="shared" ref="D229:L229" si="169">D184*(1-$F$197)</f>
        <v>0</v>
      </c>
      <c r="E229" s="179">
        <f t="shared" si="169"/>
        <v>0</v>
      </c>
      <c r="F229" s="179">
        <f t="shared" si="169"/>
        <v>0</v>
      </c>
      <c r="G229" s="179">
        <f t="shared" si="169"/>
        <v>0</v>
      </c>
      <c r="H229" s="179">
        <f t="shared" si="169"/>
        <v>0</v>
      </c>
      <c r="I229" s="179">
        <f t="shared" si="169"/>
        <v>0</v>
      </c>
      <c r="J229" s="179">
        <f t="shared" si="169"/>
        <v>0</v>
      </c>
      <c r="K229" s="179">
        <f t="shared" si="169"/>
        <v>0</v>
      </c>
      <c r="L229" s="179">
        <f t="shared" si="169"/>
        <v>0</v>
      </c>
      <c r="M229" s="179">
        <f t="shared" ref="M229:N229" si="170">M184*(1-$F$197)</f>
        <v>0</v>
      </c>
      <c r="N229" s="180">
        <f t="shared" si="170"/>
        <v>0</v>
      </c>
    </row>
    <row r="230" spans="2:14" s="18" customFormat="1" x14ac:dyDescent="0.25">
      <c r="B230" s="165" t="s">
        <v>164</v>
      </c>
      <c r="C230" s="20"/>
      <c r="D230" s="179">
        <f t="shared" ref="D230:L230" si="171">D185*(1-$F$197)</f>
        <v>0</v>
      </c>
      <c r="E230" s="179">
        <f t="shared" si="171"/>
        <v>0</v>
      </c>
      <c r="F230" s="179">
        <f t="shared" si="171"/>
        <v>0</v>
      </c>
      <c r="G230" s="179">
        <f t="shared" si="171"/>
        <v>0</v>
      </c>
      <c r="H230" s="179">
        <f t="shared" si="171"/>
        <v>0</v>
      </c>
      <c r="I230" s="179">
        <f t="shared" si="171"/>
        <v>0</v>
      </c>
      <c r="J230" s="179">
        <f t="shared" si="171"/>
        <v>0</v>
      </c>
      <c r="K230" s="179">
        <f t="shared" si="171"/>
        <v>0</v>
      </c>
      <c r="L230" s="179">
        <f t="shared" si="171"/>
        <v>0</v>
      </c>
      <c r="M230" s="179">
        <f t="shared" ref="M230:N230" si="172">M185*(1-$F$197)</f>
        <v>0</v>
      </c>
      <c r="N230" s="180">
        <f t="shared" si="172"/>
        <v>0</v>
      </c>
    </row>
    <row r="231" spans="2:14" s="18" customFormat="1" x14ac:dyDescent="0.25">
      <c r="B231" s="165" t="s">
        <v>165</v>
      </c>
      <c r="C231" s="20"/>
      <c r="D231" s="179">
        <f t="shared" ref="D231:L231" si="173">D186*(1-$F$197)</f>
        <v>0</v>
      </c>
      <c r="E231" s="179">
        <f t="shared" si="173"/>
        <v>0</v>
      </c>
      <c r="F231" s="179">
        <f t="shared" si="173"/>
        <v>0</v>
      </c>
      <c r="G231" s="179">
        <f t="shared" si="173"/>
        <v>0</v>
      </c>
      <c r="H231" s="179">
        <f t="shared" si="173"/>
        <v>0</v>
      </c>
      <c r="I231" s="179">
        <f t="shared" si="173"/>
        <v>0</v>
      </c>
      <c r="J231" s="179">
        <f t="shared" si="173"/>
        <v>0</v>
      </c>
      <c r="K231" s="179">
        <f t="shared" si="173"/>
        <v>0</v>
      </c>
      <c r="L231" s="179">
        <f t="shared" si="173"/>
        <v>0</v>
      </c>
      <c r="M231" s="179">
        <f t="shared" ref="M231:N231" si="174">M186*(1-$F$197)</f>
        <v>0</v>
      </c>
      <c r="N231" s="180">
        <f t="shared" si="174"/>
        <v>0</v>
      </c>
    </row>
    <row r="232" spans="2:14" s="18" customFormat="1" x14ac:dyDescent="0.25">
      <c r="B232" s="165" t="s">
        <v>166</v>
      </c>
      <c r="C232" s="20"/>
      <c r="D232" s="179">
        <f t="shared" ref="D232:L232" si="175">D187*(1-$F$197)</f>
        <v>0</v>
      </c>
      <c r="E232" s="179">
        <f t="shared" si="175"/>
        <v>0</v>
      </c>
      <c r="F232" s="179">
        <f t="shared" si="175"/>
        <v>0</v>
      </c>
      <c r="G232" s="179">
        <f t="shared" si="175"/>
        <v>0</v>
      </c>
      <c r="H232" s="179">
        <f t="shared" si="175"/>
        <v>0</v>
      </c>
      <c r="I232" s="179">
        <f t="shared" si="175"/>
        <v>0</v>
      </c>
      <c r="J232" s="179">
        <f t="shared" si="175"/>
        <v>0</v>
      </c>
      <c r="K232" s="179">
        <f t="shared" si="175"/>
        <v>0</v>
      </c>
      <c r="L232" s="179">
        <f t="shared" si="175"/>
        <v>0</v>
      </c>
      <c r="M232" s="179">
        <f t="shared" ref="M232:N232" si="176">M187*(1-$F$197)</f>
        <v>0</v>
      </c>
      <c r="N232" s="180">
        <f t="shared" si="176"/>
        <v>0</v>
      </c>
    </row>
    <row r="233" spans="2:14" s="18" customFormat="1" x14ac:dyDescent="0.25">
      <c r="B233" s="165" t="s">
        <v>186</v>
      </c>
      <c r="C233" s="20"/>
      <c r="D233" s="179">
        <f t="shared" ref="D233:L233" si="177">D188*(1-$F$197)</f>
        <v>0</v>
      </c>
      <c r="E233" s="179">
        <f t="shared" si="177"/>
        <v>0</v>
      </c>
      <c r="F233" s="179">
        <f t="shared" si="177"/>
        <v>0</v>
      </c>
      <c r="G233" s="179">
        <f t="shared" si="177"/>
        <v>0</v>
      </c>
      <c r="H233" s="179">
        <f t="shared" si="177"/>
        <v>0</v>
      </c>
      <c r="I233" s="179">
        <f t="shared" si="177"/>
        <v>0</v>
      </c>
      <c r="J233" s="179">
        <f t="shared" si="177"/>
        <v>0</v>
      </c>
      <c r="K233" s="179">
        <f t="shared" si="177"/>
        <v>0</v>
      </c>
      <c r="L233" s="179">
        <f t="shared" si="177"/>
        <v>0</v>
      </c>
      <c r="M233" s="179">
        <f t="shared" ref="M233:N233" si="178">M188*(1-$F$197)</f>
        <v>0</v>
      </c>
      <c r="N233" s="180">
        <f t="shared" si="178"/>
        <v>0</v>
      </c>
    </row>
    <row r="234" spans="2:14" s="18" customFormat="1" x14ac:dyDescent="0.25">
      <c r="B234" s="165" t="s">
        <v>167</v>
      </c>
      <c r="C234" s="20"/>
      <c r="D234" s="179">
        <f t="shared" ref="D234:L234" si="179">D189*(1-$F$197)</f>
        <v>0</v>
      </c>
      <c r="E234" s="179">
        <f t="shared" si="179"/>
        <v>0</v>
      </c>
      <c r="F234" s="179">
        <f t="shared" si="179"/>
        <v>0</v>
      </c>
      <c r="G234" s="179">
        <f t="shared" si="179"/>
        <v>0</v>
      </c>
      <c r="H234" s="179">
        <f t="shared" si="179"/>
        <v>0</v>
      </c>
      <c r="I234" s="179">
        <f t="shared" si="179"/>
        <v>0</v>
      </c>
      <c r="J234" s="179">
        <f t="shared" si="179"/>
        <v>0</v>
      </c>
      <c r="K234" s="179">
        <f t="shared" si="179"/>
        <v>0</v>
      </c>
      <c r="L234" s="179">
        <f t="shared" si="179"/>
        <v>0</v>
      </c>
      <c r="M234" s="179">
        <f t="shared" ref="M234:N234" si="180">M189*(1-$F$197)</f>
        <v>0</v>
      </c>
      <c r="N234" s="180">
        <f t="shared" si="180"/>
        <v>0</v>
      </c>
    </row>
    <row r="235" spans="2:14" s="18" customFormat="1" x14ac:dyDescent="0.25">
      <c r="B235" s="165" t="s">
        <v>168</v>
      </c>
      <c r="C235" s="20"/>
      <c r="D235" s="179">
        <f t="shared" ref="D235:L235" si="181">D190*(1-$F$197)</f>
        <v>0</v>
      </c>
      <c r="E235" s="179">
        <f t="shared" si="181"/>
        <v>0</v>
      </c>
      <c r="F235" s="179">
        <f t="shared" si="181"/>
        <v>0</v>
      </c>
      <c r="G235" s="179">
        <f t="shared" si="181"/>
        <v>0</v>
      </c>
      <c r="H235" s="179">
        <f t="shared" si="181"/>
        <v>0</v>
      </c>
      <c r="I235" s="179">
        <f t="shared" si="181"/>
        <v>0</v>
      </c>
      <c r="J235" s="179">
        <f t="shared" si="181"/>
        <v>0</v>
      </c>
      <c r="K235" s="179">
        <f t="shared" si="181"/>
        <v>0</v>
      </c>
      <c r="L235" s="179">
        <f t="shared" si="181"/>
        <v>0</v>
      </c>
      <c r="M235" s="179">
        <f t="shared" ref="M235:N235" si="182">M190*(1-$F$197)</f>
        <v>0</v>
      </c>
      <c r="N235" s="180">
        <f t="shared" si="182"/>
        <v>0</v>
      </c>
    </row>
    <row r="236" spans="2:14" s="18" customFormat="1" x14ac:dyDescent="0.25">
      <c r="B236" s="165" t="s">
        <v>169</v>
      </c>
      <c r="C236" s="20"/>
      <c r="D236" s="179">
        <f t="shared" ref="D236:L236" si="183">D191*(1-$F$197)</f>
        <v>0</v>
      </c>
      <c r="E236" s="179">
        <f t="shared" si="183"/>
        <v>0</v>
      </c>
      <c r="F236" s="179">
        <f t="shared" si="183"/>
        <v>0</v>
      </c>
      <c r="G236" s="179">
        <f t="shared" si="183"/>
        <v>0</v>
      </c>
      <c r="H236" s="179">
        <f t="shared" si="183"/>
        <v>0</v>
      </c>
      <c r="I236" s="179">
        <f t="shared" si="183"/>
        <v>0</v>
      </c>
      <c r="J236" s="179">
        <f t="shared" si="183"/>
        <v>0</v>
      </c>
      <c r="K236" s="179">
        <f t="shared" si="183"/>
        <v>0</v>
      </c>
      <c r="L236" s="179">
        <f t="shared" si="183"/>
        <v>0</v>
      </c>
      <c r="M236" s="179">
        <f t="shared" ref="M236:N236" si="184">M191*(1-$F$197)</f>
        <v>0</v>
      </c>
      <c r="N236" s="180">
        <f t="shared" si="184"/>
        <v>0</v>
      </c>
    </row>
    <row r="237" spans="2:14" s="18" customFormat="1" x14ac:dyDescent="0.25">
      <c r="B237" s="165" t="s">
        <v>170</v>
      </c>
      <c r="C237" s="20"/>
      <c r="D237" s="179">
        <f t="shared" ref="D237:L237" si="185">D192*(1-$F$197)</f>
        <v>0</v>
      </c>
      <c r="E237" s="179">
        <f t="shared" si="185"/>
        <v>0</v>
      </c>
      <c r="F237" s="179">
        <f t="shared" si="185"/>
        <v>0</v>
      </c>
      <c r="G237" s="179">
        <f t="shared" si="185"/>
        <v>0</v>
      </c>
      <c r="H237" s="179">
        <f t="shared" si="185"/>
        <v>0</v>
      </c>
      <c r="I237" s="179">
        <f t="shared" si="185"/>
        <v>0</v>
      </c>
      <c r="J237" s="179">
        <f t="shared" si="185"/>
        <v>0</v>
      </c>
      <c r="K237" s="179">
        <f t="shared" si="185"/>
        <v>0</v>
      </c>
      <c r="L237" s="179">
        <f t="shared" si="185"/>
        <v>0</v>
      </c>
      <c r="M237" s="179">
        <f t="shared" ref="M237:N237" si="186">M192*(1-$F$197)</f>
        <v>0</v>
      </c>
      <c r="N237" s="180">
        <f t="shared" si="186"/>
        <v>0</v>
      </c>
    </row>
    <row r="238" spans="2:14" s="61" customFormat="1" x14ac:dyDescent="0.25">
      <c r="B238" s="22" t="s">
        <v>172</v>
      </c>
      <c r="C238" s="23" t="s">
        <v>171</v>
      </c>
      <c r="D238" s="87">
        <f t="shared" ref="D238:L238" si="187">SUM(D202:D237)</f>
        <v>0</v>
      </c>
      <c r="E238" s="87">
        <f t="shared" si="187"/>
        <v>0</v>
      </c>
      <c r="F238" s="87">
        <f t="shared" si="187"/>
        <v>0</v>
      </c>
      <c r="G238" s="87">
        <f t="shared" si="187"/>
        <v>0</v>
      </c>
      <c r="H238" s="87">
        <f t="shared" si="187"/>
        <v>0</v>
      </c>
      <c r="I238" s="87">
        <f t="shared" si="187"/>
        <v>0</v>
      </c>
      <c r="J238" s="87">
        <f t="shared" si="187"/>
        <v>0</v>
      </c>
      <c r="K238" s="87">
        <f t="shared" si="187"/>
        <v>0</v>
      </c>
      <c r="L238" s="527">
        <f t="shared" si="187"/>
        <v>0</v>
      </c>
      <c r="M238" s="527">
        <f t="shared" ref="M238:N238" si="188">SUM(M202:M237)</f>
        <v>0</v>
      </c>
      <c r="N238" s="88">
        <f t="shared" si="188"/>
        <v>0</v>
      </c>
    </row>
    <row r="239" spans="2:14" x14ac:dyDescent="0.25">
      <c r="B239" s="34"/>
      <c r="C239" s="34"/>
      <c r="D239" s="34"/>
      <c r="E239" s="34"/>
      <c r="F239" s="34"/>
      <c r="G239" s="34"/>
      <c r="H239" s="34"/>
      <c r="I239" s="34"/>
      <c r="J239" s="34"/>
      <c r="K239" s="34"/>
      <c r="L239" s="34"/>
      <c r="M239" s="34"/>
      <c r="N239" s="34"/>
    </row>
    <row r="240" spans="2:14" x14ac:dyDescent="0.25">
      <c r="B240" s="34"/>
      <c r="C240" s="34"/>
      <c r="D240" s="34"/>
      <c r="E240" s="34"/>
      <c r="F240" s="34"/>
      <c r="G240" s="34"/>
      <c r="H240" s="34"/>
      <c r="I240" s="34"/>
      <c r="J240" s="34"/>
      <c r="K240" s="34"/>
      <c r="L240" s="34"/>
      <c r="M240" s="34"/>
      <c r="N240" s="34"/>
    </row>
    <row r="241" spans="2:14" s="18" customFormat="1" x14ac:dyDescent="0.25">
      <c r="B241" s="15" t="s">
        <v>110</v>
      </c>
      <c r="C241" s="16" t="s">
        <v>90</v>
      </c>
      <c r="D241" s="16">
        <v>2005</v>
      </c>
      <c r="E241" s="16">
        <v>2006</v>
      </c>
      <c r="F241" s="16">
        <v>2007</v>
      </c>
      <c r="G241" s="16">
        <v>2008</v>
      </c>
      <c r="H241" s="16">
        <v>2009</v>
      </c>
      <c r="I241" s="16">
        <v>2010</v>
      </c>
      <c r="J241" s="16">
        <v>2011</v>
      </c>
      <c r="K241" s="16">
        <v>2012</v>
      </c>
      <c r="L241" s="16">
        <v>2013</v>
      </c>
      <c r="M241" s="16">
        <v>2014</v>
      </c>
      <c r="N241" s="17">
        <v>2015</v>
      </c>
    </row>
    <row r="242" spans="2:14" s="68" customFormat="1" x14ac:dyDescent="0.25">
      <c r="B242" s="174" t="s">
        <v>185</v>
      </c>
      <c r="C242" s="27"/>
      <c r="D242" s="193"/>
      <c r="E242" s="193"/>
      <c r="F242" s="190"/>
      <c r="G242" s="190"/>
      <c r="H242" s="190"/>
      <c r="I242" s="190"/>
      <c r="J242" s="190"/>
      <c r="K242" s="190"/>
      <c r="L242" s="532"/>
      <c r="M242" s="532"/>
      <c r="N242" s="192"/>
    </row>
    <row r="243" spans="2:14" s="18" customFormat="1" x14ac:dyDescent="0.25">
      <c r="B243" s="165" t="s">
        <v>136</v>
      </c>
      <c r="C243" s="20"/>
      <c r="D243" s="179">
        <f t="shared" ref="D243:L243" si="189">D202*(1-$F$197)</f>
        <v>0</v>
      </c>
      <c r="E243" s="179">
        <f t="shared" si="189"/>
        <v>0</v>
      </c>
      <c r="F243" s="179">
        <f t="shared" si="189"/>
        <v>0</v>
      </c>
      <c r="G243" s="179">
        <f t="shared" si="189"/>
        <v>0</v>
      </c>
      <c r="H243" s="179">
        <f t="shared" si="189"/>
        <v>0</v>
      </c>
      <c r="I243" s="179">
        <f t="shared" si="189"/>
        <v>0</v>
      </c>
      <c r="J243" s="179">
        <f t="shared" si="189"/>
        <v>0</v>
      </c>
      <c r="K243" s="179">
        <f t="shared" si="189"/>
        <v>0</v>
      </c>
      <c r="L243" s="179">
        <f t="shared" si="189"/>
        <v>0</v>
      </c>
      <c r="M243" s="179">
        <f t="shared" ref="M243:N243" si="190">M202*(1-$F$197)</f>
        <v>0</v>
      </c>
      <c r="N243" s="180">
        <f t="shared" si="190"/>
        <v>0</v>
      </c>
    </row>
    <row r="244" spans="2:14" s="18" customFormat="1" x14ac:dyDescent="0.25">
      <c r="B244" s="165" t="s">
        <v>137</v>
      </c>
      <c r="C244" s="20"/>
      <c r="D244" s="179">
        <f t="shared" ref="D244:L244" si="191">D203*(1-$F$197)</f>
        <v>0</v>
      </c>
      <c r="E244" s="179">
        <f t="shared" si="191"/>
        <v>0</v>
      </c>
      <c r="F244" s="179">
        <f t="shared" si="191"/>
        <v>0</v>
      </c>
      <c r="G244" s="179">
        <f t="shared" si="191"/>
        <v>0</v>
      </c>
      <c r="H244" s="179">
        <f t="shared" si="191"/>
        <v>0</v>
      </c>
      <c r="I244" s="179">
        <f t="shared" si="191"/>
        <v>0</v>
      </c>
      <c r="J244" s="179">
        <f t="shared" si="191"/>
        <v>0</v>
      </c>
      <c r="K244" s="179">
        <f t="shared" si="191"/>
        <v>0</v>
      </c>
      <c r="L244" s="179">
        <f t="shared" si="191"/>
        <v>0</v>
      </c>
      <c r="M244" s="179">
        <f t="shared" ref="M244:N244" si="192">M203*(1-$F$197)</f>
        <v>0</v>
      </c>
      <c r="N244" s="180">
        <f t="shared" si="192"/>
        <v>0</v>
      </c>
    </row>
    <row r="245" spans="2:14" s="18" customFormat="1" x14ac:dyDescent="0.25">
      <c r="B245" s="165" t="s">
        <v>138</v>
      </c>
      <c r="C245" s="20"/>
      <c r="D245" s="179">
        <f t="shared" ref="D245:L245" si="193">D204*(1-$F$197)</f>
        <v>0</v>
      </c>
      <c r="E245" s="179">
        <f t="shared" si="193"/>
        <v>0</v>
      </c>
      <c r="F245" s="179">
        <f t="shared" si="193"/>
        <v>0</v>
      </c>
      <c r="G245" s="179">
        <f t="shared" si="193"/>
        <v>0</v>
      </c>
      <c r="H245" s="179">
        <f t="shared" si="193"/>
        <v>0</v>
      </c>
      <c r="I245" s="179">
        <f t="shared" si="193"/>
        <v>0</v>
      </c>
      <c r="J245" s="179">
        <f t="shared" si="193"/>
        <v>0</v>
      </c>
      <c r="K245" s="179">
        <f t="shared" si="193"/>
        <v>0</v>
      </c>
      <c r="L245" s="179">
        <f t="shared" si="193"/>
        <v>0</v>
      </c>
      <c r="M245" s="179">
        <f t="shared" ref="M245:N245" si="194">M204*(1-$F$197)</f>
        <v>0</v>
      </c>
      <c r="N245" s="180">
        <f t="shared" si="194"/>
        <v>0</v>
      </c>
    </row>
    <row r="246" spans="2:14" s="18" customFormat="1" x14ac:dyDescent="0.25">
      <c r="B246" s="165" t="s">
        <v>139</v>
      </c>
      <c r="C246" s="20"/>
      <c r="D246" s="179">
        <f t="shared" ref="D246:L246" si="195">D205*(1-$F$197)</f>
        <v>0</v>
      </c>
      <c r="E246" s="179">
        <f t="shared" si="195"/>
        <v>0</v>
      </c>
      <c r="F246" s="179">
        <f t="shared" si="195"/>
        <v>0</v>
      </c>
      <c r="G246" s="179">
        <f t="shared" si="195"/>
        <v>0</v>
      </c>
      <c r="H246" s="179">
        <f t="shared" si="195"/>
        <v>0</v>
      </c>
      <c r="I246" s="179">
        <f t="shared" si="195"/>
        <v>0</v>
      </c>
      <c r="J246" s="179">
        <f t="shared" si="195"/>
        <v>0</v>
      </c>
      <c r="K246" s="179">
        <f t="shared" si="195"/>
        <v>0</v>
      </c>
      <c r="L246" s="179">
        <f t="shared" si="195"/>
        <v>0</v>
      </c>
      <c r="M246" s="179">
        <f t="shared" ref="M246:N246" si="196">M205*(1-$F$197)</f>
        <v>0</v>
      </c>
      <c r="N246" s="180">
        <f t="shared" si="196"/>
        <v>0</v>
      </c>
    </row>
    <row r="247" spans="2:14" s="18" customFormat="1" x14ac:dyDescent="0.25">
      <c r="B247" s="165" t="s">
        <v>140</v>
      </c>
      <c r="C247" s="20"/>
      <c r="D247" s="179">
        <f t="shared" ref="D247:L247" si="197">D206*(1-$F$197)</f>
        <v>0</v>
      </c>
      <c r="E247" s="179">
        <f t="shared" si="197"/>
        <v>0</v>
      </c>
      <c r="F247" s="179">
        <f t="shared" si="197"/>
        <v>0</v>
      </c>
      <c r="G247" s="179">
        <f t="shared" si="197"/>
        <v>0</v>
      </c>
      <c r="H247" s="179">
        <f t="shared" si="197"/>
        <v>0</v>
      </c>
      <c r="I247" s="179">
        <f t="shared" si="197"/>
        <v>0</v>
      </c>
      <c r="J247" s="179">
        <f t="shared" si="197"/>
        <v>0</v>
      </c>
      <c r="K247" s="179">
        <f t="shared" si="197"/>
        <v>0</v>
      </c>
      <c r="L247" s="179">
        <f t="shared" si="197"/>
        <v>0</v>
      </c>
      <c r="M247" s="179">
        <f t="shared" ref="M247:N247" si="198">M206*(1-$F$197)</f>
        <v>0</v>
      </c>
      <c r="N247" s="180">
        <f t="shared" si="198"/>
        <v>0</v>
      </c>
    </row>
    <row r="248" spans="2:14" s="18" customFormat="1" x14ac:dyDescent="0.25">
      <c r="B248" s="165" t="s">
        <v>141</v>
      </c>
      <c r="C248" s="20"/>
      <c r="D248" s="179">
        <f t="shared" ref="D248:L248" si="199">D207*(1-$F$197)</f>
        <v>0</v>
      </c>
      <c r="E248" s="179">
        <f t="shared" si="199"/>
        <v>0</v>
      </c>
      <c r="F248" s="179">
        <f t="shared" si="199"/>
        <v>0</v>
      </c>
      <c r="G248" s="179">
        <f t="shared" si="199"/>
        <v>0</v>
      </c>
      <c r="H248" s="179">
        <f t="shared" si="199"/>
        <v>0</v>
      </c>
      <c r="I248" s="179">
        <f t="shared" si="199"/>
        <v>0</v>
      </c>
      <c r="J248" s="179">
        <f t="shared" si="199"/>
        <v>0</v>
      </c>
      <c r="K248" s="179">
        <f t="shared" si="199"/>
        <v>0</v>
      </c>
      <c r="L248" s="179">
        <f t="shared" si="199"/>
        <v>0</v>
      </c>
      <c r="M248" s="179">
        <f t="shared" ref="M248:N248" si="200">M207*(1-$F$197)</f>
        <v>0</v>
      </c>
      <c r="N248" s="180">
        <f t="shared" si="200"/>
        <v>0</v>
      </c>
    </row>
    <row r="249" spans="2:14" s="18" customFormat="1" x14ac:dyDescent="0.25">
      <c r="B249" s="165" t="s">
        <v>142</v>
      </c>
      <c r="C249" s="20"/>
      <c r="D249" s="179">
        <f t="shared" ref="D249:L249" si="201">D208*(1-$F$197)</f>
        <v>0</v>
      </c>
      <c r="E249" s="179">
        <f t="shared" si="201"/>
        <v>0</v>
      </c>
      <c r="F249" s="179">
        <f t="shared" si="201"/>
        <v>0</v>
      </c>
      <c r="G249" s="179">
        <f t="shared" si="201"/>
        <v>0</v>
      </c>
      <c r="H249" s="179">
        <f t="shared" si="201"/>
        <v>0</v>
      </c>
      <c r="I249" s="179">
        <f t="shared" si="201"/>
        <v>0</v>
      </c>
      <c r="J249" s="179">
        <f t="shared" si="201"/>
        <v>0</v>
      </c>
      <c r="K249" s="179">
        <f t="shared" si="201"/>
        <v>0</v>
      </c>
      <c r="L249" s="179">
        <f t="shared" si="201"/>
        <v>0</v>
      </c>
      <c r="M249" s="179">
        <f t="shared" ref="M249:N249" si="202">M208*(1-$F$197)</f>
        <v>0</v>
      </c>
      <c r="N249" s="180">
        <f t="shared" si="202"/>
        <v>0</v>
      </c>
    </row>
    <row r="250" spans="2:14" s="18" customFormat="1" x14ac:dyDescent="0.25">
      <c r="B250" s="165" t="s">
        <v>143</v>
      </c>
      <c r="C250" s="20"/>
      <c r="D250" s="179">
        <f t="shared" ref="D250:L250" si="203">D209*(1-$F$197)</f>
        <v>0</v>
      </c>
      <c r="E250" s="179">
        <f t="shared" si="203"/>
        <v>0</v>
      </c>
      <c r="F250" s="179">
        <f t="shared" si="203"/>
        <v>0</v>
      </c>
      <c r="G250" s="179">
        <f t="shared" si="203"/>
        <v>0</v>
      </c>
      <c r="H250" s="179">
        <f t="shared" si="203"/>
        <v>0</v>
      </c>
      <c r="I250" s="179">
        <f t="shared" si="203"/>
        <v>0</v>
      </c>
      <c r="J250" s="179">
        <f t="shared" si="203"/>
        <v>0</v>
      </c>
      <c r="K250" s="179">
        <f t="shared" si="203"/>
        <v>0</v>
      </c>
      <c r="L250" s="179">
        <f t="shared" si="203"/>
        <v>0</v>
      </c>
      <c r="M250" s="179">
        <f t="shared" ref="M250:N250" si="204">M209*(1-$F$197)</f>
        <v>0</v>
      </c>
      <c r="N250" s="180">
        <f t="shared" si="204"/>
        <v>0</v>
      </c>
    </row>
    <row r="251" spans="2:14" s="18" customFormat="1" x14ac:dyDescent="0.25">
      <c r="B251" s="165" t="s">
        <v>144</v>
      </c>
      <c r="C251" s="20"/>
      <c r="D251" s="179">
        <f t="shared" ref="D251:L251" si="205">D210*(1-$F$197)</f>
        <v>0</v>
      </c>
      <c r="E251" s="179">
        <f t="shared" si="205"/>
        <v>0</v>
      </c>
      <c r="F251" s="179">
        <f t="shared" si="205"/>
        <v>0</v>
      </c>
      <c r="G251" s="179">
        <f t="shared" si="205"/>
        <v>0</v>
      </c>
      <c r="H251" s="179">
        <f t="shared" si="205"/>
        <v>0</v>
      </c>
      <c r="I251" s="179">
        <f t="shared" si="205"/>
        <v>0</v>
      </c>
      <c r="J251" s="179">
        <f t="shared" si="205"/>
        <v>0</v>
      </c>
      <c r="K251" s="179">
        <f t="shared" si="205"/>
        <v>0</v>
      </c>
      <c r="L251" s="179">
        <f t="shared" si="205"/>
        <v>0</v>
      </c>
      <c r="M251" s="179">
        <f t="shared" ref="M251:N251" si="206">M210*(1-$F$197)</f>
        <v>0</v>
      </c>
      <c r="N251" s="180">
        <f t="shared" si="206"/>
        <v>0</v>
      </c>
    </row>
    <row r="252" spans="2:14" s="18" customFormat="1" x14ac:dyDescent="0.25">
      <c r="B252" s="165" t="s">
        <v>145</v>
      </c>
      <c r="C252" s="20"/>
      <c r="D252" s="179">
        <f t="shared" ref="D252:L252" si="207">D211*(1-$F$197)</f>
        <v>0</v>
      </c>
      <c r="E252" s="179">
        <f t="shared" si="207"/>
        <v>0</v>
      </c>
      <c r="F252" s="179">
        <f t="shared" si="207"/>
        <v>0</v>
      </c>
      <c r="G252" s="179">
        <f t="shared" si="207"/>
        <v>0</v>
      </c>
      <c r="H252" s="179">
        <f t="shared" si="207"/>
        <v>0</v>
      </c>
      <c r="I252" s="179">
        <f t="shared" si="207"/>
        <v>0</v>
      </c>
      <c r="J252" s="179">
        <f t="shared" si="207"/>
        <v>0</v>
      </c>
      <c r="K252" s="179">
        <f t="shared" si="207"/>
        <v>0</v>
      </c>
      <c r="L252" s="179">
        <f t="shared" si="207"/>
        <v>0</v>
      </c>
      <c r="M252" s="179">
        <f t="shared" ref="M252:N252" si="208">M211*(1-$F$197)</f>
        <v>0</v>
      </c>
      <c r="N252" s="180">
        <f t="shared" si="208"/>
        <v>0</v>
      </c>
    </row>
    <row r="253" spans="2:14" s="18" customFormat="1" x14ac:dyDescent="0.25">
      <c r="B253" s="165" t="s">
        <v>146</v>
      </c>
      <c r="C253" s="20"/>
      <c r="D253" s="179">
        <f t="shared" ref="D253:L253" si="209">D212*(1-$F$197)</f>
        <v>0</v>
      </c>
      <c r="E253" s="179">
        <f t="shared" si="209"/>
        <v>0</v>
      </c>
      <c r="F253" s="179">
        <f t="shared" si="209"/>
        <v>0</v>
      </c>
      <c r="G253" s="179">
        <f t="shared" si="209"/>
        <v>0</v>
      </c>
      <c r="H253" s="179">
        <f t="shared" si="209"/>
        <v>0</v>
      </c>
      <c r="I253" s="179">
        <f t="shared" si="209"/>
        <v>0</v>
      </c>
      <c r="J253" s="179">
        <f t="shared" si="209"/>
        <v>0</v>
      </c>
      <c r="K253" s="179">
        <f t="shared" si="209"/>
        <v>0</v>
      </c>
      <c r="L253" s="179">
        <f t="shared" si="209"/>
        <v>0</v>
      </c>
      <c r="M253" s="179">
        <f t="shared" ref="M253:N253" si="210">M212*(1-$F$197)</f>
        <v>0</v>
      </c>
      <c r="N253" s="180">
        <f t="shared" si="210"/>
        <v>0</v>
      </c>
    </row>
    <row r="254" spans="2:14" s="18" customFormat="1" x14ac:dyDescent="0.25">
      <c r="B254" s="165" t="s">
        <v>147</v>
      </c>
      <c r="C254" s="20"/>
      <c r="D254" s="179">
        <f t="shared" ref="D254:L254" si="211">D213*(1-$F$197)</f>
        <v>0</v>
      </c>
      <c r="E254" s="179">
        <f t="shared" si="211"/>
        <v>0</v>
      </c>
      <c r="F254" s="179">
        <f t="shared" si="211"/>
        <v>0</v>
      </c>
      <c r="G254" s="179">
        <f t="shared" si="211"/>
        <v>0</v>
      </c>
      <c r="H254" s="179">
        <f t="shared" si="211"/>
        <v>0</v>
      </c>
      <c r="I254" s="179">
        <f t="shared" si="211"/>
        <v>0</v>
      </c>
      <c r="J254" s="179">
        <f t="shared" si="211"/>
        <v>0</v>
      </c>
      <c r="K254" s="179">
        <f t="shared" si="211"/>
        <v>0</v>
      </c>
      <c r="L254" s="179">
        <f t="shared" si="211"/>
        <v>0</v>
      </c>
      <c r="M254" s="179">
        <f t="shared" ref="M254:N254" si="212">M213*(1-$F$197)</f>
        <v>0</v>
      </c>
      <c r="N254" s="180">
        <f t="shared" si="212"/>
        <v>0</v>
      </c>
    </row>
    <row r="255" spans="2:14" s="18" customFormat="1" x14ac:dyDescent="0.25">
      <c r="B255" s="165" t="s">
        <v>148</v>
      </c>
      <c r="C255" s="20"/>
      <c r="D255" s="179">
        <f t="shared" ref="D255:L255" si="213">D214*(1-$F$197)</f>
        <v>0</v>
      </c>
      <c r="E255" s="179">
        <f t="shared" si="213"/>
        <v>0</v>
      </c>
      <c r="F255" s="179">
        <f t="shared" si="213"/>
        <v>0</v>
      </c>
      <c r="G255" s="179">
        <f t="shared" si="213"/>
        <v>0</v>
      </c>
      <c r="H255" s="179">
        <f t="shared" si="213"/>
        <v>0</v>
      </c>
      <c r="I255" s="179">
        <f t="shared" si="213"/>
        <v>0</v>
      </c>
      <c r="J255" s="179">
        <f t="shared" si="213"/>
        <v>0</v>
      </c>
      <c r="K255" s="179">
        <f t="shared" si="213"/>
        <v>0</v>
      </c>
      <c r="L255" s="179">
        <f t="shared" si="213"/>
        <v>0</v>
      </c>
      <c r="M255" s="179">
        <f t="shared" ref="M255:N255" si="214">M214*(1-$F$197)</f>
        <v>0</v>
      </c>
      <c r="N255" s="180">
        <f t="shared" si="214"/>
        <v>0</v>
      </c>
    </row>
    <row r="256" spans="2:14" s="18" customFormat="1" x14ac:dyDescent="0.25">
      <c r="B256" s="165" t="s">
        <v>149</v>
      </c>
      <c r="C256" s="20"/>
      <c r="D256" s="179">
        <f t="shared" ref="D256:L256" si="215">D215*(1-$F$197)</f>
        <v>0</v>
      </c>
      <c r="E256" s="179">
        <f t="shared" si="215"/>
        <v>0</v>
      </c>
      <c r="F256" s="179">
        <f t="shared" si="215"/>
        <v>0</v>
      </c>
      <c r="G256" s="179">
        <f t="shared" si="215"/>
        <v>0</v>
      </c>
      <c r="H256" s="179">
        <f t="shared" si="215"/>
        <v>0</v>
      </c>
      <c r="I256" s="179">
        <f t="shared" si="215"/>
        <v>0</v>
      </c>
      <c r="J256" s="179">
        <f t="shared" si="215"/>
        <v>0</v>
      </c>
      <c r="K256" s="179">
        <f t="shared" si="215"/>
        <v>0</v>
      </c>
      <c r="L256" s="179">
        <f t="shared" si="215"/>
        <v>0</v>
      </c>
      <c r="M256" s="179">
        <f t="shared" ref="M256:N256" si="216">M215*(1-$F$197)</f>
        <v>0</v>
      </c>
      <c r="N256" s="180">
        <f t="shared" si="216"/>
        <v>0</v>
      </c>
    </row>
    <row r="257" spans="2:14" s="18" customFormat="1" x14ac:dyDescent="0.25">
      <c r="B257" s="165" t="s">
        <v>150</v>
      </c>
      <c r="C257" s="20"/>
      <c r="D257" s="179">
        <f t="shared" ref="D257:L257" si="217">D216*(1-$F$197)</f>
        <v>0</v>
      </c>
      <c r="E257" s="179">
        <f t="shared" si="217"/>
        <v>0</v>
      </c>
      <c r="F257" s="179">
        <f t="shared" si="217"/>
        <v>0</v>
      </c>
      <c r="G257" s="179">
        <f t="shared" si="217"/>
        <v>0</v>
      </c>
      <c r="H257" s="179">
        <f t="shared" si="217"/>
        <v>0</v>
      </c>
      <c r="I257" s="179">
        <f t="shared" si="217"/>
        <v>0</v>
      </c>
      <c r="J257" s="179">
        <f t="shared" si="217"/>
        <v>0</v>
      </c>
      <c r="K257" s="179">
        <f t="shared" si="217"/>
        <v>0</v>
      </c>
      <c r="L257" s="179">
        <f t="shared" si="217"/>
        <v>0</v>
      </c>
      <c r="M257" s="179">
        <f t="shared" ref="M257:N257" si="218">M216*(1-$F$197)</f>
        <v>0</v>
      </c>
      <c r="N257" s="180">
        <f t="shared" si="218"/>
        <v>0</v>
      </c>
    </row>
    <row r="258" spans="2:14" s="18" customFormat="1" x14ac:dyDescent="0.25">
      <c r="B258" s="165" t="s">
        <v>151</v>
      </c>
      <c r="C258" s="20"/>
      <c r="D258" s="179">
        <f t="shared" ref="D258:L258" si="219">D217*(1-$F$197)</f>
        <v>0</v>
      </c>
      <c r="E258" s="179">
        <f t="shared" si="219"/>
        <v>0</v>
      </c>
      <c r="F258" s="179">
        <f t="shared" si="219"/>
        <v>0</v>
      </c>
      <c r="G258" s="179">
        <f t="shared" si="219"/>
        <v>0</v>
      </c>
      <c r="H258" s="179">
        <f t="shared" si="219"/>
        <v>0</v>
      </c>
      <c r="I258" s="179">
        <f t="shared" si="219"/>
        <v>0</v>
      </c>
      <c r="J258" s="179">
        <f t="shared" si="219"/>
        <v>0</v>
      </c>
      <c r="K258" s="179">
        <f t="shared" si="219"/>
        <v>0</v>
      </c>
      <c r="L258" s="179">
        <f t="shared" si="219"/>
        <v>0</v>
      </c>
      <c r="M258" s="179">
        <f t="shared" ref="M258:N258" si="220">M217*(1-$F$197)</f>
        <v>0</v>
      </c>
      <c r="N258" s="180">
        <f t="shared" si="220"/>
        <v>0</v>
      </c>
    </row>
    <row r="259" spans="2:14" s="18" customFormat="1" x14ac:dyDescent="0.25">
      <c r="B259" s="165" t="s">
        <v>152</v>
      </c>
      <c r="C259" s="20"/>
      <c r="D259" s="179">
        <f t="shared" ref="D259:L259" si="221">D218*(1-$F$197)</f>
        <v>0</v>
      </c>
      <c r="E259" s="179">
        <f t="shared" si="221"/>
        <v>0</v>
      </c>
      <c r="F259" s="179">
        <f t="shared" si="221"/>
        <v>0</v>
      </c>
      <c r="G259" s="179">
        <f t="shared" si="221"/>
        <v>0</v>
      </c>
      <c r="H259" s="179">
        <f t="shared" si="221"/>
        <v>0</v>
      </c>
      <c r="I259" s="179">
        <f t="shared" si="221"/>
        <v>0</v>
      </c>
      <c r="J259" s="179">
        <f t="shared" si="221"/>
        <v>0</v>
      </c>
      <c r="K259" s="179">
        <f t="shared" si="221"/>
        <v>0</v>
      </c>
      <c r="L259" s="179">
        <f t="shared" si="221"/>
        <v>0</v>
      </c>
      <c r="M259" s="179">
        <f t="shared" ref="M259:N259" si="222">M218*(1-$F$197)</f>
        <v>0</v>
      </c>
      <c r="N259" s="180">
        <f t="shared" si="222"/>
        <v>0</v>
      </c>
    </row>
    <row r="260" spans="2:14" s="18" customFormat="1" x14ac:dyDescent="0.25">
      <c r="B260" s="165" t="s">
        <v>153</v>
      </c>
      <c r="C260" s="20"/>
      <c r="D260" s="179">
        <f t="shared" ref="D260:L260" si="223">D219*(1-$F$197)</f>
        <v>0</v>
      </c>
      <c r="E260" s="179">
        <f t="shared" si="223"/>
        <v>0</v>
      </c>
      <c r="F260" s="179">
        <f t="shared" si="223"/>
        <v>0</v>
      </c>
      <c r="G260" s="179">
        <f t="shared" si="223"/>
        <v>0</v>
      </c>
      <c r="H260" s="179">
        <f t="shared" si="223"/>
        <v>0</v>
      </c>
      <c r="I260" s="179">
        <f t="shared" si="223"/>
        <v>0</v>
      </c>
      <c r="J260" s="179">
        <f t="shared" si="223"/>
        <v>0</v>
      </c>
      <c r="K260" s="179">
        <f t="shared" si="223"/>
        <v>0</v>
      </c>
      <c r="L260" s="179">
        <f t="shared" si="223"/>
        <v>0</v>
      </c>
      <c r="M260" s="179">
        <f t="shared" ref="M260:N260" si="224">M219*(1-$F$197)</f>
        <v>0</v>
      </c>
      <c r="N260" s="180">
        <f t="shared" si="224"/>
        <v>0</v>
      </c>
    </row>
    <row r="261" spans="2:14" s="18" customFormat="1" x14ac:dyDescent="0.25">
      <c r="B261" s="165" t="s">
        <v>154</v>
      </c>
      <c r="C261" s="20"/>
      <c r="D261" s="179">
        <f t="shared" ref="D261:L261" si="225">D220*(1-$F$197)</f>
        <v>0</v>
      </c>
      <c r="E261" s="179">
        <f t="shared" si="225"/>
        <v>0</v>
      </c>
      <c r="F261" s="179">
        <f t="shared" si="225"/>
        <v>0</v>
      </c>
      <c r="G261" s="179">
        <f t="shared" si="225"/>
        <v>0</v>
      </c>
      <c r="H261" s="179">
        <f t="shared" si="225"/>
        <v>0</v>
      </c>
      <c r="I261" s="179">
        <f t="shared" si="225"/>
        <v>0</v>
      </c>
      <c r="J261" s="179">
        <f t="shared" si="225"/>
        <v>0</v>
      </c>
      <c r="K261" s="179">
        <f t="shared" si="225"/>
        <v>0</v>
      </c>
      <c r="L261" s="179">
        <f t="shared" si="225"/>
        <v>0</v>
      </c>
      <c r="M261" s="179">
        <f t="shared" ref="M261:N261" si="226">M220*(1-$F$197)</f>
        <v>0</v>
      </c>
      <c r="N261" s="180">
        <f t="shared" si="226"/>
        <v>0</v>
      </c>
    </row>
    <row r="262" spans="2:14" s="18" customFormat="1" x14ac:dyDescent="0.25">
      <c r="B262" s="165" t="s">
        <v>155</v>
      </c>
      <c r="C262" s="20"/>
      <c r="D262" s="179">
        <f t="shared" ref="D262:L262" si="227">D221*(1-$F$197)</f>
        <v>0</v>
      </c>
      <c r="E262" s="179">
        <f t="shared" si="227"/>
        <v>0</v>
      </c>
      <c r="F262" s="179">
        <f t="shared" si="227"/>
        <v>0</v>
      </c>
      <c r="G262" s="179">
        <f t="shared" si="227"/>
        <v>0</v>
      </c>
      <c r="H262" s="179">
        <f t="shared" si="227"/>
        <v>0</v>
      </c>
      <c r="I262" s="179">
        <f t="shared" si="227"/>
        <v>0</v>
      </c>
      <c r="J262" s="179">
        <f t="shared" si="227"/>
        <v>0</v>
      </c>
      <c r="K262" s="179">
        <f t="shared" si="227"/>
        <v>0</v>
      </c>
      <c r="L262" s="179">
        <f t="shared" si="227"/>
        <v>0</v>
      </c>
      <c r="M262" s="179">
        <f t="shared" ref="M262:N262" si="228">M221*(1-$F$197)</f>
        <v>0</v>
      </c>
      <c r="N262" s="180">
        <f t="shared" si="228"/>
        <v>0</v>
      </c>
    </row>
    <row r="263" spans="2:14" s="18" customFormat="1" x14ac:dyDescent="0.25">
      <c r="B263" s="165" t="s">
        <v>156</v>
      </c>
      <c r="C263" s="20"/>
      <c r="D263" s="179">
        <f t="shared" ref="D263:L263" si="229">D222*(1-$F$197)</f>
        <v>0</v>
      </c>
      <c r="E263" s="179">
        <f t="shared" si="229"/>
        <v>0</v>
      </c>
      <c r="F263" s="179">
        <f t="shared" si="229"/>
        <v>0</v>
      </c>
      <c r="G263" s="179">
        <f t="shared" si="229"/>
        <v>0</v>
      </c>
      <c r="H263" s="179">
        <f t="shared" si="229"/>
        <v>0</v>
      </c>
      <c r="I263" s="179">
        <f t="shared" si="229"/>
        <v>0</v>
      </c>
      <c r="J263" s="179">
        <f t="shared" si="229"/>
        <v>0</v>
      </c>
      <c r="K263" s="179">
        <f t="shared" si="229"/>
        <v>0</v>
      </c>
      <c r="L263" s="179">
        <f t="shared" si="229"/>
        <v>0</v>
      </c>
      <c r="M263" s="179">
        <f t="shared" ref="M263:N263" si="230">M222*(1-$F$197)</f>
        <v>0</v>
      </c>
      <c r="N263" s="180">
        <f t="shared" si="230"/>
        <v>0</v>
      </c>
    </row>
    <row r="264" spans="2:14" s="18" customFormat="1" x14ac:dyDescent="0.25">
      <c r="B264" s="165" t="s">
        <v>157</v>
      </c>
      <c r="C264" s="20"/>
      <c r="D264" s="179">
        <f t="shared" ref="D264:L264" si="231">D223*(1-$F$197)</f>
        <v>0</v>
      </c>
      <c r="E264" s="179">
        <f t="shared" si="231"/>
        <v>0</v>
      </c>
      <c r="F264" s="179">
        <f t="shared" si="231"/>
        <v>0</v>
      </c>
      <c r="G264" s="179">
        <f t="shared" si="231"/>
        <v>0</v>
      </c>
      <c r="H264" s="179">
        <f t="shared" si="231"/>
        <v>0</v>
      </c>
      <c r="I264" s="179">
        <f t="shared" si="231"/>
        <v>0</v>
      </c>
      <c r="J264" s="179">
        <f t="shared" si="231"/>
        <v>0</v>
      </c>
      <c r="K264" s="179">
        <f t="shared" si="231"/>
        <v>0</v>
      </c>
      <c r="L264" s="179">
        <f t="shared" si="231"/>
        <v>0</v>
      </c>
      <c r="M264" s="179">
        <f t="shared" ref="M264:N264" si="232">M223*(1-$F$197)</f>
        <v>0</v>
      </c>
      <c r="N264" s="180">
        <f t="shared" si="232"/>
        <v>0</v>
      </c>
    </row>
    <row r="265" spans="2:14" s="18" customFormat="1" x14ac:dyDescent="0.25">
      <c r="B265" s="165" t="s">
        <v>158</v>
      </c>
      <c r="C265" s="20"/>
      <c r="D265" s="179">
        <f t="shared" ref="D265:L265" si="233">D224*(1-$F$197)</f>
        <v>0</v>
      </c>
      <c r="E265" s="179">
        <f t="shared" si="233"/>
        <v>0</v>
      </c>
      <c r="F265" s="179">
        <f t="shared" si="233"/>
        <v>0</v>
      </c>
      <c r="G265" s="179">
        <f t="shared" si="233"/>
        <v>0</v>
      </c>
      <c r="H265" s="179">
        <f t="shared" si="233"/>
        <v>0</v>
      </c>
      <c r="I265" s="179">
        <f t="shared" si="233"/>
        <v>0</v>
      </c>
      <c r="J265" s="179">
        <f t="shared" si="233"/>
        <v>0</v>
      </c>
      <c r="K265" s="179">
        <f t="shared" si="233"/>
        <v>0</v>
      </c>
      <c r="L265" s="179">
        <f t="shared" si="233"/>
        <v>0</v>
      </c>
      <c r="M265" s="179">
        <f t="shared" ref="M265:N265" si="234">M224*(1-$F$197)</f>
        <v>0</v>
      </c>
      <c r="N265" s="180">
        <f t="shared" si="234"/>
        <v>0</v>
      </c>
    </row>
    <row r="266" spans="2:14" s="18" customFormat="1" x14ac:dyDescent="0.25">
      <c r="B266" s="165" t="s">
        <v>159</v>
      </c>
      <c r="C266" s="20"/>
      <c r="D266" s="179">
        <f t="shared" ref="D266:L266" si="235">D225*(1-$F$197)</f>
        <v>0</v>
      </c>
      <c r="E266" s="179">
        <f t="shared" si="235"/>
        <v>0</v>
      </c>
      <c r="F266" s="179">
        <f t="shared" si="235"/>
        <v>0</v>
      </c>
      <c r="G266" s="179">
        <f t="shared" si="235"/>
        <v>0</v>
      </c>
      <c r="H266" s="179">
        <f t="shared" si="235"/>
        <v>0</v>
      </c>
      <c r="I266" s="179">
        <f t="shared" si="235"/>
        <v>0</v>
      </c>
      <c r="J266" s="179">
        <f t="shared" si="235"/>
        <v>0</v>
      </c>
      <c r="K266" s="179">
        <f t="shared" si="235"/>
        <v>0</v>
      </c>
      <c r="L266" s="179">
        <f t="shared" si="235"/>
        <v>0</v>
      </c>
      <c r="M266" s="179">
        <f t="shared" ref="M266:N266" si="236">M225*(1-$F$197)</f>
        <v>0</v>
      </c>
      <c r="N266" s="180">
        <f t="shared" si="236"/>
        <v>0</v>
      </c>
    </row>
    <row r="267" spans="2:14" s="18" customFormat="1" x14ac:dyDescent="0.25">
      <c r="B267" s="165" t="s">
        <v>160</v>
      </c>
      <c r="C267" s="20"/>
      <c r="D267" s="179">
        <f t="shared" ref="D267:L267" si="237">D226*(1-$F$197)</f>
        <v>0</v>
      </c>
      <c r="E267" s="179">
        <f t="shared" si="237"/>
        <v>0</v>
      </c>
      <c r="F267" s="179">
        <f t="shared" si="237"/>
        <v>0</v>
      </c>
      <c r="G267" s="179">
        <f t="shared" si="237"/>
        <v>0</v>
      </c>
      <c r="H267" s="179">
        <f t="shared" si="237"/>
        <v>0</v>
      </c>
      <c r="I267" s="179">
        <f t="shared" si="237"/>
        <v>0</v>
      </c>
      <c r="J267" s="179">
        <f t="shared" si="237"/>
        <v>0</v>
      </c>
      <c r="K267" s="179">
        <f t="shared" si="237"/>
        <v>0</v>
      </c>
      <c r="L267" s="179">
        <f t="shared" si="237"/>
        <v>0</v>
      </c>
      <c r="M267" s="179">
        <f t="shared" ref="M267:N267" si="238">M226*(1-$F$197)</f>
        <v>0</v>
      </c>
      <c r="N267" s="180">
        <f t="shared" si="238"/>
        <v>0</v>
      </c>
    </row>
    <row r="268" spans="2:14" s="18" customFormat="1" x14ac:dyDescent="0.25">
      <c r="B268" s="165" t="s">
        <v>161</v>
      </c>
      <c r="C268" s="20"/>
      <c r="D268" s="179">
        <f t="shared" ref="D268:L268" si="239">D227*(1-$F$197)</f>
        <v>0</v>
      </c>
      <c r="E268" s="179">
        <f t="shared" si="239"/>
        <v>0</v>
      </c>
      <c r="F268" s="179">
        <f t="shared" si="239"/>
        <v>0</v>
      </c>
      <c r="G268" s="179">
        <f t="shared" si="239"/>
        <v>0</v>
      </c>
      <c r="H268" s="179">
        <f t="shared" si="239"/>
        <v>0</v>
      </c>
      <c r="I268" s="179">
        <f t="shared" si="239"/>
        <v>0</v>
      </c>
      <c r="J268" s="179">
        <f t="shared" si="239"/>
        <v>0</v>
      </c>
      <c r="K268" s="179">
        <f t="shared" si="239"/>
        <v>0</v>
      </c>
      <c r="L268" s="179">
        <f t="shared" si="239"/>
        <v>0</v>
      </c>
      <c r="M268" s="179">
        <f t="shared" ref="M268:N268" si="240">M227*(1-$F$197)</f>
        <v>0</v>
      </c>
      <c r="N268" s="180">
        <f t="shared" si="240"/>
        <v>0</v>
      </c>
    </row>
    <row r="269" spans="2:14" s="18" customFormat="1" x14ac:dyDescent="0.25">
      <c r="B269" s="165" t="s">
        <v>162</v>
      </c>
      <c r="C269" s="20"/>
      <c r="D269" s="179">
        <f t="shared" ref="D269:L269" si="241">D228*(1-$F$197)</f>
        <v>0</v>
      </c>
      <c r="E269" s="179">
        <f t="shared" si="241"/>
        <v>0</v>
      </c>
      <c r="F269" s="179">
        <f t="shared" si="241"/>
        <v>0</v>
      </c>
      <c r="G269" s="179">
        <f t="shared" si="241"/>
        <v>0</v>
      </c>
      <c r="H269" s="179">
        <f t="shared" si="241"/>
        <v>0</v>
      </c>
      <c r="I269" s="179">
        <f t="shared" si="241"/>
        <v>0</v>
      </c>
      <c r="J269" s="179">
        <f t="shared" si="241"/>
        <v>0</v>
      </c>
      <c r="K269" s="179">
        <f t="shared" si="241"/>
        <v>0</v>
      </c>
      <c r="L269" s="179">
        <f t="shared" si="241"/>
        <v>0</v>
      </c>
      <c r="M269" s="179">
        <f t="shared" ref="M269:N269" si="242">M228*(1-$F$197)</f>
        <v>0</v>
      </c>
      <c r="N269" s="180">
        <f t="shared" si="242"/>
        <v>0</v>
      </c>
    </row>
    <row r="270" spans="2:14" s="18" customFormat="1" x14ac:dyDescent="0.25">
      <c r="B270" s="165" t="s">
        <v>163</v>
      </c>
      <c r="C270" s="20"/>
      <c r="D270" s="179">
        <f t="shared" ref="D270:L270" si="243">D229*(1-$F$197)</f>
        <v>0</v>
      </c>
      <c r="E270" s="179">
        <f t="shared" si="243"/>
        <v>0</v>
      </c>
      <c r="F270" s="179">
        <f t="shared" si="243"/>
        <v>0</v>
      </c>
      <c r="G270" s="179">
        <f t="shared" si="243"/>
        <v>0</v>
      </c>
      <c r="H270" s="179">
        <f t="shared" si="243"/>
        <v>0</v>
      </c>
      <c r="I270" s="179">
        <f t="shared" si="243"/>
        <v>0</v>
      </c>
      <c r="J270" s="179">
        <f t="shared" si="243"/>
        <v>0</v>
      </c>
      <c r="K270" s="179">
        <f t="shared" si="243"/>
        <v>0</v>
      </c>
      <c r="L270" s="179">
        <f t="shared" si="243"/>
        <v>0</v>
      </c>
      <c r="M270" s="179">
        <f t="shared" ref="M270:N270" si="244">M229*(1-$F$197)</f>
        <v>0</v>
      </c>
      <c r="N270" s="180">
        <f t="shared" si="244"/>
        <v>0</v>
      </c>
    </row>
    <row r="271" spans="2:14" s="18" customFormat="1" x14ac:dyDescent="0.25">
      <c r="B271" s="165" t="s">
        <v>164</v>
      </c>
      <c r="C271" s="20"/>
      <c r="D271" s="179">
        <f t="shared" ref="D271:L271" si="245">D230*(1-$F$197)</f>
        <v>0</v>
      </c>
      <c r="E271" s="179">
        <f t="shared" si="245"/>
        <v>0</v>
      </c>
      <c r="F271" s="179">
        <f t="shared" si="245"/>
        <v>0</v>
      </c>
      <c r="G271" s="179">
        <f t="shared" si="245"/>
        <v>0</v>
      </c>
      <c r="H271" s="179">
        <f t="shared" si="245"/>
        <v>0</v>
      </c>
      <c r="I271" s="179">
        <f t="shared" si="245"/>
        <v>0</v>
      </c>
      <c r="J271" s="179">
        <f t="shared" si="245"/>
        <v>0</v>
      </c>
      <c r="K271" s="179">
        <f t="shared" si="245"/>
        <v>0</v>
      </c>
      <c r="L271" s="179">
        <f t="shared" si="245"/>
        <v>0</v>
      </c>
      <c r="M271" s="179">
        <f t="shared" ref="M271:N271" si="246">M230*(1-$F$197)</f>
        <v>0</v>
      </c>
      <c r="N271" s="180">
        <f t="shared" si="246"/>
        <v>0</v>
      </c>
    </row>
    <row r="272" spans="2:14" s="18" customFormat="1" x14ac:dyDescent="0.25">
      <c r="B272" s="165" t="s">
        <v>165</v>
      </c>
      <c r="C272" s="20"/>
      <c r="D272" s="179">
        <f t="shared" ref="D272:L272" si="247">D231*(1-$F$197)</f>
        <v>0</v>
      </c>
      <c r="E272" s="179">
        <f t="shared" si="247"/>
        <v>0</v>
      </c>
      <c r="F272" s="179">
        <f t="shared" si="247"/>
        <v>0</v>
      </c>
      <c r="G272" s="179">
        <f t="shared" si="247"/>
        <v>0</v>
      </c>
      <c r="H272" s="179">
        <f t="shared" si="247"/>
        <v>0</v>
      </c>
      <c r="I272" s="179">
        <f t="shared" si="247"/>
        <v>0</v>
      </c>
      <c r="J272" s="179">
        <f t="shared" si="247"/>
        <v>0</v>
      </c>
      <c r="K272" s="179">
        <f t="shared" si="247"/>
        <v>0</v>
      </c>
      <c r="L272" s="179">
        <f t="shared" si="247"/>
        <v>0</v>
      </c>
      <c r="M272" s="179">
        <f t="shared" ref="M272:N272" si="248">M231*(1-$F$197)</f>
        <v>0</v>
      </c>
      <c r="N272" s="180">
        <f t="shared" si="248"/>
        <v>0</v>
      </c>
    </row>
    <row r="273" spans="2:14" s="18" customFormat="1" x14ac:dyDescent="0.25">
      <c r="B273" s="165" t="s">
        <v>166</v>
      </c>
      <c r="C273" s="20"/>
      <c r="D273" s="179">
        <f t="shared" ref="D273:L273" si="249">D232*(1-$F$197)</f>
        <v>0</v>
      </c>
      <c r="E273" s="179">
        <f t="shared" si="249"/>
        <v>0</v>
      </c>
      <c r="F273" s="179">
        <f t="shared" si="249"/>
        <v>0</v>
      </c>
      <c r="G273" s="179">
        <f t="shared" si="249"/>
        <v>0</v>
      </c>
      <c r="H273" s="179">
        <f t="shared" si="249"/>
        <v>0</v>
      </c>
      <c r="I273" s="179">
        <f t="shared" si="249"/>
        <v>0</v>
      </c>
      <c r="J273" s="179">
        <f t="shared" si="249"/>
        <v>0</v>
      </c>
      <c r="K273" s="179">
        <f t="shared" si="249"/>
        <v>0</v>
      </c>
      <c r="L273" s="179">
        <f t="shared" si="249"/>
        <v>0</v>
      </c>
      <c r="M273" s="179">
        <f t="shared" ref="M273:N273" si="250">M232*(1-$F$197)</f>
        <v>0</v>
      </c>
      <c r="N273" s="180">
        <f t="shared" si="250"/>
        <v>0</v>
      </c>
    </row>
    <row r="274" spans="2:14" s="18" customFormat="1" x14ac:dyDescent="0.25">
      <c r="B274" s="165" t="s">
        <v>186</v>
      </c>
      <c r="C274" s="20"/>
      <c r="D274" s="179">
        <f t="shared" ref="D274:L274" si="251">D233*(1-$F$197)</f>
        <v>0</v>
      </c>
      <c r="E274" s="179">
        <f t="shared" si="251"/>
        <v>0</v>
      </c>
      <c r="F274" s="179">
        <f t="shared" si="251"/>
        <v>0</v>
      </c>
      <c r="G274" s="179">
        <f t="shared" si="251"/>
        <v>0</v>
      </c>
      <c r="H274" s="179">
        <f t="shared" si="251"/>
        <v>0</v>
      </c>
      <c r="I274" s="179">
        <f t="shared" si="251"/>
        <v>0</v>
      </c>
      <c r="J274" s="179">
        <f t="shared" si="251"/>
        <v>0</v>
      </c>
      <c r="K274" s="179">
        <f t="shared" si="251"/>
        <v>0</v>
      </c>
      <c r="L274" s="179">
        <f t="shared" si="251"/>
        <v>0</v>
      </c>
      <c r="M274" s="179">
        <f t="shared" ref="M274:N274" si="252">M233*(1-$F$197)</f>
        <v>0</v>
      </c>
      <c r="N274" s="180">
        <f t="shared" si="252"/>
        <v>0</v>
      </c>
    </row>
    <row r="275" spans="2:14" s="18" customFormat="1" x14ac:dyDescent="0.25">
      <c r="B275" s="165" t="s">
        <v>167</v>
      </c>
      <c r="C275" s="20"/>
      <c r="D275" s="179">
        <f t="shared" ref="D275:L275" si="253">D234*(1-$F$197)</f>
        <v>0</v>
      </c>
      <c r="E275" s="179">
        <f t="shared" si="253"/>
        <v>0</v>
      </c>
      <c r="F275" s="179">
        <f t="shared" si="253"/>
        <v>0</v>
      </c>
      <c r="G275" s="179">
        <f t="shared" si="253"/>
        <v>0</v>
      </c>
      <c r="H275" s="179">
        <f t="shared" si="253"/>
        <v>0</v>
      </c>
      <c r="I275" s="179">
        <f t="shared" si="253"/>
        <v>0</v>
      </c>
      <c r="J275" s="179">
        <f t="shared" si="253"/>
        <v>0</v>
      </c>
      <c r="K275" s="179">
        <f t="shared" si="253"/>
        <v>0</v>
      </c>
      <c r="L275" s="179">
        <f t="shared" si="253"/>
        <v>0</v>
      </c>
      <c r="M275" s="179">
        <f t="shared" ref="M275:N275" si="254">M234*(1-$F$197)</f>
        <v>0</v>
      </c>
      <c r="N275" s="180">
        <f t="shared" si="254"/>
        <v>0</v>
      </c>
    </row>
    <row r="276" spans="2:14" s="18" customFormat="1" x14ac:dyDescent="0.25">
      <c r="B276" s="165" t="s">
        <v>168</v>
      </c>
      <c r="C276" s="20"/>
      <c r="D276" s="179">
        <f t="shared" ref="D276:L276" si="255">D235*(1-$F$197)</f>
        <v>0</v>
      </c>
      <c r="E276" s="179">
        <f t="shared" si="255"/>
        <v>0</v>
      </c>
      <c r="F276" s="179">
        <f t="shared" si="255"/>
        <v>0</v>
      </c>
      <c r="G276" s="179">
        <f t="shared" si="255"/>
        <v>0</v>
      </c>
      <c r="H276" s="179">
        <f t="shared" si="255"/>
        <v>0</v>
      </c>
      <c r="I276" s="179">
        <f t="shared" si="255"/>
        <v>0</v>
      </c>
      <c r="J276" s="179">
        <f t="shared" si="255"/>
        <v>0</v>
      </c>
      <c r="K276" s="179">
        <f t="shared" si="255"/>
        <v>0</v>
      </c>
      <c r="L276" s="179">
        <f t="shared" si="255"/>
        <v>0</v>
      </c>
      <c r="M276" s="179">
        <f t="shared" ref="M276:N276" si="256">M235*(1-$F$197)</f>
        <v>0</v>
      </c>
      <c r="N276" s="180">
        <f t="shared" si="256"/>
        <v>0</v>
      </c>
    </row>
    <row r="277" spans="2:14" s="18" customFormat="1" x14ac:dyDescent="0.25">
      <c r="B277" s="165" t="s">
        <v>169</v>
      </c>
      <c r="C277" s="20"/>
      <c r="D277" s="179">
        <f t="shared" ref="D277:L277" si="257">D236*(1-$F$197)</f>
        <v>0</v>
      </c>
      <c r="E277" s="179">
        <f t="shared" si="257"/>
        <v>0</v>
      </c>
      <c r="F277" s="179">
        <f t="shared" si="257"/>
        <v>0</v>
      </c>
      <c r="G277" s="179">
        <f t="shared" si="257"/>
        <v>0</v>
      </c>
      <c r="H277" s="179">
        <f t="shared" si="257"/>
        <v>0</v>
      </c>
      <c r="I277" s="179">
        <f t="shared" si="257"/>
        <v>0</v>
      </c>
      <c r="J277" s="179">
        <f t="shared" si="257"/>
        <v>0</v>
      </c>
      <c r="K277" s="179">
        <f t="shared" si="257"/>
        <v>0</v>
      </c>
      <c r="L277" s="179">
        <f t="shared" si="257"/>
        <v>0</v>
      </c>
      <c r="M277" s="179">
        <f t="shared" ref="M277:N277" si="258">M236*(1-$F$197)</f>
        <v>0</v>
      </c>
      <c r="N277" s="180">
        <f t="shared" si="258"/>
        <v>0</v>
      </c>
    </row>
    <row r="278" spans="2:14" s="18" customFormat="1" x14ac:dyDescent="0.25">
      <c r="B278" s="165" t="s">
        <v>170</v>
      </c>
      <c r="C278" s="20"/>
      <c r="D278" s="179">
        <f t="shared" ref="D278:L278" si="259">D237*(1-$F$197)</f>
        <v>0</v>
      </c>
      <c r="E278" s="179">
        <f t="shared" si="259"/>
        <v>0</v>
      </c>
      <c r="F278" s="179">
        <f t="shared" si="259"/>
        <v>0</v>
      </c>
      <c r="G278" s="179">
        <f t="shared" si="259"/>
        <v>0</v>
      </c>
      <c r="H278" s="179">
        <f t="shared" si="259"/>
        <v>0</v>
      </c>
      <c r="I278" s="179">
        <f t="shared" si="259"/>
        <v>0</v>
      </c>
      <c r="J278" s="179">
        <f t="shared" si="259"/>
        <v>0</v>
      </c>
      <c r="K278" s="179">
        <f t="shared" si="259"/>
        <v>0</v>
      </c>
      <c r="L278" s="179">
        <f t="shared" si="259"/>
        <v>0</v>
      </c>
      <c r="M278" s="179">
        <f t="shared" ref="M278:N278" si="260">M237*(1-$F$197)</f>
        <v>0</v>
      </c>
      <c r="N278" s="180">
        <f t="shared" si="260"/>
        <v>0</v>
      </c>
    </row>
    <row r="279" spans="2:14" s="61" customFormat="1" x14ac:dyDescent="0.25">
      <c r="B279" s="22" t="s">
        <v>172</v>
      </c>
      <c r="C279" s="23" t="s">
        <v>171</v>
      </c>
      <c r="D279" s="87">
        <f t="shared" ref="D279:L279" si="261">SUM(D242:D278)</f>
        <v>0</v>
      </c>
      <c r="E279" s="87">
        <f t="shared" si="261"/>
        <v>0</v>
      </c>
      <c r="F279" s="87">
        <f t="shared" si="261"/>
        <v>0</v>
      </c>
      <c r="G279" s="87">
        <f t="shared" si="261"/>
        <v>0</v>
      </c>
      <c r="H279" s="87">
        <f t="shared" si="261"/>
        <v>0</v>
      </c>
      <c r="I279" s="87">
        <f t="shared" si="261"/>
        <v>0</v>
      </c>
      <c r="J279" s="87">
        <f t="shared" si="261"/>
        <v>0</v>
      </c>
      <c r="K279" s="87">
        <f t="shared" si="261"/>
        <v>0</v>
      </c>
      <c r="L279" s="527">
        <f t="shared" si="261"/>
        <v>0</v>
      </c>
      <c r="M279" s="527">
        <f t="shared" ref="M279:N279" si="262">SUM(M242:M278)</f>
        <v>0</v>
      </c>
      <c r="N279" s="88">
        <f t="shared" si="262"/>
        <v>0</v>
      </c>
    </row>
  </sheetData>
  <mergeCells count="1">
    <mergeCell ref="B116:C116"/>
  </mergeCells>
  <pageMargins left="0.511811024" right="0.511811024" top="0.78740157499999996" bottom="0.78740157499999996" header="0.31496062000000002" footer="0.31496062000000002"/>
  <pageSetup paperSize="9" scale="64" fitToHeight="0" orientation="landscape" horizontalDpi="4294967293" verticalDpi="4294967293"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178"/>
  <sheetViews>
    <sheetView zoomScale="60" zoomScaleNormal="60" workbookViewId="0">
      <selection activeCell="Q7" sqref="Q7"/>
    </sheetView>
  </sheetViews>
  <sheetFormatPr defaultColWidth="9.140625" defaultRowHeight="15.75" x14ac:dyDescent="0.25"/>
  <cols>
    <col min="1" max="1" width="9.140625" style="2"/>
    <col min="2" max="2" width="32.7109375" style="2" customWidth="1"/>
    <col min="3" max="3" width="21" style="2" customWidth="1"/>
    <col min="4" max="5" width="23" style="2" customWidth="1"/>
    <col min="6" max="12" width="17.28515625" style="2" bestFit="1" customWidth="1"/>
    <col min="13" max="15" width="19.140625" style="2" customWidth="1"/>
    <col min="16" max="16384" width="9.140625" style="2"/>
  </cols>
  <sheetData>
    <row r="2" spans="2:15" ht="15.6" x14ac:dyDescent="0.3">
      <c r="B2" s="216" t="s">
        <v>210</v>
      </c>
    </row>
    <row r="4" spans="2:15" x14ac:dyDescent="0.25">
      <c r="B4" s="583" t="s">
        <v>187</v>
      </c>
      <c r="C4" s="563" t="s">
        <v>95</v>
      </c>
      <c r="D4" s="563"/>
      <c r="E4" s="563"/>
      <c r="F4" s="563"/>
      <c r="G4" s="563"/>
      <c r="H4" s="563"/>
      <c r="I4" s="563"/>
      <c r="J4" s="563"/>
      <c r="K4" s="563"/>
      <c r="L4" s="563"/>
      <c r="M4" s="563"/>
      <c r="N4" s="563"/>
      <c r="O4" s="563"/>
    </row>
    <row r="5" spans="2:15" x14ac:dyDescent="0.25">
      <c r="B5" s="594"/>
      <c r="C5" s="486" t="s">
        <v>81</v>
      </c>
      <c r="D5" s="486" t="s">
        <v>91</v>
      </c>
      <c r="E5" s="486" t="s">
        <v>92</v>
      </c>
      <c r="F5" s="486" t="s">
        <v>82</v>
      </c>
      <c r="G5" s="486" t="s">
        <v>83</v>
      </c>
      <c r="H5" s="486" t="s">
        <v>84</v>
      </c>
      <c r="I5" s="486" t="s">
        <v>85</v>
      </c>
      <c r="J5" s="486" t="s">
        <v>86</v>
      </c>
      <c r="K5" s="486" t="s">
        <v>87</v>
      </c>
      <c r="L5" s="486" t="s">
        <v>88</v>
      </c>
      <c r="M5" s="486" t="s">
        <v>93</v>
      </c>
      <c r="N5" s="486" t="s">
        <v>600</v>
      </c>
      <c r="O5" s="486" t="s">
        <v>601</v>
      </c>
    </row>
    <row r="6" spans="2:15" ht="31.15" x14ac:dyDescent="0.3">
      <c r="B6" s="418" t="s">
        <v>211</v>
      </c>
      <c r="C6" s="255" t="s">
        <v>90</v>
      </c>
      <c r="D6" s="231">
        <v>843519</v>
      </c>
      <c r="E6" s="231">
        <v>900259</v>
      </c>
      <c r="F6" s="231">
        <v>952408</v>
      </c>
      <c r="G6" s="231">
        <v>926610</v>
      </c>
      <c r="H6" s="231">
        <v>961239</v>
      </c>
      <c r="I6" s="231">
        <v>938143</v>
      </c>
      <c r="J6" s="231">
        <v>972290</v>
      </c>
      <c r="K6" s="231">
        <v>1014299</v>
      </c>
      <c r="L6" s="231">
        <v>1022392</v>
      </c>
      <c r="M6" s="231">
        <v>886886</v>
      </c>
      <c r="N6" s="231">
        <v>796891</v>
      </c>
      <c r="O6" s="231">
        <v>761845</v>
      </c>
    </row>
    <row r="7" spans="2:15" ht="15.6" x14ac:dyDescent="0.3">
      <c r="B7" s="218" t="s">
        <v>136</v>
      </c>
      <c r="C7" s="255" t="s">
        <v>90</v>
      </c>
      <c r="D7" s="201">
        <f t="shared" ref="D7:O7" si="0">D65/D$101*D$6</f>
        <v>0</v>
      </c>
      <c r="E7" s="201">
        <f t="shared" si="0"/>
        <v>0</v>
      </c>
      <c r="F7" s="201">
        <f t="shared" si="0"/>
        <v>0</v>
      </c>
      <c r="G7" s="201">
        <f t="shared" si="0"/>
        <v>0</v>
      </c>
      <c r="H7" s="201">
        <f t="shared" si="0"/>
        <v>0</v>
      </c>
      <c r="I7" s="201">
        <f t="shared" si="0"/>
        <v>0</v>
      </c>
      <c r="J7" s="201">
        <f t="shared" si="0"/>
        <v>0</v>
      </c>
      <c r="K7" s="201">
        <f t="shared" si="0"/>
        <v>0</v>
      </c>
      <c r="L7" s="201">
        <f t="shared" si="0"/>
        <v>0</v>
      </c>
      <c r="M7" s="201">
        <f t="shared" si="0"/>
        <v>0</v>
      </c>
      <c r="N7" s="201">
        <f t="shared" si="0"/>
        <v>0</v>
      </c>
      <c r="O7" s="201">
        <f t="shared" si="0"/>
        <v>0</v>
      </c>
    </row>
    <row r="8" spans="2:15" ht="15.6" x14ac:dyDescent="0.3">
      <c r="B8" s="218" t="s">
        <v>137</v>
      </c>
      <c r="C8" s="255" t="s">
        <v>90</v>
      </c>
      <c r="D8" s="125">
        <f t="shared" ref="D8:O8" si="1">D66/D$101*D$6</f>
        <v>28117.3</v>
      </c>
      <c r="E8" s="125">
        <f t="shared" si="1"/>
        <v>29760.628099173555</v>
      </c>
      <c r="F8" s="125">
        <f t="shared" si="1"/>
        <v>32156.571182795695</v>
      </c>
      <c r="G8" s="125">
        <f t="shared" si="1"/>
        <v>31945.184227537171</v>
      </c>
      <c r="H8" s="125">
        <f t="shared" si="1"/>
        <v>32478.510721247563</v>
      </c>
      <c r="I8" s="125">
        <f t="shared" si="1"/>
        <v>32528.368153710246</v>
      </c>
      <c r="J8" s="125">
        <f t="shared" si="1"/>
        <v>35004.179338103757</v>
      </c>
      <c r="K8" s="125">
        <f t="shared" si="1"/>
        <v>35127.238095238092</v>
      </c>
      <c r="L8" s="125">
        <f t="shared" si="1"/>
        <v>34653.360387364533</v>
      </c>
      <c r="M8" s="125">
        <f t="shared" si="1"/>
        <v>29936.220895522387</v>
      </c>
      <c r="N8" s="125">
        <f t="shared" si="1"/>
        <v>12784.347593582888</v>
      </c>
      <c r="O8" s="125">
        <f t="shared" si="1"/>
        <v>11516.931216931218</v>
      </c>
    </row>
    <row r="9" spans="2:15" ht="15.6" x14ac:dyDescent="0.3">
      <c r="B9" s="218" t="s">
        <v>138</v>
      </c>
      <c r="C9" s="255" t="s">
        <v>90</v>
      </c>
      <c r="D9" s="201">
        <f t="shared" ref="D9:O9" si="2">D67/D$101*D$6</f>
        <v>0</v>
      </c>
      <c r="E9" s="201">
        <f t="shared" si="2"/>
        <v>0</v>
      </c>
      <c r="F9" s="201">
        <f t="shared" si="2"/>
        <v>0</v>
      </c>
      <c r="G9" s="201">
        <f t="shared" si="2"/>
        <v>0</v>
      </c>
      <c r="H9" s="201">
        <f t="shared" si="2"/>
        <v>0</v>
      </c>
      <c r="I9" s="201">
        <f t="shared" si="2"/>
        <v>0</v>
      </c>
      <c r="J9" s="201">
        <f t="shared" si="2"/>
        <v>0</v>
      </c>
      <c r="K9" s="201">
        <f t="shared" si="2"/>
        <v>0</v>
      </c>
      <c r="L9" s="201">
        <f t="shared" si="2"/>
        <v>0</v>
      </c>
      <c r="M9" s="201">
        <f t="shared" si="2"/>
        <v>0</v>
      </c>
      <c r="N9" s="201">
        <f t="shared" si="2"/>
        <v>0</v>
      </c>
      <c r="O9" s="265">
        <f t="shared" si="2"/>
        <v>0</v>
      </c>
    </row>
    <row r="10" spans="2:15" ht="15.6" x14ac:dyDescent="0.3">
      <c r="B10" s="218" t="s">
        <v>139</v>
      </c>
      <c r="C10" s="255" t="s">
        <v>90</v>
      </c>
      <c r="D10" s="201">
        <f t="shared" ref="D10:O10" si="3">D68/D$101*D$6</f>
        <v>1581.598125</v>
      </c>
      <c r="E10" s="201">
        <f t="shared" si="3"/>
        <v>1302.0274793388428</v>
      </c>
      <c r="F10" s="201">
        <f t="shared" si="3"/>
        <v>1843.3703225806451</v>
      </c>
      <c r="G10" s="201">
        <f t="shared" si="3"/>
        <v>1796.9166127989658</v>
      </c>
      <c r="H10" s="201">
        <f t="shared" si="3"/>
        <v>1457.3690708252113</v>
      </c>
      <c r="I10" s="201">
        <f t="shared" si="3"/>
        <v>1450.3094081272084</v>
      </c>
      <c r="J10" s="201">
        <f t="shared" si="3"/>
        <v>1521.9208407871199</v>
      </c>
      <c r="K10" s="201">
        <f t="shared" si="3"/>
        <v>0</v>
      </c>
      <c r="L10" s="201">
        <f t="shared" si="3"/>
        <v>0</v>
      </c>
      <c r="M10" s="201">
        <f t="shared" si="3"/>
        <v>1629.1820895522387</v>
      </c>
      <c r="N10" s="201">
        <f t="shared" si="3"/>
        <v>1420.4830659536542</v>
      </c>
      <c r="O10" s="265">
        <f t="shared" si="3"/>
        <v>1535.5908289241625</v>
      </c>
    </row>
    <row r="11" spans="2:15" ht="15.6" x14ac:dyDescent="0.3">
      <c r="B11" s="218" t="s">
        <v>140</v>
      </c>
      <c r="C11" s="255" t="s">
        <v>90</v>
      </c>
      <c r="D11" s="201">
        <f t="shared" ref="D11:O11" si="4">D69/D$101*D$6</f>
        <v>527.19937500000003</v>
      </c>
      <c r="E11" s="201">
        <f t="shared" si="4"/>
        <v>372.00785123966944</v>
      </c>
      <c r="F11" s="201">
        <f t="shared" si="4"/>
        <v>409.63784946236558</v>
      </c>
      <c r="G11" s="201">
        <f t="shared" si="4"/>
        <v>199.65740142210728</v>
      </c>
      <c r="H11" s="201">
        <f t="shared" si="4"/>
        <v>208.19558154645873</v>
      </c>
      <c r="I11" s="201">
        <f t="shared" si="4"/>
        <v>207.18705830388691</v>
      </c>
      <c r="J11" s="201">
        <f t="shared" si="4"/>
        <v>217.41726296958856</v>
      </c>
      <c r="K11" s="201">
        <f t="shared" si="4"/>
        <v>0</v>
      </c>
      <c r="L11" s="201">
        <f t="shared" si="4"/>
        <v>0</v>
      </c>
      <c r="M11" s="201">
        <f t="shared" si="4"/>
        <v>407.29552238805968</v>
      </c>
      <c r="N11" s="201">
        <f t="shared" si="4"/>
        <v>405.85230455818686</v>
      </c>
      <c r="O11" s="265">
        <f t="shared" si="4"/>
        <v>383.89770723104061</v>
      </c>
    </row>
    <row r="12" spans="2:15" ht="15.6" x14ac:dyDescent="0.3">
      <c r="B12" s="218" t="s">
        <v>141</v>
      </c>
      <c r="C12" s="255" t="s">
        <v>90</v>
      </c>
      <c r="D12" s="201">
        <f t="shared" ref="D12:O12" si="5">D70/D$101*D$6</f>
        <v>175.733125</v>
      </c>
      <c r="E12" s="201">
        <f t="shared" si="5"/>
        <v>186.00392561983472</v>
      </c>
      <c r="F12" s="201">
        <f t="shared" si="5"/>
        <v>204.81892473118279</v>
      </c>
      <c r="G12" s="201">
        <f t="shared" si="5"/>
        <v>199.65740142210728</v>
      </c>
      <c r="H12" s="201">
        <f t="shared" si="5"/>
        <v>208.19558154645873</v>
      </c>
      <c r="I12" s="201">
        <f t="shared" si="5"/>
        <v>207.18705830388691</v>
      </c>
      <c r="J12" s="201">
        <f t="shared" si="5"/>
        <v>217.41726296958856</v>
      </c>
      <c r="K12" s="201">
        <f t="shared" si="5"/>
        <v>231.10025062656641</v>
      </c>
      <c r="L12" s="201">
        <f t="shared" si="5"/>
        <v>235.73714549227577</v>
      </c>
      <c r="M12" s="201">
        <f t="shared" si="5"/>
        <v>203.64776119402984</v>
      </c>
      <c r="N12" s="201">
        <f t="shared" si="5"/>
        <v>202.92615227909343</v>
      </c>
      <c r="O12" s="265">
        <f t="shared" si="5"/>
        <v>191.94885361552031</v>
      </c>
    </row>
    <row r="13" spans="2:15" ht="15.6" x14ac:dyDescent="0.3">
      <c r="B13" s="218" t="s">
        <v>142</v>
      </c>
      <c r="C13" s="255" t="s">
        <v>90</v>
      </c>
      <c r="D13" s="201">
        <f t="shared" ref="D13:O13" si="6">D71/D$101*D$6</f>
        <v>2284.5306249999999</v>
      </c>
      <c r="E13" s="201">
        <f t="shared" si="6"/>
        <v>2604.0549586776856</v>
      </c>
      <c r="F13" s="201">
        <f t="shared" si="6"/>
        <v>3072.2838709677421</v>
      </c>
      <c r="G13" s="201">
        <f t="shared" si="6"/>
        <v>2795.2036199095023</v>
      </c>
      <c r="H13" s="201">
        <f t="shared" si="6"/>
        <v>2290.1513970110464</v>
      </c>
      <c r="I13" s="201">
        <f t="shared" si="6"/>
        <v>2071.8705830388694</v>
      </c>
      <c r="J13" s="201">
        <f t="shared" si="6"/>
        <v>1956.7553667262971</v>
      </c>
      <c r="K13" s="201">
        <f t="shared" si="6"/>
        <v>0</v>
      </c>
      <c r="L13" s="201">
        <f t="shared" si="6"/>
        <v>0</v>
      </c>
      <c r="M13" s="201">
        <f t="shared" si="6"/>
        <v>1425.534328358209</v>
      </c>
      <c r="N13" s="201">
        <f t="shared" si="6"/>
        <v>1623.4092182327474</v>
      </c>
      <c r="O13" s="265">
        <f t="shared" si="6"/>
        <v>1727.5396825396826</v>
      </c>
    </row>
    <row r="14" spans="2:15" ht="15.6" x14ac:dyDescent="0.3">
      <c r="B14" s="218" t="s">
        <v>184</v>
      </c>
      <c r="C14" s="255" t="s">
        <v>90</v>
      </c>
      <c r="D14" s="201">
        <f t="shared" ref="D14:O14" si="7">D72/D$101*D$6</f>
        <v>175.733125</v>
      </c>
      <c r="E14" s="201">
        <f t="shared" si="7"/>
        <v>186.00392561983472</v>
      </c>
      <c r="F14" s="201">
        <f t="shared" si="7"/>
        <v>204.81892473118279</v>
      </c>
      <c r="G14" s="201">
        <f t="shared" si="7"/>
        <v>199.65740142210728</v>
      </c>
      <c r="H14" s="201">
        <f t="shared" si="7"/>
        <v>208.19558154645873</v>
      </c>
      <c r="I14" s="201">
        <f t="shared" si="7"/>
        <v>207.18705830388691</v>
      </c>
      <c r="J14" s="201">
        <f t="shared" si="7"/>
        <v>217.41726296958856</v>
      </c>
      <c r="K14" s="201">
        <f t="shared" si="7"/>
        <v>231.10025062656641</v>
      </c>
      <c r="L14" s="201">
        <f t="shared" si="7"/>
        <v>235.73714549227577</v>
      </c>
      <c r="M14" s="201">
        <f t="shared" si="7"/>
        <v>203.64776119402984</v>
      </c>
      <c r="N14" s="201">
        <f t="shared" si="7"/>
        <v>202.92615227909343</v>
      </c>
      <c r="O14" s="265">
        <f t="shared" si="7"/>
        <v>191.94885361552031</v>
      </c>
    </row>
    <row r="15" spans="2:15" ht="15.6" x14ac:dyDescent="0.3">
      <c r="B15" s="218" t="s">
        <v>143</v>
      </c>
      <c r="C15" s="255" t="s">
        <v>90</v>
      </c>
      <c r="D15" s="201">
        <f t="shared" ref="D15:O15" si="8">D73/D$101*D$6</f>
        <v>351.46625</v>
      </c>
      <c r="E15" s="201">
        <f t="shared" si="8"/>
        <v>372.00785123966944</v>
      </c>
      <c r="F15" s="201">
        <f t="shared" si="8"/>
        <v>409.63784946236558</v>
      </c>
      <c r="G15" s="201">
        <f t="shared" si="8"/>
        <v>399.31480284421457</v>
      </c>
      <c r="H15" s="201">
        <f t="shared" si="8"/>
        <v>416.39116309291745</v>
      </c>
      <c r="I15" s="201">
        <f t="shared" si="8"/>
        <v>414.37411660777383</v>
      </c>
      <c r="J15" s="201">
        <f t="shared" si="8"/>
        <v>434.83452593917713</v>
      </c>
      <c r="K15" s="201">
        <f t="shared" si="8"/>
        <v>462.20050125313281</v>
      </c>
      <c r="L15" s="201">
        <f t="shared" si="8"/>
        <v>471.47429098455154</v>
      </c>
      <c r="M15" s="201">
        <f t="shared" si="8"/>
        <v>407.29552238805968</v>
      </c>
      <c r="N15" s="201">
        <f t="shared" si="8"/>
        <v>405.85230455818686</v>
      </c>
      <c r="O15" s="265">
        <f t="shared" si="8"/>
        <v>383.89770723104061</v>
      </c>
    </row>
    <row r="16" spans="2:15" ht="15.6" x14ac:dyDescent="0.3">
      <c r="B16" s="218" t="s">
        <v>145</v>
      </c>
      <c r="C16" s="255" t="s">
        <v>90</v>
      </c>
      <c r="D16" s="201">
        <f t="shared" ref="D16:O16" si="9">D74/D$101*D$6</f>
        <v>34267.959374999999</v>
      </c>
      <c r="E16" s="201">
        <f t="shared" si="9"/>
        <v>34596.730165289257</v>
      </c>
      <c r="F16" s="201">
        <f t="shared" si="9"/>
        <v>35024.036129032254</v>
      </c>
      <c r="G16" s="201">
        <f t="shared" si="9"/>
        <v>30347.925016160312</v>
      </c>
      <c r="H16" s="201">
        <f t="shared" si="9"/>
        <v>29980.163742690056</v>
      </c>
      <c r="I16" s="201">
        <f t="shared" si="9"/>
        <v>28384.62698763251</v>
      </c>
      <c r="J16" s="201">
        <f t="shared" si="9"/>
        <v>27177.157871198568</v>
      </c>
      <c r="K16" s="201">
        <f t="shared" si="9"/>
        <v>28425.330827067668</v>
      </c>
      <c r="L16" s="201">
        <f t="shared" si="9"/>
        <v>27581.246022596264</v>
      </c>
      <c r="M16" s="201">
        <f t="shared" si="9"/>
        <v>22808.549253731344</v>
      </c>
      <c r="N16" s="201">
        <f t="shared" si="9"/>
        <v>22321.876750700281</v>
      </c>
      <c r="O16" s="265">
        <f t="shared" si="9"/>
        <v>20154.629629629628</v>
      </c>
    </row>
    <row r="17" spans="2:15" ht="15.6" x14ac:dyDescent="0.3">
      <c r="B17" s="218" t="s">
        <v>146</v>
      </c>
      <c r="C17" s="255" t="s">
        <v>90</v>
      </c>
      <c r="D17" s="201">
        <f t="shared" ref="D17:O17" si="10">D75/D$101*D$6</f>
        <v>4041.8618749999996</v>
      </c>
      <c r="E17" s="201">
        <f t="shared" si="10"/>
        <v>4092.0863636363633</v>
      </c>
      <c r="F17" s="201">
        <f t="shared" si="10"/>
        <v>4506.0163440860215</v>
      </c>
      <c r="G17" s="201">
        <f t="shared" si="10"/>
        <v>4192.8054298642537</v>
      </c>
      <c r="H17" s="201">
        <f t="shared" si="10"/>
        <v>4163.9116309291749</v>
      </c>
      <c r="I17" s="201">
        <f t="shared" si="10"/>
        <v>3936.5541077738517</v>
      </c>
      <c r="J17" s="201">
        <f t="shared" si="10"/>
        <v>4783.1797853309481</v>
      </c>
      <c r="K17" s="201">
        <f t="shared" si="10"/>
        <v>0</v>
      </c>
      <c r="L17" s="201">
        <f t="shared" si="10"/>
        <v>0</v>
      </c>
      <c r="M17" s="201">
        <f t="shared" si="10"/>
        <v>5294.8417910447761</v>
      </c>
      <c r="N17" s="201">
        <f t="shared" si="10"/>
        <v>4667.30150241915</v>
      </c>
      <c r="O17" s="265">
        <f t="shared" si="10"/>
        <v>4222.8747795414456</v>
      </c>
    </row>
    <row r="18" spans="2:15" ht="15.6" x14ac:dyDescent="0.3">
      <c r="B18" s="218" t="s">
        <v>147</v>
      </c>
      <c r="C18" s="255" t="s">
        <v>90</v>
      </c>
      <c r="D18" s="201">
        <f t="shared" ref="D18:O18" si="11">D76/D$101*D$6</f>
        <v>65724.188750000001</v>
      </c>
      <c r="E18" s="201">
        <f t="shared" si="11"/>
        <v>71239.503512396695</v>
      </c>
      <c r="F18" s="201">
        <f t="shared" si="11"/>
        <v>81108.294193548383</v>
      </c>
      <c r="G18" s="201">
        <f t="shared" si="11"/>
        <v>74871.525533290245</v>
      </c>
      <c r="H18" s="201">
        <f t="shared" si="11"/>
        <v>79947.103313840154</v>
      </c>
      <c r="I18" s="201">
        <f t="shared" si="11"/>
        <v>81424.513913427567</v>
      </c>
      <c r="J18" s="201">
        <f t="shared" si="11"/>
        <v>85662.401610017885</v>
      </c>
      <c r="K18" s="201">
        <f t="shared" si="11"/>
        <v>94982.203007518809</v>
      </c>
      <c r="L18" s="201">
        <f t="shared" si="11"/>
        <v>99481.07539774038</v>
      </c>
      <c r="M18" s="201">
        <f t="shared" si="11"/>
        <v>86550.298507462692</v>
      </c>
      <c r="N18" s="201">
        <f t="shared" si="11"/>
        <v>85634.83626177744</v>
      </c>
      <c r="O18" s="265">
        <f t="shared" si="11"/>
        <v>80810.467372134037</v>
      </c>
    </row>
    <row r="19" spans="2:15" ht="15.6" x14ac:dyDescent="0.3">
      <c r="B19" s="218" t="s">
        <v>148</v>
      </c>
      <c r="C19" s="255" t="s">
        <v>90</v>
      </c>
      <c r="D19" s="201">
        <f t="shared" ref="D19:O19" si="12">D77/D$101*D$6</f>
        <v>58343.397499999999</v>
      </c>
      <c r="E19" s="201">
        <f t="shared" si="12"/>
        <v>62683.322933884301</v>
      </c>
      <c r="F19" s="201">
        <f t="shared" si="12"/>
        <v>69228.796559139795</v>
      </c>
      <c r="G19" s="201">
        <f t="shared" si="12"/>
        <v>71677.00711053652</v>
      </c>
      <c r="H19" s="201">
        <f t="shared" si="12"/>
        <v>76615.974009096812</v>
      </c>
      <c r="I19" s="201">
        <f t="shared" si="12"/>
        <v>75001.715106007061</v>
      </c>
      <c r="J19" s="201">
        <f t="shared" si="12"/>
        <v>73052.200357781752</v>
      </c>
      <c r="K19" s="201">
        <f t="shared" si="12"/>
        <v>78111.88471177945</v>
      </c>
      <c r="L19" s="201">
        <f t="shared" si="12"/>
        <v>74964.412266543703</v>
      </c>
      <c r="M19" s="201">
        <f t="shared" si="12"/>
        <v>65778.226865671633</v>
      </c>
      <c r="N19" s="201">
        <f t="shared" si="12"/>
        <v>62298.328749681692</v>
      </c>
      <c r="O19" s="265">
        <f t="shared" si="12"/>
        <v>60655.837742504409</v>
      </c>
    </row>
    <row r="20" spans="2:15" ht="15.6" x14ac:dyDescent="0.3">
      <c r="B20" s="218" t="s">
        <v>149</v>
      </c>
      <c r="C20" s="255" t="s">
        <v>90</v>
      </c>
      <c r="D20" s="201">
        <f t="shared" ref="D20:O20" si="13">D78/D$101*D$6</f>
        <v>1405.865</v>
      </c>
      <c r="E20" s="201">
        <f t="shared" si="13"/>
        <v>1302.0274793388428</v>
      </c>
      <c r="F20" s="201">
        <f t="shared" si="13"/>
        <v>2457.8270967741937</v>
      </c>
      <c r="G20" s="201">
        <f t="shared" si="13"/>
        <v>3394.1758241758243</v>
      </c>
      <c r="H20" s="201">
        <f t="shared" si="13"/>
        <v>1040.9779077322937</v>
      </c>
      <c r="I20" s="201">
        <f t="shared" si="13"/>
        <v>5179.6764575971729</v>
      </c>
      <c r="J20" s="201">
        <f t="shared" si="13"/>
        <v>5870.2661001788902</v>
      </c>
      <c r="K20" s="201">
        <f t="shared" si="13"/>
        <v>0</v>
      </c>
      <c r="L20" s="201">
        <f t="shared" si="13"/>
        <v>0</v>
      </c>
      <c r="M20" s="201">
        <f t="shared" si="13"/>
        <v>5498.489552238806</v>
      </c>
      <c r="N20" s="201">
        <f t="shared" si="13"/>
        <v>4870.227654698243</v>
      </c>
      <c r="O20" s="265">
        <f t="shared" si="13"/>
        <v>4606.7724867724864</v>
      </c>
    </row>
    <row r="21" spans="2:15" ht="15.6" x14ac:dyDescent="0.3">
      <c r="B21" s="218" t="s">
        <v>150</v>
      </c>
      <c r="C21" s="255" t="s">
        <v>90</v>
      </c>
      <c r="D21" s="201">
        <f t="shared" ref="D21:O21" si="14">D79/D$101*D$6</f>
        <v>0</v>
      </c>
      <c r="E21" s="201">
        <f t="shared" si="14"/>
        <v>0</v>
      </c>
      <c r="F21" s="201">
        <f t="shared" si="14"/>
        <v>0</v>
      </c>
      <c r="G21" s="201">
        <f t="shared" si="14"/>
        <v>0</v>
      </c>
      <c r="H21" s="201">
        <f t="shared" si="14"/>
        <v>0</v>
      </c>
      <c r="I21" s="201">
        <f t="shared" si="14"/>
        <v>0</v>
      </c>
      <c r="J21" s="201">
        <f t="shared" si="14"/>
        <v>0</v>
      </c>
      <c r="K21" s="201">
        <f t="shared" si="14"/>
        <v>0</v>
      </c>
      <c r="L21" s="201">
        <f t="shared" si="14"/>
        <v>0</v>
      </c>
      <c r="M21" s="201">
        <f t="shared" si="14"/>
        <v>0</v>
      </c>
      <c r="N21" s="201">
        <f t="shared" si="14"/>
        <v>0</v>
      </c>
      <c r="O21" s="265">
        <f t="shared" si="14"/>
        <v>0</v>
      </c>
    </row>
    <row r="22" spans="2:15" ht="15.6" x14ac:dyDescent="0.3">
      <c r="B22" s="218" t="s">
        <v>151</v>
      </c>
      <c r="C22" s="255" t="s">
        <v>90</v>
      </c>
      <c r="D22" s="201">
        <f t="shared" ref="D22:O22" si="15">D80/D$101*D$6</f>
        <v>4393.328125</v>
      </c>
      <c r="E22" s="201">
        <f t="shared" si="15"/>
        <v>4464.0942148760332</v>
      </c>
      <c r="F22" s="201">
        <f t="shared" si="15"/>
        <v>5120.4731182795704</v>
      </c>
      <c r="G22" s="201">
        <f t="shared" si="15"/>
        <v>4392.4628312863606</v>
      </c>
      <c r="H22" s="201">
        <f t="shared" si="15"/>
        <v>4580.3027940220927</v>
      </c>
      <c r="I22" s="201">
        <f t="shared" si="15"/>
        <v>4143.7411660777389</v>
      </c>
      <c r="J22" s="201">
        <f t="shared" si="15"/>
        <v>4130.9279964221823</v>
      </c>
      <c r="K22" s="201">
        <f t="shared" si="15"/>
        <v>0</v>
      </c>
      <c r="L22" s="201">
        <f t="shared" si="15"/>
        <v>0</v>
      </c>
      <c r="M22" s="201">
        <f t="shared" si="15"/>
        <v>4683.8985074626862</v>
      </c>
      <c r="N22" s="201">
        <f t="shared" si="15"/>
        <v>4870.227654698243</v>
      </c>
      <c r="O22" s="265">
        <f t="shared" si="15"/>
        <v>4414.8236331569669</v>
      </c>
    </row>
    <row r="23" spans="2:15" ht="15.6" x14ac:dyDescent="0.3">
      <c r="B23" s="218" t="s">
        <v>152</v>
      </c>
      <c r="C23" s="255" t="s">
        <v>90</v>
      </c>
      <c r="D23" s="201">
        <f t="shared" ref="D23:O23" si="16">D81/D$101*D$6</f>
        <v>34970.891875000001</v>
      </c>
      <c r="E23" s="201">
        <f t="shared" si="16"/>
        <v>38316.808677685949</v>
      </c>
      <c r="F23" s="201">
        <f t="shared" si="16"/>
        <v>41373.422795698927</v>
      </c>
      <c r="G23" s="201">
        <f t="shared" si="16"/>
        <v>43525.31351001939</v>
      </c>
      <c r="H23" s="201">
        <f t="shared" si="16"/>
        <v>46844.005847953216</v>
      </c>
      <c r="I23" s="201">
        <f t="shared" si="16"/>
        <v>43509.282243816255</v>
      </c>
      <c r="J23" s="201">
        <f t="shared" si="16"/>
        <v>44570.538908765651</v>
      </c>
      <c r="K23" s="201">
        <f t="shared" si="16"/>
        <v>47375.551378446115</v>
      </c>
      <c r="L23" s="201">
        <f t="shared" si="16"/>
        <v>48326.114825916527</v>
      </c>
      <c r="M23" s="201">
        <f t="shared" si="16"/>
        <v>39711.313432835821</v>
      </c>
      <c r="N23" s="201">
        <f t="shared" si="16"/>
        <v>38758.895085306845</v>
      </c>
      <c r="O23" s="265">
        <f t="shared" si="16"/>
        <v>36854.179894179892</v>
      </c>
    </row>
    <row r="24" spans="2:15" ht="15.6" x14ac:dyDescent="0.3">
      <c r="B24" s="218" t="s">
        <v>153</v>
      </c>
      <c r="C24" s="255" t="s">
        <v>90</v>
      </c>
      <c r="D24" s="201">
        <f t="shared" ref="D24:O24" si="17">D82/D$101*D$6</f>
        <v>157456.88</v>
      </c>
      <c r="E24" s="201">
        <f t="shared" si="17"/>
        <v>162753.43491735539</v>
      </c>
      <c r="F24" s="201">
        <f t="shared" si="17"/>
        <v>160578.03698924731</v>
      </c>
      <c r="G24" s="201">
        <f t="shared" si="17"/>
        <v>155333.45830639947</v>
      </c>
      <c r="H24" s="201">
        <f t="shared" si="17"/>
        <v>155313.90383365823</v>
      </c>
      <c r="I24" s="201">
        <f t="shared" si="17"/>
        <v>154975.91961130741</v>
      </c>
      <c r="J24" s="201">
        <f t="shared" si="17"/>
        <v>157844.93291592129</v>
      </c>
      <c r="K24" s="201">
        <f t="shared" si="17"/>
        <v>175636.19047619047</v>
      </c>
      <c r="L24" s="201">
        <f t="shared" si="17"/>
        <v>170673.69333640765</v>
      </c>
      <c r="M24" s="201">
        <f t="shared" si="17"/>
        <v>149477.45671641789</v>
      </c>
      <c r="N24" s="201">
        <f t="shared" si="17"/>
        <v>146918.53425006368</v>
      </c>
      <c r="O24" s="265">
        <f t="shared" si="17"/>
        <v>142809.94708994709</v>
      </c>
    </row>
    <row r="25" spans="2:15" ht="15.6" x14ac:dyDescent="0.3">
      <c r="B25" s="218" t="s">
        <v>154</v>
      </c>
      <c r="C25" s="255" t="s">
        <v>90</v>
      </c>
      <c r="D25" s="201">
        <f t="shared" ref="D25:O25" si="18">D83/D$101*D$6</f>
        <v>0</v>
      </c>
      <c r="E25" s="201">
        <f t="shared" si="18"/>
        <v>0</v>
      </c>
      <c r="F25" s="201">
        <f t="shared" si="18"/>
        <v>0</v>
      </c>
      <c r="G25" s="201">
        <f t="shared" si="18"/>
        <v>0</v>
      </c>
      <c r="H25" s="201">
        <f t="shared" si="18"/>
        <v>0</v>
      </c>
      <c r="I25" s="201">
        <f t="shared" si="18"/>
        <v>0</v>
      </c>
      <c r="J25" s="201">
        <f t="shared" si="18"/>
        <v>0</v>
      </c>
      <c r="K25" s="201">
        <f t="shared" si="18"/>
        <v>0</v>
      </c>
      <c r="L25" s="201">
        <f t="shared" si="18"/>
        <v>0</v>
      </c>
      <c r="M25" s="201">
        <f t="shared" si="18"/>
        <v>0</v>
      </c>
      <c r="N25" s="201">
        <f t="shared" si="18"/>
        <v>0</v>
      </c>
      <c r="O25" s="265">
        <f t="shared" si="18"/>
        <v>0</v>
      </c>
    </row>
    <row r="26" spans="2:15" ht="15.6" x14ac:dyDescent="0.3">
      <c r="B26" s="218" t="s">
        <v>155</v>
      </c>
      <c r="C26" s="255" t="s">
        <v>90</v>
      </c>
      <c r="D26" s="201">
        <f t="shared" ref="D26:O26" si="19">D84/D$101*D$6</f>
        <v>10719.720625</v>
      </c>
      <c r="E26" s="201">
        <f t="shared" si="19"/>
        <v>12462.263016528927</v>
      </c>
      <c r="F26" s="201">
        <f t="shared" si="19"/>
        <v>14542.143655913978</v>
      </c>
      <c r="G26" s="201">
        <f t="shared" si="19"/>
        <v>13576.703296703297</v>
      </c>
      <c r="H26" s="201">
        <f t="shared" si="19"/>
        <v>14573.690708252112</v>
      </c>
      <c r="I26" s="201">
        <f t="shared" si="19"/>
        <v>13467.15878975265</v>
      </c>
      <c r="J26" s="201">
        <f t="shared" si="19"/>
        <v>13045.035778175312</v>
      </c>
      <c r="K26" s="201">
        <f t="shared" si="19"/>
        <v>14097.115288220552</v>
      </c>
      <c r="L26" s="201">
        <f t="shared" si="19"/>
        <v>13672.754438551994</v>
      </c>
      <c r="M26" s="201">
        <f t="shared" si="19"/>
        <v>12015.217910447762</v>
      </c>
      <c r="N26" s="201">
        <f t="shared" si="19"/>
        <v>14610.682964094731</v>
      </c>
      <c r="O26" s="265">
        <f t="shared" si="19"/>
        <v>12668.624338624339</v>
      </c>
    </row>
    <row r="27" spans="2:15" ht="15.6" x14ac:dyDescent="0.3">
      <c r="B27" s="218" t="s">
        <v>156</v>
      </c>
      <c r="C27" s="255" t="s">
        <v>90</v>
      </c>
      <c r="D27" s="201">
        <f t="shared" ref="D27:O27" si="20">D85/D$101*D$6</f>
        <v>95247.353749999995</v>
      </c>
      <c r="E27" s="201">
        <f t="shared" si="20"/>
        <v>101558.14338842974</v>
      </c>
      <c r="F27" s="201">
        <f t="shared" si="20"/>
        <v>112035.95182795699</v>
      </c>
      <c r="G27" s="201">
        <f t="shared" si="20"/>
        <v>108014.65416936006</v>
      </c>
      <c r="H27" s="201">
        <f t="shared" si="20"/>
        <v>112425.61403508771</v>
      </c>
      <c r="I27" s="201">
        <f t="shared" si="20"/>
        <v>108151.64443462898</v>
      </c>
      <c r="J27" s="201">
        <f t="shared" si="20"/>
        <v>107186.71064400715</v>
      </c>
      <c r="K27" s="201">
        <f t="shared" si="20"/>
        <v>114394.62406015037</v>
      </c>
      <c r="L27" s="201">
        <f t="shared" si="20"/>
        <v>116689.8870186765</v>
      </c>
      <c r="M27" s="201">
        <f t="shared" si="20"/>
        <v>103453.06268656717</v>
      </c>
      <c r="N27" s="201">
        <f t="shared" si="20"/>
        <v>102071.854596384</v>
      </c>
      <c r="O27" s="265">
        <f t="shared" si="20"/>
        <v>98277.813051146397</v>
      </c>
    </row>
    <row r="28" spans="2:15" ht="15.6" x14ac:dyDescent="0.3">
      <c r="B28" s="218" t="s">
        <v>157</v>
      </c>
      <c r="C28" s="255" t="s">
        <v>90</v>
      </c>
      <c r="D28" s="201">
        <f t="shared" ref="D28:O28" si="21">D86/D$101*D$6</f>
        <v>0</v>
      </c>
      <c r="E28" s="201">
        <f t="shared" si="21"/>
        <v>0</v>
      </c>
      <c r="F28" s="201">
        <f t="shared" si="21"/>
        <v>0</v>
      </c>
      <c r="G28" s="201">
        <f t="shared" si="21"/>
        <v>0</v>
      </c>
      <c r="H28" s="201">
        <f t="shared" si="21"/>
        <v>0</v>
      </c>
      <c r="I28" s="201">
        <f t="shared" si="21"/>
        <v>0</v>
      </c>
      <c r="J28" s="201">
        <f t="shared" si="21"/>
        <v>0</v>
      </c>
      <c r="K28" s="201">
        <f t="shared" si="21"/>
        <v>0</v>
      </c>
      <c r="L28" s="201">
        <f t="shared" si="21"/>
        <v>0</v>
      </c>
      <c r="M28" s="201">
        <f t="shared" si="21"/>
        <v>0</v>
      </c>
      <c r="N28" s="201">
        <f t="shared" si="21"/>
        <v>0</v>
      </c>
      <c r="O28" s="265">
        <f t="shared" si="21"/>
        <v>0</v>
      </c>
    </row>
    <row r="29" spans="2:15" ht="15.6" x14ac:dyDescent="0.3">
      <c r="B29" s="218" t="s">
        <v>158</v>
      </c>
      <c r="C29" s="255" t="s">
        <v>90</v>
      </c>
      <c r="D29" s="201">
        <f t="shared" ref="D29:O29" si="22">D87/D$101*D$6</f>
        <v>5360.071911687236</v>
      </c>
      <c r="E29" s="201">
        <f t="shared" si="22"/>
        <v>6645.9169029037566</v>
      </c>
      <c r="F29" s="201">
        <f t="shared" si="22"/>
        <v>6425.7159348235618</v>
      </c>
      <c r="G29" s="201">
        <f t="shared" si="22"/>
        <v>5915.7971167904943</v>
      </c>
      <c r="H29" s="201">
        <f t="shared" si="22"/>
        <v>6168.7811835093116</v>
      </c>
      <c r="I29" s="201">
        <f t="shared" si="22"/>
        <v>6500.0106009726351</v>
      </c>
      <c r="J29" s="201">
        <f t="shared" si="22"/>
        <v>27662.779813171583</v>
      </c>
      <c r="K29" s="201">
        <f t="shared" si="22"/>
        <v>29403.715512441551</v>
      </c>
      <c r="L29" s="201">
        <f t="shared" si="22"/>
        <v>29582.811924388898</v>
      </c>
      <c r="M29" s="201">
        <f t="shared" si="22"/>
        <v>4436.787091034892</v>
      </c>
      <c r="N29" s="201">
        <f t="shared" si="22"/>
        <v>3890.5378201852682</v>
      </c>
      <c r="O29" s="265">
        <f t="shared" si="22"/>
        <v>3345.5263769833309</v>
      </c>
    </row>
    <row r="30" spans="2:15" ht="15.6" x14ac:dyDescent="0.3">
      <c r="B30" s="218" t="s">
        <v>159</v>
      </c>
      <c r="C30" s="255" t="s">
        <v>90</v>
      </c>
      <c r="D30" s="201">
        <f t="shared" ref="D30:O30" si="23">D88/D$101*D$6</f>
        <v>0</v>
      </c>
      <c r="E30" s="201">
        <f t="shared" si="23"/>
        <v>0</v>
      </c>
      <c r="F30" s="201">
        <f t="shared" si="23"/>
        <v>0</v>
      </c>
      <c r="G30" s="201">
        <f t="shared" si="23"/>
        <v>0</v>
      </c>
      <c r="H30" s="201">
        <f t="shared" si="23"/>
        <v>0</v>
      </c>
      <c r="I30" s="201">
        <f t="shared" si="23"/>
        <v>0</v>
      </c>
      <c r="J30" s="201">
        <f t="shared" si="23"/>
        <v>0</v>
      </c>
      <c r="K30" s="201">
        <f t="shared" si="23"/>
        <v>0</v>
      </c>
      <c r="L30" s="201">
        <f t="shared" si="23"/>
        <v>0</v>
      </c>
      <c r="M30" s="201">
        <f t="shared" si="23"/>
        <v>0</v>
      </c>
      <c r="N30" s="201">
        <f t="shared" si="23"/>
        <v>0</v>
      </c>
      <c r="O30" s="265">
        <f t="shared" si="23"/>
        <v>0</v>
      </c>
    </row>
    <row r="31" spans="2:15" ht="15.6" x14ac:dyDescent="0.3">
      <c r="B31" s="218" t="s">
        <v>160</v>
      </c>
      <c r="C31" s="255" t="s">
        <v>90</v>
      </c>
      <c r="D31" s="201">
        <f t="shared" ref="D31:O31" si="24">D89/D$101*D$6</f>
        <v>790.5874633127637</v>
      </c>
      <c r="E31" s="201">
        <f t="shared" si="24"/>
        <v>980.24404750946633</v>
      </c>
      <c r="F31" s="201">
        <f t="shared" si="24"/>
        <v>947.76535549901962</v>
      </c>
      <c r="G31" s="201">
        <f t="shared" si="24"/>
        <v>872.55453156115402</v>
      </c>
      <c r="H31" s="201">
        <f t="shared" si="24"/>
        <v>909.86858907028522</v>
      </c>
      <c r="I31" s="201">
        <f t="shared" si="24"/>
        <v>958.72349796729395</v>
      </c>
      <c r="J31" s="201">
        <f t="shared" si="24"/>
        <v>4080.1405803883463</v>
      </c>
      <c r="K31" s="201">
        <f t="shared" si="24"/>
        <v>4336.9210790371462</v>
      </c>
      <c r="L31" s="201">
        <f t="shared" si="24"/>
        <v>4363.3370264988134</v>
      </c>
      <c r="M31" s="201">
        <f t="shared" si="24"/>
        <v>654.40693881585435</v>
      </c>
      <c r="N31" s="201">
        <f t="shared" si="24"/>
        <v>573.83752995478767</v>
      </c>
      <c r="O31" s="265">
        <f t="shared" si="24"/>
        <v>493.45069532707492</v>
      </c>
    </row>
    <row r="32" spans="2:15" ht="15.6" x14ac:dyDescent="0.3">
      <c r="B32" s="218" t="s">
        <v>161</v>
      </c>
      <c r="C32" s="255" t="s">
        <v>90</v>
      </c>
      <c r="D32" s="201">
        <f t="shared" ref="D32:O32" si="25">D90/D$101*D$6</f>
        <v>1757.33125</v>
      </c>
      <c r="E32" s="201">
        <f t="shared" si="25"/>
        <v>2046.0431818181817</v>
      </c>
      <c r="F32" s="201">
        <f t="shared" si="25"/>
        <v>2662.6460215053762</v>
      </c>
      <c r="G32" s="201">
        <f t="shared" si="25"/>
        <v>2595.546218487395</v>
      </c>
      <c r="H32" s="201">
        <f t="shared" si="25"/>
        <v>2914.7381416504227</v>
      </c>
      <c r="I32" s="201">
        <f t="shared" si="25"/>
        <v>2071.8705830388694</v>
      </c>
      <c r="J32" s="201">
        <f t="shared" si="25"/>
        <v>1956.7553667262971</v>
      </c>
      <c r="K32" s="201">
        <f t="shared" si="25"/>
        <v>0</v>
      </c>
      <c r="L32" s="201">
        <f t="shared" si="25"/>
        <v>0</v>
      </c>
      <c r="M32" s="201">
        <f t="shared" si="25"/>
        <v>2036.4776119402986</v>
      </c>
      <c r="N32" s="201">
        <f t="shared" si="25"/>
        <v>1826.3353705118413</v>
      </c>
      <c r="O32" s="265">
        <f t="shared" si="25"/>
        <v>1727.5396825396826</v>
      </c>
    </row>
    <row r="33" spans="2:15" ht="15.6" x14ac:dyDescent="0.3">
      <c r="B33" s="218" t="s">
        <v>162</v>
      </c>
      <c r="C33" s="255" t="s">
        <v>90</v>
      </c>
      <c r="D33" s="201">
        <f t="shared" ref="D33:O33" si="26">D91/D$101*D$6</f>
        <v>0</v>
      </c>
      <c r="E33" s="201">
        <f t="shared" si="26"/>
        <v>0</v>
      </c>
      <c r="F33" s="201">
        <f t="shared" si="26"/>
        <v>0</v>
      </c>
      <c r="G33" s="201">
        <f t="shared" si="26"/>
        <v>0</v>
      </c>
      <c r="H33" s="201">
        <f t="shared" si="26"/>
        <v>0</v>
      </c>
      <c r="I33" s="201">
        <f t="shared" si="26"/>
        <v>0</v>
      </c>
      <c r="J33" s="201">
        <f t="shared" si="26"/>
        <v>0</v>
      </c>
      <c r="K33" s="201">
        <f t="shared" si="26"/>
        <v>0</v>
      </c>
      <c r="L33" s="201">
        <f t="shared" si="26"/>
        <v>0</v>
      </c>
      <c r="M33" s="201">
        <f t="shared" si="26"/>
        <v>0</v>
      </c>
      <c r="N33" s="201">
        <f t="shared" si="26"/>
        <v>0</v>
      </c>
      <c r="O33" s="265">
        <f t="shared" si="26"/>
        <v>0</v>
      </c>
    </row>
    <row r="34" spans="2:15" ht="15.6" x14ac:dyDescent="0.3">
      <c r="B34" s="218" t="s">
        <v>163</v>
      </c>
      <c r="C34" s="255" t="s">
        <v>90</v>
      </c>
      <c r="D34" s="201">
        <f t="shared" ref="D34:O34" si="27">D92/D$101*D$6</f>
        <v>83824.700624999998</v>
      </c>
      <c r="E34" s="201">
        <f t="shared" si="27"/>
        <v>88723.872520661156</v>
      </c>
      <c r="F34" s="201">
        <f t="shared" si="27"/>
        <v>89096.232258064512</v>
      </c>
      <c r="G34" s="201">
        <f t="shared" si="27"/>
        <v>82258.849385908208</v>
      </c>
      <c r="H34" s="201">
        <f t="shared" si="27"/>
        <v>85360.18843404809</v>
      </c>
      <c r="I34" s="201">
        <f t="shared" si="27"/>
        <v>81010.139796819785</v>
      </c>
      <c r="J34" s="201">
        <f t="shared" si="27"/>
        <v>82835.977191413243</v>
      </c>
      <c r="K34" s="201">
        <f t="shared" si="27"/>
        <v>84582.691729323313</v>
      </c>
      <c r="L34" s="201">
        <f t="shared" si="27"/>
        <v>84629.635231726992</v>
      </c>
      <c r="M34" s="201">
        <f t="shared" si="27"/>
        <v>75960.614925373142</v>
      </c>
      <c r="N34" s="201">
        <f t="shared" si="27"/>
        <v>0</v>
      </c>
      <c r="O34" s="265">
        <f t="shared" si="27"/>
        <v>0</v>
      </c>
    </row>
    <row r="35" spans="2:15" ht="15.6" x14ac:dyDescent="0.3">
      <c r="B35" s="218" t="s">
        <v>164</v>
      </c>
      <c r="C35" s="255" t="s">
        <v>90</v>
      </c>
      <c r="D35" s="201">
        <f t="shared" ref="D35:O35" si="28">D93/D$101*D$6</f>
        <v>19506.376874999998</v>
      </c>
      <c r="E35" s="201">
        <f t="shared" si="28"/>
        <v>21390.451446280993</v>
      </c>
      <c r="F35" s="201">
        <f t="shared" si="28"/>
        <v>24578.270967741937</v>
      </c>
      <c r="G35" s="201">
        <f t="shared" si="28"/>
        <v>25556.147382029732</v>
      </c>
      <c r="H35" s="201">
        <f t="shared" si="28"/>
        <v>28939.185834957767</v>
      </c>
      <c r="I35" s="201">
        <f t="shared" si="28"/>
        <v>28177.439929328619</v>
      </c>
      <c r="J35" s="201">
        <f t="shared" si="28"/>
        <v>30003.58228980322</v>
      </c>
      <c r="K35" s="201">
        <f t="shared" si="28"/>
        <v>30736.333333333336</v>
      </c>
      <c r="L35" s="201">
        <f t="shared" si="28"/>
        <v>34417.623241872257</v>
      </c>
      <c r="M35" s="201">
        <f t="shared" si="28"/>
        <v>30750.811940298503</v>
      </c>
      <c r="N35" s="201">
        <f t="shared" si="28"/>
        <v>30033.07053730583</v>
      </c>
      <c r="O35" s="265">
        <f t="shared" si="28"/>
        <v>25145.299823633159</v>
      </c>
    </row>
    <row r="36" spans="2:15" ht="15.6" x14ac:dyDescent="0.3">
      <c r="B36" s="218" t="s">
        <v>165</v>
      </c>
      <c r="C36" s="255" t="s">
        <v>90</v>
      </c>
      <c r="D36" s="201">
        <f t="shared" ref="D36:O36" si="29">D94/D$101*D$6</f>
        <v>0</v>
      </c>
      <c r="E36" s="201">
        <f t="shared" si="29"/>
        <v>0</v>
      </c>
      <c r="F36" s="201">
        <f t="shared" si="29"/>
        <v>0</v>
      </c>
      <c r="G36" s="201">
        <f t="shared" si="29"/>
        <v>0</v>
      </c>
      <c r="H36" s="201">
        <f t="shared" si="29"/>
        <v>0</v>
      </c>
      <c r="I36" s="201">
        <f t="shared" si="29"/>
        <v>0</v>
      </c>
      <c r="J36" s="201">
        <f t="shared" si="29"/>
        <v>0</v>
      </c>
      <c r="K36" s="201">
        <f t="shared" si="29"/>
        <v>0</v>
      </c>
      <c r="L36" s="201">
        <f t="shared" si="29"/>
        <v>0</v>
      </c>
      <c r="M36" s="201">
        <f t="shared" si="29"/>
        <v>0</v>
      </c>
      <c r="N36" s="201">
        <f t="shared" si="29"/>
        <v>0</v>
      </c>
      <c r="O36" s="265">
        <f t="shared" si="29"/>
        <v>0</v>
      </c>
    </row>
    <row r="37" spans="2:15" ht="15.6" x14ac:dyDescent="0.3">
      <c r="B37" s="218" t="s">
        <v>166</v>
      </c>
      <c r="C37" s="255" t="s">
        <v>90</v>
      </c>
      <c r="D37" s="201">
        <f t="shared" ref="D37:O37" si="30">D95/D$101*D$6</f>
        <v>84879.099375000005</v>
      </c>
      <c r="E37" s="201">
        <f t="shared" si="30"/>
        <v>95606.017768595033</v>
      </c>
      <c r="F37" s="201">
        <f t="shared" si="30"/>
        <v>101385.36774193548</v>
      </c>
      <c r="G37" s="201">
        <f t="shared" si="30"/>
        <v>104221.16354234001</v>
      </c>
      <c r="H37" s="201">
        <f t="shared" si="30"/>
        <v>108886.28914879792</v>
      </c>
      <c r="I37" s="201">
        <f t="shared" si="30"/>
        <v>102971.9679770318</v>
      </c>
      <c r="J37" s="201">
        <f t="shared" si="30"/>
        <v>104795.12075134167</v>
      </c>
      <c r="K37" s="201">
        <f t="shared" si="30"/>
        <v>111390.32080200502</v>
      </c>
      <c r="L37" s="201">
        <f t="shared" si="30"/>
        <v>111503.66981784644</v>
      </c>
      <c r="M37" s="201">
        <f t="shared" si="30"/>
        <v>92048.788059701503</v>
      </c>
      <c r="N37" s="201">
        <f t="shared" si="30"/>
        <v>92331.399286987522</v>
      </c>
      <c r="O37" s="265">
        <f t="shared" si="30"/>
        <v>95206.631393298056</v>
      </c>
    </row>
    <row r="38" spans="2:15" ht="15.6" x14ac:dyDescent="0.3">
      <c r="B38" s="218" t="s">
        <v>186</v>
      </c>
      <c r="C38" s="255" t="s">
        <v>90</v>
      </c>
      <c r="D38" s="201">
        <f t="shared" ref="D38:O38" si="31">D96/D$101*D$6</f>
        <v>0</v>
      </c>
      <c r="E38" s="201">
        <f t="shared" si="31"/>
        <v>0</v>
      </c>
      <c r="F38" s="201">
        <f t="shared" si="31"/>
        <v>0</v>
      </c>
      <c r="G38" s="201">
        <f t="shared" si="31"/>
        <v>0</v>
      </c>
      <c r="H38" s="201">
        <f t="shared" si="31"/>
        <v>0</v>
      </c>
      <c r="I38" s="201">
        <f t="shared" si="31"/>
        <v>0</v>
      </c>
      <c r="J38" s="201">
        <f t="shared" si="31"/>
        <v>0</v>
      </c>
      <c r="K38" s="201">
        <f t="shared" si="31"/>
        <v>0</v>
      </c>
      <c r="L38" s="201">
        <f t="shared" si="31"/>
        <v>0</v>
      </c>
      <c r="M38" s="201">
        <f t="shared" si="31"/>
        <v>0</v>
      </c>
      <c r="N38" s="201">
        <f t="shared" si="31"/>
        <v>16234.092182327477</v>
      </c>
      <c r="O38" s="265">
        <f t="shared" si="31"/>
        <v>15355.908289241623</v>
      </c>
    </row>
    <row r="39" spans="2:15" ht="15.6" x14ac:dyDescent="0.3">
      <c r="B39" s="218" t="s">
        <v>167</v>
      </c>
      <c r="C39" s="255" t="s">
        <v>90</v>
      </c>
      <c r="D39" s="201">
        <f t="shared" ref="D39:O39" si="32">D97/D$101*D$6</f>
        <v>351.46625</v>
      </c>
      <c r="E39" s="201">
        <f t="shared" si="32"/>
        <v>372.00785123966944</v>
      </c>
      <c r="F39" s="201">
        <f t="shared" si="32"/>
        <v>409.63784946236558</v>
      </c>
      <c r="G39" s="201">
        <f t="shared" si="32"/>
        <v>399.31480284421457</v>
      </c>
      <c r="H39" s="201">
        <f t="shared" si="32"/>
        <v>416.39116309291745</v>
      </c>
      <c r="I39" s="201">
        <f t="shared" si="32"/>
        <v>414.37411660777383</v>
      </c>
      <c r="J39" s="201">
        <f t="shared" si="32"/>
        <v>434.83452593917713</v>
      </c>
      <c r="K39" s="201">
        <f t="shared" si="32"/>
        <v>462.20050125313281</v>
      </c>
      <c r="L39" s="201">
        <f t="shared" si="32"/>
        <v>471.47429098455154</v>
      </c>
      <c r="M39" s="201">
        <f t="shared" si="32"/>
        <v>407.29552238805968</v>
      </c>
      <c r="N39" s="201">
        <f t="shared" si="32"/>
        <v>405.85230455818686</v>
      </c>
      <c r="O39" s="265">
        <f t="shared" si="32"/>
        <v>383.89770723104061</v>
      </c>
    </row>
    <row r="40" spans="2:15" ht="15.6" x14ac:dyDescent="0.3">
      <c r="B40" s="218" t="s">
        <v>168</v>
      </c>
      <c r="C40" s="255" t="s">
        <v>90</v>
      </c>
      <c r="D40" s="201">
        <f t="shared" ref="D40:O40" si="33">D98/D$101*D$6</f>
        <v>74862.311249999999</v>
      </c>
      <c r="E40" s="201">
        <f t="shared" si="33"/>
        <v>78865.664462809917</v>
      </c>
      <c r="F40" s="201">
        <f t="shared" si="33"/>
        <v>83361.3023655914</v>
      </c>
      <c r="G40" s="201">
        <f t="shared" si="33"/>
        <v>82458.50678733032</v>
      </c>
      <c r="H40" s="201">
        <f t="shared" si="33"/>
        <v>88066.730994152036</v>
      </c>
      <c r="I40" s="201">
        <f t="shared" si="33"/>
        <v>84117.945671378096</v>
      </c>
      <c r="J40" s="201">
        <f t="shared" si="33"/>
        <v>85879.818872987467</v>
      </c>
      <c r="K40" s="201">
        <f t="shared" si="33"/>
        <v>91977.899749373435</v>
      </c>
      <c r="L40" s="201">
        <f t="shared" si="33"/>
        <v>92880.435323956655</v>
      </c>
      <c r="M40" s="201">
        <f t="shared" si="33"/>
        <v>83495.582089552248</v>
      </c>
      <c r="N40" s="201">
        <f t="shared" si="33"/>
        <v>81373.387063916482</v>
      </c>
      <c r="O40" s="265">
        <f t="shared" si="33"/>
        <v>77547.336860670184</v>
      </c>
    </row>
    <row r="41" spans="2:15" ht="15.6" x14ac:dyDescent="0.3">
      <c r="B41" s="218" t="s">
        <v>169</v>
      </c>
      <c r="C41" s="255" t="s">
        <v>90</v>
      </c>
      <c r="D41" s="201">
        <f t="shared" ref="D41:O41" si="34">D99/D$101*D$6</f>
        <v>1581.598125</v>
      </c>
      <c r="E41" s="201">
        <f t="shared" si="34"/>
        <v>1860.0392561983472</v>
      </c>
      <c r="F41" s="201">
        <f t="shared" si="34"/>
        <v>2253.0081720430107</v>
      </c>
      <c r="G41" s="201">
        <f t="shared" si="34"/>
        <v>3394.1758241758243</v>
      </c>
      <c r="H41" s="201">
        <f t="shared" si="34"/>
        <v>3331.1293047433396</v>
      </c>
      <c r="I41" s="201">
        <f t="shared" si="34"/>
        <v>3522.1799911660773</v>
      </c>
      <c r="J41" s="201">
        <f t="shared" si="34"/>
        <v>4130.9279964221823</v>
      </c>
      <c r="K41" s="201">
        <f t="shared" si="34"/>
        <v>0</v>
      </c>
      <c r="L41" s="201">
        <f t="shared" si="34"/>
        <v>0</v>
      </c>
      <c r="M41" s="201">
        <f t="shared" si="34"/>
        <v>4887.5462686567162</v>
      </c>
      <c r="N41" s="201">
        <f t="shared" si="34"/>
        <v>5073.1538069773369</v>
      </c>
      <c r="O41" s="265">
        <f t="shared" si="34"/>
        <v>4798.7213403880069</v>
      </c>
    </row>
    <row r="42" spans="2:15" ht="15.6" x14ac:dyDescent="0.3">
      <c r="B42" s="218" t="s">
        <v>170</v>
      </c>
      <c r="C42" s="255" t="s">
        <v>90</v>
      </c>
      <c r="D42" s="201">
        <f t="shared" ref="D42:O42" si="35">D100/D$101*D$6</f>
        <v>70820.449374999997</v>
      </c>
      <c r="E42" s="201">
        <f t="shared" si="35"/>
        <v>75517.593801652896</v>
      </c>
      <c r="F42" s="201">
        <f t="shared" si="35"/>
        <v>77011.915698924728</v>
      </c>
      <c r="G42" s="201">
        <f t="shared" si="35"/>
        <v>72076.321913380743</v>
      </c>
      <c r="H42" s="201">
        <f t="shared" si="35"/>
        <v>73493.04028589993</v>
      </c>
      <c r="I42" s="201">
        <f t="shared" si="35"/>
        <v>73137.03158127208</v>
      </c>
      <c r="J42" s="201">
        <f t="shared" si="35"/>
        <v>67616.768783542037</v>
      </c>
      <c r="K42" s="201">
        <f t="shared" si="35"/>
        <v>72334.378446115283</v>
      </c>
      <c r="L42" s="201">
        <f t="shared" si="35"/>
        <v>77557.52086695873</v>
      </c>
      <c r="M42" s="201">
        <f t="shared" si="35"/>
        <v>62723.510447761197</v>
      </c>
      <c r="N42" s="201">
        <f t="shared" si="35"/>
        <v>61080.77183600713</v>
      </c>
      <c r="O42" s="265">
        <f t="shared" si="35"/>
        <v>56432.962962962956</v>
      </c>
    </row>
    <row r="44" spans="2:15" x14ac:dyDescent="0.25">
      <c r="B44" s="2" t="s">
        <v>717</v>
      </c>
    </row>
    <row r="45" spans="2:15" x14ac:dyDescent="0.25">
      <c r="B45" s="2" t="s">
        <v>718</v>
      </c>
    </row>
    <row r="46" spans="2:15" x14ac:dyDescent="0.25">
      <c r="B46" s="2" t="s">
        <v>719</v>
      </c>
    </row>
    <row r="47" spans="2:15" x14ac:dyDescent="0.25">
      <c r="B47" s="2" t="s">
        <v>720</v>
      </c>
    </row>
    <row r="48" spans="2:15" x14ac:dyDescent="0.25">
      <c r="B48" s="2" t="s">
        <v>866</v>
      </c>
    </row>
    <row r="49" spans="2:28" x14ac:dyDescent="0.25">
      <c r="B49" s="2" t="s">
        <v>867</v>
      </c>
    </row>
    <row r="50" spans="2:28" ht="15.6" x14ac:dyDescent="0.3">
      <c r="B50" s="1" t="s">
        <v>588</v>
      </c>
    </row>
    <row r="51" spans="2:28" ht="15.6" x14ac:dyDescent="0.3">
      <c r="B51" s="2" t="s">
        <v>589</v>
      </c>
    </row>
    <row r="52" spans="2:28" ht="15.6" x14ac:dyDescent="0.3">
      <c r="B52" s="2" t="s">
        <v>590</v>
      </c>
    </row>
    <row r="53" spans="2:28" ht="15.6" x14ac:dyDescent="0.3">
      <c r="B53" s="2" t="s">
        <v>591</v>
      </c>
    </row>
    <row r="54" spans="2:28" ht="15.6" x14ac:dyDescent="0.3">
      <c r="B54" s="509" t="s">
        <v>721</v>
      </c>
    </row>
    <row r="55" spans="2:28" ht="15.6" x14ac:dyDescent="0.3">
      <c r="B55" s="1" t="s">
        <v>189</v>
      </c>
    </row>
    <row r="56" spans="2:28" ht="15.75" customHeight="1" x14ac:dyDescent="0.25">
      <c r="B56" s="581" t="s">
        <v>229</v>
      </c>
      <c r="C56" s="581"/>
      <c r="D56" s="581"/>
      <c r="E56" s="581"/>
      <c r="F56" s="581"/>
      <c r="G56" s="581"/>
      <c r="H56" s="581"/>
      <c r="I56" s="581"/>
      <c r="J56" s="581"/>
      <c r="K56" s="581"/>
      <c r="L56" s="581"/>
      <c r="M56" s="581"/>
    </row>
    <row r="57" spans="2:28" ht="15.75" customHeight="1" x14ac:dyDescent="0.25">
      <c r="B57" s="581"/>
      <c r="C57" s="581"/>
      <c r="D57" s="581"/>
      <c r="E57" s="581"/>
      <c r="F57" s="581"/>
      <c r="G57" s="581"/>
      <c r="H57" s="581"/>
      <c r="I57" s="581"/>
      <c r="J57" s="581"/>
      <c r="K57" s="581"/>
      <c r="L57" s="581"/>
      <c r="M57" s="581"/>
    </row>
    <row r="58" spans="2:28" x14ac:dyDescent="0.25">
      <c r="B58" s="581"/>
      <c r="C58" s="581"/>
      <c r="D58" s="581"/>
      <c r="E58" s="581"/>
      <c r="F58" s="581"/>
      <c r="G58" s="581"/>
      <c r="H58" s="581"/>
      <c r="I58" s="581"/>
      <c r="J58" s="581"/>
      <c r="K58" s="581"/>
      <c r="L58" s="581"/>
      <c r="M58" s="581"/>
    </row>
    <row r="59" spans="2:28" ht="15.6" x14ac:dyDescent="0.3">
      <c r="B59" s="219"/>
      <c r="C59" s="219"/>
      <c r="D59" s="219"/>
      <c r="E59" s="219"/>
      <c r="F59" s="219"/>
      <c r="G59" s="219"/>
      <c r="H59" s="219"/>
      <c r="I59" s="219"/>
      <c r="J59" s="219"/>
      <c r="K59" s="219"/>
      <c r="L59" s="219"/>
      <c r="M59" s="219"/>
    </row>
    <row r="61" spans="2:28" ht="15.6" x14ac:dyDescent="0.3">
      <c r="B61" s="216" t="s">
        <v>222</v>
      </c>
      <c r="N61" s="69"/>
      <c r="O61" s="13"/>
      <c r="P61" s="13"/>
      <c r="Q61" s="232"/>
      <c r="R61" s="69"/>
      <c r="S61" s="69"/>
      <c r="T61" s="69"/>
      <c r="U61" s="69"/>
      <c r="V61" s="69"/>
      <c r="W61" s="69"/>
      <c r="X61" s="69"/>
      <c r="Y61" s="69"/>
      <c r="Z61" s="69"/>
      <c r="AA61" s="69"/>
      <c r="AB61" s="69"/>
    </row>
    <row r="62" spans="2:28" ht="15.6" x14ac:dyDescent="0.3">
      <c r="C62" s="233"/>
      <c r="D62" s="233"/>
      <c r="E62" s="233"/>
      <c r="F62" s="233"/>
      <c r="G62" s="233"/>
      <c r="H62" s="233"/>
      <c r="I62" s="233"/>
      <c r="J62" s="233"/>
      <c r="N62" s="69"/>
      <c r="O62" s="13"/>
      <c r="P62" s="13"/>
      <c r="Q62" s="234"/>
      <c r="R62" s="69"/>
      <c r="S62" s="69"/>
      <c r="T62" s="69"/>
      <c r="U62" s="69"/>
      <c r="V62" s="69"/>
      <c r="W62" s="69"/>
      <c r="X62" s="69"/>
      <c r="Y62" s="69"/>
      <c r="Z62" s="69"/>
      <c r="AA62" s="69"/>
      <c r="AB62" s="69"/>
    </row>
    <row r="63" spans="2:28" x14ac:dyDescent="0.25">
      <c r="B63" s="563" t="s">
        <v>187</v>
      </c>
      <c r="C63" s="565" t="s">
        <v>478</v>
      </c>
      <c r="D63" s="565"/>
      <c r="E63" s="565"/>
      <c r="F63" s="565"/>
      <c r="G63" s="565"/>
      <c r="H63" s="565"/>
      <c r="I63" s="565"/>
      <c r="J63" s="565"/>
      <c r="K63" s="565"/>
      <c r="L63" s="565"/>
      <c r="M63" s="565"/>
      <c r="N63" s="565"/>
      <c r="O63" s="565"/>
      <c r="P63" s="13"/>
      <c r="Q63" s="234"/>
      <c r="R63" s="69"/>
      <c r="S63" s="69"/>
      <c r="T63" s="69"/>
      <c r="U63" s="69"/>
      <c r="V63" s="69"/>
      <c r="W63" s="69"/>
      <c r="X63" s="69"/>
      <c r="Y63" s="69"/>
      <c r="Z63" s="69"/>
      <c r="AA63" s="69"/>
      <c r="AB63" s="69"/>
    </row>
    <row r="64" spans="2:28" x14ac:dyDescent="0.25">
      <c r="B64" s="563"/>
      <c r="C64" s="419" t="s">
        <v>81</v>
      </c>
      <c r="D64" s="412" t="s">
        <v>91</v>
      </c>
      <c r="E64" s="412" t="s">
        <v>92</v>
      </c>
      <c r="F64" s="412" t="s">
        <v>82</v>
      </c>
      <c r="G64" s="412" t="s">
        <v>83</v>
      </c>
      <c r="H64" s="412" t="s">
        <v>84</v>
      </c>
      <c r="I64" s="412" t="s">
        <v>85</v>
      </c>
      <c r="J64" s="412" t="s">
        <v>86</v>
      </c>
      <c r="K64" s="412" t="s">
        <v>87</v>
      </c>
      <c r="L64" s="412" t="s">
        <v>88</v>
      </c>
      <c r="M64" s="412" t="s">
        <v>93</v>
      </c>
      <c r="N64" s="486" t="s">
        <v>600</v>
      </c>
      <c r="O64" s="486" t="s">
        <v>601</v>
      </c>
      <c r="P64" s="13"/>
      <c r="Q64" s="234"/>
      <c r="R64" s="69"/>
      <c r="S64" s="69"/>
      <c r="T64" s="69"/>
      <c r="U64" s="69"/>
      <c r="V64" s="69"/>
      <c r="W64" s="69"/>
      <c r="X64" s="69"/>
      <c r="Y64" s="69"/>
      <c r="Z64" s="69"/>
      <c r="AA64" s="69"/>
      <c r="AB64" s="69"/>
    </row>
    <row r="65" spans="2:28" x14ac:dyDescent="0.25">
      <c r="B65" s="218" t="s">
        <v>136</v>
      </c>
      <c r="C65" s="217" t="s">
        <v>212</v>
      </c>
      <c r="D65" s="201">
        <v>0</v>
      </c>
      <c r="E65" s="201">
        <v>0</v>
      </c>
      <c r="F65" s="201">
        <v>0</v>
      </c>
      <c r="G65" s="201">
        <v>0</v>
      </c>
      <c r="H65" s="201">
        <v>0</v>
      </c>
      <c r="I65" s="201">
        <v>0</v>
      </c>
      <c r="J65" s="201">
        <v>0</v>
      </c>
      <c r="K65" s="201">
        <v>0</v>
      </c>
      <c r="L65" s="201">
        <v>0</v>
      </c>
      <c r="M65" s="201">
        <v>0</v>
      </c>
      <c r="N65" s="250"/>
      <c r="O65" s="100"/>
      <c r="R65" s="69"/>
      <c r="S65" s="69"/>
      <c r="T65" s="69"/>
      <c r="U65" s="69"/>
      <c r="V65" s="69"/>
      <c r="W65" s="69"/>
      <c r="X65" s="69"/>
      <c r="Y65" s="69"/>
      <c r="Z65" s="69"/>
      <c r="AA65" s="69"/>
      <c r="AB65" s="69"/>
    </row>
    <row r="66" spans="2:28" x14ac:dyDescent="0.25">
      <c r="B66" s="218" t="s">
        <v>137</v>
      </c>
      <c r="C66" s="217" t="s">
        <v>212</v>
      </c>
      <c r="D66" s="201">
        <v>160</v>
      </c>
      <c r="E66" s="201">
        <v>160</v>
      </c>
      <c r="F66" s="201">
        <v>157</v>
      </c>
      <c r="G66" s="201">
        <v>160</v>
      </c>
      <c r="H66" s="201">
        <v>156</v>
      </c>
      <c r="I66" s="201">
        <v>157</v>
      </c>
      <c r="J66" s="201">
        <v>161</v>
      </c>
      <c r="K66" s="201">
        <v>152</v>
      </c>
      <c r="L66" s="201">
        <v>147</v>
      </c>
      <c r="M66" s="201">
        <v>147</v>
      </c>
      <c r="N66" s="508">
        <f>N115-$C$165</f>
        <v>63</v>
      </c>
      <c r="O66" s="508">
        <f>O115-$C$165</f>
        <v>60</v>
      </c>
      <c r="R66" s="69"/>
      <c r="S66" s="69"/>
      <c r="T66" s="69"/>
      <c r="U66" s="69"/>
      <c r="V66" s="69"/>
      <c r="W66" s="69"/>
      <c r="X66" s="69"/>
      <c r="Y66" s="69"/>
      <c r="Z66" s="69"/>
      <c r="AA66" s="69"/>
      <c r="AB66" s="69"/>
    </row>
    <row r="67" spans="2:28" x14ac:dyDescent="0.25">
      <c r="B67" s="218" t="s">
        <v>138</v>
      </c>
      <c r="C67" s="217" t="s">
        <v>212</v>
      </c>
      <c r="D67" s="201">
        <v>0</v>
      </c>
      <c r="E67" s="201">
        <v>0</v>
      </c>
      <c r="F67" s="201">
        <v>0</v>
      </c>
      <c r="G67" s="201">
        <v>0</v>
      </c>
      <c r="H67" s="201">
        <v>0</v>
      </c>
      <c r="I67" s="201">
        <v>0</v>
      </c>
      <c r="J67" s="201">
        <v>0</v>
      </c>
      <c r="K67" s="201">
        <v>0</v>
      </c>
      <c r="L67" s="201">
        <v>0</v>
      </c>
      <c r="M67" s="201">
        <v>0</v>
      </c>
      <c r="N67" s="250"/>
      <c r="O67" s="100"/>
      <c r="R67" s="69"/>
      <c r="S67" s="69"/>
      <c r="T67" s="69"/>
      <c r="U67" s="69"/>
      <c r="V67" s="69"/>
      <c r="W67" s="69"/>
      <c r="X67" s="69"/>
      <c r="Y67" s="69"/>
      <c r="Z67" s="69"/>
      <c r="AA67" s="69"/>
      <c r="AB67" s="69"/>
    </row>
    <row r="68" spans="2:28" x14ac:dyDescent="0.25">
      <c r="B68" s="218" t="s">
        <v>139</v>
      </c>
      <c r="C68" s="217" t="s">
        <v>212</v>
      </c>
      <c r="D68" s="236">
        <f>D117</f>
        <v>9</v>
      </c>
      <c r="E68" s="236">
        <f t="shared" ref="E68:O71" si="36">E117</f>
        <v>7</v>
      </c>
      <c r="F68" s="236">
        <f t="shared" si="36"/>
        <v>9</v>
      </c>
      <c r="G68" s="236">
        <f t="shared" si="36"/>
        <v>9</v>
      </c>
      <c r="H68" s="236">
        <f t="shared" si="36"/>
        <v>7</v>
      </c>
      <c r="I68" s="236">
        <f t="shared" si="36"/>
        <v>7</v>
      </c>
      <c r="J68" s="236">
        <f t="shared" si="36"/>
        <v>7</v>
      </c>
      <c r="K68" s="236">
        <f t="shared" si="36"/>
        <v>0</v>
      </c>
      <c r="L68" s="236">
        <f t="shared" si="36"/>
        <v>0</v>
      </c>
      <c r="M68" s="236">
        <f t="shared" si="36"/>
        <v>8</v>
      </c>
      <c r="N68" s="236">
        <f t="shared" si="36"/>
        <v>7</v>
      </c>
      <c r="O68" s="236">
        <f t="shared" si="36"/>
        <v>8</v>
      </c>
      <c r="R68" s="69"/>
      <c r="S68" s="69"/>
      <c r="T68" s="69"/>
      <c r="U68" s="69"/>
      <c r="V68" s="69"/>
      <c r="W68" s="69"/>
      <c r="X68" s="69"/>
      <c r="Y68" s="69"/>
      <c r="Z68" s="69"/>
      <c r="AA68" s="69"/>
      <c r="AB68" s="69"/>
    </row>
    <row r="69" spans="2:28" x14ac:dyDescent="0.25">
      <c r="B69" s="218" t="s">
        <v>140</v>
      </c>
      <c r="C69" s="217" t="s">
        <v>212</v>
      </c>
      <c r="D69" s="236">
        <f>D118</f>
        <v>3</v>
      </c>
      <c r="E69" s="236">
        <f t="shared" si="36"/>
        <v>2</v>
      </c>
      <c r="F69" s="236">
        <f t="shared" si="36"/>
        <v>2</v>
      </c>
      <c r="G69" s="236">
        <f t="shared" si="36"/>
        <v>1</v>
      </c>
      <c r="H69" s="236">
        <f t="shared" si="36"/>
        <v>1</v>
      </c>
      <c r="I69" s="236">
        <f t="shared" si="36"/>
        <v>1</v>
      </c>
      <c r="J69" s="236">
        <f t="shared" si="36"/>
        <v>1</v>
      </c>
      <c r="K69" s="236">
        <f t="shared" si="36"/>
        <v>0</v>
      </c>
      <c r="L69" s="236">
        <f t="shared" si="36"/>
        <v>0</v>
      </c>
      <c r="M69" s="236">
        <f t="shared" si="36"/>
        <v>2</v>
      </c>
      <c r="N69" s="236">
        <f t="shared" si="36"/>
        <v>2</v>
      </c>
      <c r="O69" s="236">
        <f t="shared" si="36"/>
        <v>2</v>
      </c>
      <c r="R69" s="69"/>
      <c r="S69" s="69"/>
      <c r="T69" s="69"/>
      <c r="U69" s="69"/>
      <c r="V69" s="69"/>
      <c r="W69" s="69"/>
      <c r="X69" s="69"/>
      <c r="Y69" s="69"/>
      <c r="Z69" s="69"/>
      <c r="AA69" s="69"/>
      <c r="AB69" s="69"/>
    </row>
    <row r="70" spans="2:28" x14ac:dyDescent="0.25">
      <c r="B70" s="218" t="s">
        <v>711</v>
      </c>
      <c r="C70" s="217" t="s">
        <v>212</v>
      </c>
      <c r="D70" s="201">
        <f>$C$162</f>
        <v>1</v>
      </c>
      <c r="E70" s="201">
        <f t="shared" ref="E70:O70" si="37">$C$162</f>
        <v>1</v>
      </c>
      <c r="F70" s="201">
        <f t="shared" si="37"/>
        <v>1</v>
      </c>
      <c r="G70" s="201">
        <f t="shared" si="37"/>
        <v>1</v>
      </c>
      <c r="H70" s="201">
        <f t="shared" si="37"/>
        <v>1</v>
      </c>
      <c r="I70" s="201">
        <f t="shared" si="37"/>
        <v>1</v>
      </c>
      <c r="J70" s="201">
        <f t="shared" si="37"/>
        <v>1</v>
      </c>
      <c r="K70" s="201">
        <f t="shared" si="37"/>
        <v>1</v>
      </c>
      <c r="L70" s="201">
        <f t="shared" si="37"/>
        <v>1</v>
      </c>
      <c r="M70" s="201">
        <f t="shared" si="37"/>
        <v>1</v>
      </c>
      <c r="N70" s="201">
        <f t="shared" si="37"/>
        <v>1</v>
      </c>
      <c r="O70" s="201">
        <f t="shared" si="37"/>
        <v>1</v>
      </c>
      <c r="R70" s="69"/>
      <c r="S70" s="69"/>
      <c r="T70" s="69"/>
      <c r="U70" s="69"/>
      <c r="V70" s="69"/>
      <c r="W70" s="69"/>
      <c r="X70" s="69"/>
      <c r="Y70" s="69"/>
      <c r="Z70" s="69"/>
      <c r="AA70" s="69"/>
      <c r="AB70" s="69"/>
    </row>
    <row r="71" spans="2:28" x14ac:dyDescent="0.25">
      <c r="B71" s="218" t="s">
        <v>142</v>
      </c>
      <c r="C71" s="217" t="s">
        <v>212</v>
      </c>
      <c r="D71" s="236">
        <f>D120</f>
        <v>13</v>
      </c>
      <c r="E71" s="236">
        <f t="shared" si="36"/>
        <v>14</v>
      </c>
      <c r="F71" s="236">
        <f t="shared" si="36"/>
        <v>15</v>
      </c>
      <c r="G71" s="236">
        <f t="shared" si="36"/>
        <v>14</v>
      </c>
      <c r="H71" s="236">
        <f t="shared" si="36"/>
        <v>11</v>
      </c>
      <c r="I71" s="236">
        <f t="shared" si="36"/>
        <v>10</v>
      </c>
      <c r="J71" s="236">
        <f t="shared" si="36"/>
        <v>9</v>
      </c>
      <c r="K71" s="236">
        <f t="shared" si="36"/>
        <v>0</v>
      </c>
      <c r="L71" s="236">
        <f t="shared" si="36"/>
        <v>0</v>
      </c>
      <c r="M71" s="236">
        <f t="shared" si="36"/>
        <v>7</v>
      </c>
      <c r="N71" s="236">
        <f t="shared" si="36"/>
        <v>8</v>
      </c>
      <c r="O71" s="236">
        <f t="shared" si="36"/>
        <v>9</v>
      </c>
      <c r="R71" s="69"/>
      <c r="S71" s="13"/>
      <c r="T71" s="13"/>
      <c r="U71" s="13"/>
      <c r="V71" s="13"/>
      <c r="W71" s="13"/>
      <c r="X71" s="13"/>
      <c r="Y71" s="13"/>
      <c r="Z71" s="13"/>
      <c r="AA71" s="13"/>
      <c r="AB71" s="13"/>
    </row>
    <row r="72" spans="2:28" x14ac:dyDescent="0.25">
      <c r="B72" s="218" t="s">
        <v>712</v>
      </c>
      <c r="C72" s="217" t="s">
        <v>212</v>
      </c>
      <c r="D72" s="201">
        <f>$C$162</f>
        <v>1</v>
      </c>
      <c r="E72" s="201">
        <f t="shared" ref="E72:O72" si="38">$C$162</f>
        <v>1</v>
      </c>
      <c r="F72" s="201">
        <f t="shared" si="38"/>
        <v>1</v>
      </c>
      <c r="G72" s="201">
        <f t="shared" si="38"/>
        <v>1</v>
      </c>
      <c r="H72" s="201">
        <f t="shared" si="38"/>
        <v>1</v>
      </c>
      <c r="I72" s="201">
        <f t="shared" si="38"/>
        <v>1</v>
      </c>
      <c r="J72" s="201">
        <f t="shared" si="38"/>
        <v>1</v>
      </c>
      <c r="K72" s="201">
        <f t="shared" si="38"/>
        <v>1</v>
      </c>
      <c r="L72" s="201">
        <f t="shared" si="38"/>
        <v>1</v>
      </c>
      <c r="M72" s="201">
        <f t="shared" si="38"/>
        <v>1</v>
      </c>
      <c r="N72" s="201">
        <f t="shared" si="38"/>
        <v>1</v>
      </c>
      <c r="O72" s="201">
        <f t="shared" si="38"/>
        <v>1</v>
      </c>
      <c r="R72" s="69"/>
      <c r="S72" s="69"/>
      <c r="T72" s="69"/>
      <c r="U72" s="69"/>
      <c r="V72" s="69"/>
      <c r="W72" s="69"/>
      <c r="X72" s="69"/>
      <c r="Y72" s="69"/>
      <c r="Z72" s="69"/>
      <c r="AA72" s="69"/>
      <c r="AB72" s="69"/>
    </row>
    <row r="73" spans="2:28" x14ac:dyDescent="0.25">
      <c r="B73" s="218" t="s">
        <v>713</v>
      </c>
      <c r="C73" s="217" t="s">
        <v>212</v>
      </c>
      <c r="D73" s="201">
        <f>$C$164</f>
        <v>2</v>
      </c>
      <c r="E73" s="201">
        <f t="shared" ref="E73:O73" si="39">$C$164</f>
        <v>2</v>
      </c>
      <c r="F73" s="201">
        <f t="shared" si="39"/>
        <v>2</v>
      </c>
      <c r="G73" s="201">
        <f t="shared" si="39"/>
        <v>2</v>
      </c>
      <c r="H73" s="201">
        <f t="shared" si="39"/>
        <v>2</v>
      </c>
      <c r="I73" s="201">
        <f t="shared" si="39"/>
        <v>2</v>
      </c>
      <c r="J73" s="201">
        <f t="shared" si="39"/>
        <v>2</v>
      </c>
      <c r="K73" s="201">
        <f t="shared" si="39"/>
        <v>2</v>
      </c>
      <c r="L73" s="201">
        <f t="shared" si="39"/>
        <v>2</v>
      </c>
      <c r="M73" s="201">
        <f t="shared" si="39"/>
        <v>2</v>
      </c>
      <c r="N73" s="201">
        <f t="shared" si="39"/>
        <v>2</v>
      </c>
      <c r="O73" s="201">
        <f t="shared" si="39"/>
        <v>2</v>
      </c>
      <c r="R73" s="69"/>
      <c r="S73" s="69"/>
      <c r="T73" s="69"/>
      <c r="U73" s="69"/>
      <c r="V73" s="69"/>
      <c r="W73" s="69"/>
      <c r="X73" s="69"/>
      <c r="Y73" s="69"/>
      <c r="Z73" s="69"/>
      <c r="AA73" s="69"/>
      <c r="AB73" s="69"/>
    </row>
    <row r="74" spans="2:28" x14ac:dyDescent="0.25">
      <c r="B74" s="218" t="s">
        <v>145</v>
      </c>
      <c r="C74" s="217" t="s">
        <v>212</v>
      </c>
      <c r="D74" s="236">
        <f>D123</f>
        <v>195</v>
      </c>
      <c r="E74" s="236">
        <f t="shared" ref="E74:O74" si="40">E123</f>
        <v>186</v>
      </c>
      <c r="F74" s="236">
        <f t="shared" si="40"/>
        <v>171</v>
      </c>
      <c r="G74" s="236">
        <f t="shared" si="40"/>
        <v>152</v>
      </c>
      <c r="H74" s="236">
        <f t="shared" si="40"/>
        <v>144</v>
      </c>
      <c r="I74" s="236">
        <f t="shared" si="40"/>
        <v>137</v>
      </c>
      <c r="J74" s="236">
        <f t="shared" si="40"/>
        <v>125</v>
      </c>
      <c r="K74" s="236">
        <f t="shared" si="40"/>
        <v>123</v>
      </c>
      <c r="L74" s="236">
        <f t="shared" si="40"/>
        <v>117</v>
      </c>
      <c r="M74" s="236">
        <f t="shared" si="40"/>
        <v>112</v>
      </c>
      <c r="N74" s="236">
        <f t="shared" si="40"/>
        <v>110</v>
      </c>
      <c r="O74" s="236">
        <f t="shared" si="40"/>
        <v>105</v>
      </c>
      <c r="R74" s="69"/>
      <c r="S74" s="69"/>
      <c r="T74" s="69"/>
      <c r="U74" s="69"/>
      <c r="V74" s="69"/>
      <c r="W74" s="69"/>
      <c r="X74" s="69"/>
      <c r="Y74" s="69"/>
      <c r="Z74" s="69"/>
      <c r="AA74" s="69"/>
      <c r="AB74" s="69"/>
    </row>
    <row r="75" spans="2:28" x14ac:dyDescent="0.25">
      <c r="B75" s="218" t="s">
        <v>146</v>
      </c>
      <c r="C75" s="217" t="s">
        <v>212</v>
      </c>
      <c r="D75" s="201">
        <f>D124-D72-D73</f>
        <v>23</v>
      </c>
      <c r="E75" s="201">
        <f t="shared" ref="E75:O75" si="41">E124-E72-E73</f>
        <v>22</v>
      </c>
      <c r="F75" s="201">
        <f t="shared" si="41"/>
        <v>22</v>
      </c>
      <c r="G75" s="201">
        <f t="shared" si="41"/>
        <v>21</v>
      </c>
      <c r="H75" s="201">
        <f t="shared" si="41"/>
        <v>20</v>
      </c>
      <c r="I75" s="201">
        <f t="shared" si="41"/>
        <v>19</v>
      </c>
      <c r="J75" s="201">
        <f t="shared" si="41"/>
        <v>22</v>
      </c>
      <c r="K75" s="201">
        <v>0</v>
      </c>
      <c r="L75" s="201">
        <v>0</v>
      </c>
      <c r="M75" s="201">
        <f t="shared" si="41"/>
        <v>26</v>
      </c>
      <c r="N75" s="201">
        <f t="shared" si="41"/>
        <v>23</v>
      </c>
      <c r="O75" s="201">
        <f t="shared" si="41"/>
        <v>22</v>
      </c>
      <c r="R75" s="69"/>
      <c r="S75" s="69"/>
      <c r="T75" s="69"/>
      <c r="U75" s="69"/>
      <c r="V75" s="69"/>
      <c r="W75" s="69"/>
      <c r="X75" s="69"/>
      <c r="Y75" s="69"/>
      <c r="Z75" s="69"/>
      <c r="AA75" s="69"/>
      <c r="AB75" s="69"/>
    </row>
    <row r="76" spans="2:28" x14ac:dyDescent="0.25">
      <c r="B76" s="218" t="s">
        <v>147</v>
      </c>
      <c r="C76" s="217" t="s">
        <v>212</v>
      </c>
      <c r="D76" s="236">
        <f>D125</f>
        <v>374</v>
      </c>
      <c r="E76" s="236">
        <f t="shared" ref="E76:O78" si="42">E125</f>
        <v>383</v>
      </c>
      <c r="F76" s="236">
        <f t="shared" si="42"/>
        <v>396</v>
      </c>
      <c r="G76" s="236">
        <f t="shared" si="42"/>
        <v>375</v>
      </c>
      <c r="H76" s="236">
        <f t="shared" si="42"/>
        <v>384</v>
      </c>
      <c r="I76" s="236">
        <f t="shared" si="42"/>
        <v>393</v>
      </c>
      <c r="J76" s="236">
        <f t="shared" si="42"/>
        <v>394</v>
      </c>
      <c r="K76" s="236">
        <f t="shared" si="42"/>
        <v>411</v>
      </c>
      <c r="L76" s="236">
        <f t="shared" si="42"/>
        <v>422</v>
      </c>
      <c r="M76" s="236">
        <f t="shared" si="42"/>
        <v>425</v>
      </c>
      <c r="N76" s="236">
        <f t="shared" si="42"/>
        <v>422</v>
      </c>
      <c r="O76" s="236">
        <f t="shared" si="42"/>
        <v>421</v>
      </c>
      <c r="R76" s="69"/>
      <c r="S76" s="69"/>
      <c r="T76" s="69"/>
      <c r="U76" s="69"/>
      <c r="V76" s="69"/>
      <c r="W76" s="69"/>
      <c r="X76" s="69"/>
      <c r="Y76" s="69"/>
      <c r="Z76" s="69"/>
      <c r="AA76" s="69"/>
      <c r="AB76" s="69"/>
    </row>
    <row r="77" spans="2:28" x14ac:dyDescent="0.25">
      <c r="B77" s="218" t="s">
        <v>148</v>
      </c>
      <c r="C77" s="217" t="s">
        <v>212</v>
      </c>
      <c r="D77" s="236">
        <f>D126</f>
        <v>332</v>
      </c>
      <c r="E77" s="236">
        <f t="shared" si="42"/>
        <v>337</v>
      </c>
      <c r="F77" s="236">
        <f t="shared" si="42"/>
        <v>338</v>
      </c>
      <c r="G77" s="236">
        <f t="shared" si="42"/>
        <v>359</v>
      </c>
      <c r="H77" s="236">
        <f t="shared" si="42"/>
        <v>368</v>
      </c>
      <c r="I77" s="236">
        <f t="shared" si="42"/>
        <v>362</v>
      </c>
      <c r="J77" s="236">
        <f t="shared" si="42"/>
        <v>336</v>
      </c>
      <c r="K77" s="236">
        <f t="shared" si="42"/>
        <v>338</v>
      </c>
      <c r="L77" s="236">
        <f t="shared" si="42"/>
        <v>318</v>
      </c>
      <c r="M77" s="236">
        <f t="shared" si="42"/>
        <v>323</v>
      </c>
      <c r="N77" s="236">
        <f t="shared" si="42"/>
        <v>307</v>
      </c>
      <c r="O77" s="236">
        <f t="shared" si="42"/>
        <v>316</v>
      </c>
      <c r="R77" s="69"/>
      <c r="S77" s="69"/>
      <c r="T77" s="69"/>
      <c r="U77" s="69"/>
      <c r="V77" s="69"/>
      <c r="W77" s="69"/>
      <c r="X77" s="69"/>
      <c r="Y77" s="69"/>
      <c r="Z77" s="69"/>
      <c r="AA77" s="69"/>
      <c r="AB77" s="69"/>
    </row>
    <row r="78" spans="2:28" x14ac:dyDescent="0.25">
      <c r="B78" s="218" t="s">
        <v>149</v>
      </c>
      <c r="C78" s="217" t="s">
        <v>212</v>
      </c>
      <c r="D78" s="236">
        <f>D127</f>
        <v>8</v>
      </c>
      <c r="E78" s="236">
        <f t="shared" si="42"/>
        <v>7</v>
      </c>
      <c r="F78" s="236">
        <f t="shared" si="42"/>
        <v>12</v>
      </c>
      <c r="G78" s="236">
        <f t="shared" si="42"/>
        <v>17</v>
      </c>
      <c r="H78" s="236">
        <f t="shared" si="42"/>
        <v>5</v>
      </c>
      <c r="I78" s="236">
        <f t="shared" si="42"/>
        <v>25</v>
      </c>
      <c r="J78" s="236">
        <f t="shared" si="42"/>
        <v>27</v>
      </c>
      <c r="K78" s="236">
        <f t="shared" si="42"/>
        <v>0</v>
      </c>
      <c r="L78" s="236">
        <f t="shared" si="42"/>
        <v>0</v>
      </c>
      <c r="M78" s="236">
        <f t="shared" si="42"/>
        <v>27</v>
      </c>
      <c r="N78" s="236">
        <f t="shared" si="42"/>
        <v>24</v>
      </c>
      <c r="O78" s="236">
        <f t="shared" si="42"/>
        <v>24</v>
      </c>
      <c r="R78" s="69"/>
      <c r="S78" s="69"/>
      <c r="T78" s="69"/>
      <c r="U78" s="69"/>
      <c r="V78" s="69"/>
      <c r="W78" s="69"/>
      <c r="X78" s="69"/>
      <c r="Y78" s="69"/>
      <c r="Z78" s="69"/>
      <c r="AA78" s="69"/>
      <c r="AB78" s="69"/>
    </row>
    <row r="79" spans="2:28" x14ac:dyDescent="0.25">
      <c r="B79" s="218" t="s">
        <v>150</v>
      </c>
      <c r="C79" s="217" t="s">
        <v>212</v>
      </c>
      <c r="D79" s="201">
        <v>0</v>
      </c>
      <c r="E79" s="201">
        <v>0</v>
      </c>
      <c r="F79" s="201">
        <v>0</v>
      </c>
      <c r="G79" s="201">
        <v>0</v>
      </c>
      <c r="H79" s="201">
        <v>0</v>
      </c>
      <c r="I79" s="201">
        <v>0</v>
      </c>
      <c r="J79" s="201">
        <v>0</v>
      </c>
      <c r="K79" s="201">
        <v>0</v>
      </c>
      <c r="L79" s="201">
        <v>0</v>
      </c>
      <c r="M79" s="201">
        <v>0</v>
      </c>
      <c r="N79" s="250"/>
      <c r="O79" s="100"/>
      <c r="R79" s="69"/>
      <c r="S79" s="69"/>
      <c r="T79" s="69"/>
      <c r="U79" s="69"/>
      <c r="V79" s="69"/>
      <c r="W79" s="69"/>
      <c r="X79" s="69"/>
      <c r="Y79" s="69"/>
      <c r="Z79" s="69"/>
      <c r="AA79" s="69"/>
      <c r="AB79" s="69"/>
    </row>
    <row r="80" spans="2:28" x14ac:dyDescent="0.25">
      <c r="B80" s="218" t="s">
        <v>151</v>
      </c>
      <c r="C80" s="217" t="s">
        <v>212</v>
      </c>
      <c r="D80" s="236">
        <f>D129</f>
        <v>25</v>
      </c>
      <c r="E80" s="236">
        <f t="shared" ref="E80:O82" si="43">E129</f>
        <v>24</v>
      </c>
      <c r="F80" s="236">
        <f t="shared" si="43"/>
        <v>25</v>
      </c>
      <c r="G80" s="236">
        <f t="shared" si="43"/>
        <v>22</v>
      </c>
      <c r="H80" s="236">
        <f t="shared" si="43"/>
        <v>22</v>
      </c>
      <c r="I80" s="236">
        <f t="shared" si="43"/>
        <v>20</v>
      </c>
      <c r="J80" s="236">
        <f t="shared" si="43"/>
        <v>19</v>
      </c>
      <c r="K80" s="236">
        <f t="shared" si="43"/>
        <v>0</v>
      </c>
      <c r="L80" s="236">
        <f t="shared" si="43"/>
        <v>0</v>
      </c>
      <c r="M80" s="236">
        <f t="shared" si="43"/>
        <v>23</v>
      </c>
      <c r="N80" s="236">
        <f t="shared" si="43"/>
        <v>24</v>
      </c>
      <c r="O80" s="236">
        <f t="shared" si="43"/>
        <v>23</v>
      </c>
      <c r="R80" s="69"/>
      <c r="S80" s="69"/>
      <c r="T80" s="69"/>
      <c r="U80" s="69"/>
      <c r="V80" s="69"/>
      <c r="W80" s="69"/>
      <c r="X80" s="69"/>
      <c r="Y80" s="69"/>
      <c r="Z80" s="69"/>
      <c r="AA80" s="69"/>
      <c r="AB80" s="69"/>
    </row>
    <row r="81" spans="2:31" x14ac:dyDescent="0.25">
      <c r="B81" s="218" t="s">
        <v>152</v>
      </c>
      <c r="C81" s="217" t="s">
        <v>212</v>
      </c>
      <c r="D81" s="236">
        <f>D130</f>
        <v>199</v>
      </c>
      <c r="E81" s="236">
        <f t="shared" si="43"/>
        <v>206</v>
      </c>
      <c r="F81" s="236">
        <f t="shared" si="43"/>
        <v>202</v>
      </c>
      <c r="G81" s="236">
        <f t="shared" si="43"/>
        <v>218</v>
      </c>
      <c r="H81" s="236">
        <f t="shared" si="43"/>
        <v>225</v>
      </c>
      <c r="I81" s="236">
        <f t="shared" si="43"/>
        <v>210</v>
      </c>
      <c r="J81" s="236">
        <f t="shared" si="43"/>
        <v>205</v>
      </c>
      <c r="K81" s="236">
        <f t="shared" si="43"/>
        <v>205</v>
      </c>
      <c r="L81" s="236">
        <f t="shared" si="43"/>
        <v>205</v>
      </c>
      <c r="M81" s="236">
        <f t="shared" si="43"/>
        <v>195</v>
      </c>
      <c r="N81" s="236">
        <f t="shared" si="43"/>
        <v>191</v>
      </c>
      <c r="O81" s="236">
        <f t="shared" si="43"/>
        <v>192</v>
      </c>
      <c r="R81" s="69"/>
      <c r="S81" s="69"/>
      <c r="T81" s="69"/>
      <c r="U81" s="69"/>
      <c r="V81" s="69"/>
      <c r="W81" s="69"/>
      <c r="X81" s="69"/>
      <c r="Y81" s="69"/>
      <c r="Z81" s="69"/>
      <c r="AA81" s="69"/>
      <c r="AB81" s="69"/>
    </row>
    <row r="82" spans="2:31" x14ac:dyDescent="0.25">
      <c r="B82" s="218" t="s">
        <v>153</v>
      </c>
      <c r="C82" s="217" t="s">
        <v>212</v>
      </c>
      <c r="D82" s="236">
        <f>D131</f>
        <v>896</v>
      </c>
      <c r="E82" s="236">
        <f t="shared" si="43"/>
        <v>875</v>
      </c>
      <c r="F82" s="236">
        <f t="shared" si="43"/>
        <v>784</v>
      </c>
      <c r="G82" s="236">
        <f t="shared" si="43"/>
        <v>778</v>
      </c>
      <c r="H82" s="236">
        <f t="shared" si="43"/>
        <v>746</v>
      </c>
      <c r="I82" s="236">
        <f t="shared" si="43"/>
        <v>748</v>
      </c>
      <c r="J82" s="236">
        <f t="shared" si="43"/>
        <v>726</v>
      </c>
      <c r="K82" s="236">
        <f t="shared" si="43"/>
        <v>760</v>
      </c>
      <c r="L82" s="236">
        <f t="shared" si="43"/>
        <v>724</v>
      </c>
      <c r="M82" s="236">
        <f t="shared" si="43"/>
        <v>734</v>
      </c>
      <c r="N82" s="236">
        <f t="shared" si="43"/>
        <v>724</v>
      </c>
      <c r="O82" s="236">
        <f t="shared" si="43"/>
        <v>744</v>
      </c>
      <c r="R82" s="69"/>
      <c r="S82" s="69"/>
      <c r="T82" s="69"/>
      <c r="U82" s="69"/>
      <c r="V82" s="69"/>
      <c r="W82" s="69"/>
      <c r="X82" s="69"/>
      <c r="Y82" s="69"/>
      <c r="Z82" s="69"/>
      <c r="AA82" s="69"/>
      <c r="AB82" s="69"/>
    </row>
    <row r="83" spans="2:31" x14ac:dyDescent="0.25">
      <c r="B83" s="218" t="s">
        <v>154</v>
      </c>
      <c r="C83" s="217" t="s">
        <v>212</v>
      </c>
      <c r="D83" s="201">
        <v>0</v>
      </c>
      <c r="E83" s="201">
        <v>0</v>
      </c>
      <c r="F83" s="201">
        <v>0</v>
      </c>
      <c r="G83" s="201">
        <v>0</v>
      </c>
      <c r="H83" s="201">
        <v>0</v>
      </c>
      <c r="I83" s="201">
        <v>0</v>
      </c>
      <c r="J83" s="201">
        <v>0</v>
      </c>
      <c r="K83" s="201">
        <v>0</v>
      </c>
      <c r="L83" s="201">
        <v>0</v>
      </c>
      <c r="M83" s="201">
        <v>0</v>
      </c>
      <c r="N83" s="250"/>
      <c r="O83" s="100"/>
      <c r="R83" s="69"/>
      <c r="S83" s="69"/>
      <c r="T83" s="69"/>
      <c r="U83" s="69"/>
      <c r="V83" s="69"/>
      <c r="W83" s="69"/>
      <c r="X83" s="69"/>
      <c r="Y83" s="69"/>
      <c r="Z83" s="69"/>
      <c r="AA83" s="69"/>
      <c r="AB83" s="69"/>
    </row>
    <row r="84" spans="2:31" x14ac:dyDescent="0.25">
      <c r="B84" s="218" t="s">
        <v>155</v>
      </c>
      <c r="C84" s="217" t="s">
        <v>212</v>
      </c>
      <c r="D84" s="236">
        <f>D133</f>
        <v>61</v>
      </c>
      <c r="E84" s="236">
        <f t="shared" ref="E84:O85" si="44">E133</f>
        <v>67</v>
      </c>
      <c r="F84" s="236">
        <f t="shared" si="44"/>
        <v>71</v>
      </c>
      <c r="G84" s="236">
        <f t="shared" si="44"/>
        <v>68</v>
      </c>
      <c r="H84" s="236">
        <f t="shared" si="44"/>
        <v>70</v>
      </c>
      <c r="I84" s="236">
        <f t="shared" si="44"/>
        <v>65</v>
      </c>
      <c r="J84" s="236">
        <f t="shared" si="44"/>
        <v>60</v>
      </c>
      <c r="K84" s="236">
        <f t="shared" si="44"/>
        <v>61</v>
      </c>
      <c r="L84" s="236">
        <f t="shared" si="44"/>
        <v>58</v>
      </c>
      <c r="M84" s="236">
        <f t="shared" si="44"/>
        <v>59</v>
      </c>
      <c r="N84" s="236">
        <f t="shared" si="44"/>
        <v>72</v>
      </c>
      <c r="O84" s="236">
        <f t="shared" si="44"/>
        <v>66</v>
      </c>
      <c r="R84" s="69"/>
      <c r="S84" s="69"/>
      <c r="T84" s="69"/>
      <c r="U84" s="69"/>
      <c r="V84" s="69"/>
      <c r="W84" s="69"/>
      <c r="X84" s="69"/>
      <c r="Y84" s="69"/>
      <c r="Z84" s="69"/>
      <c r="AA84" s="69"/>
      <c r="AB84" s="69"/>
    </row>
    <row r="85" spans="2:31" x14ac:dyDescent="0.25">
      <c r="B85" s="218" t="s">
        <v>156</v>
      </c>
      <c r="C85" s="217" t="s">
        <v>212</v>
      </c>
      <c r="D85" s="236">
        <f>D134</f>
        <v>542</v>
      </c>
      <c r="E85" s="236">
        <f t="shared" si="44"/>
        <v>546</v>
      </c>
      <c r="F85" s="236">
        <f t="shared" si="44"/>
        <v>547</v>
      </c>
      <c r="G85" s="236">
        <f t="shared" si="44"/>
        <v>541</v>
      </c>
      <c r="H85" s="236">
        <f t="shared" si="44"/>
        <v>540</v>
      </c>
      <c r="I85" s="236">
        <f t="shared" si="44"/>
        <v>522</v>
      </c>
      <c r="J85" s="236">
        <f t="shared" si="44"/>
        <v>493</v>
      </c>
      <c r="K85" s="236">
        <f t="shared" si="44"/>
        <v>495</v>
      </c>
      <c r="L85" s="236">
        <f t="shared" si="44"/>
        <v>495</v>
      </c>
      <c r="M85" s="236">
        <f t="shared" si="44"/>
        <v>508</v>
      </c>
      <c r="N85" s="236">
        <f t="shared" si="44"/>
        <v>503</v>
      </c>
      <c r="O85" s="236">
        <f t="shared" si="44"/>
        <v>512</v>
      </c>
      <c r="R85" s="69"/>
      <c r="S85" s="69"/>
      <c r="T85" s="69"/>
      <c r="U85" s="69"/>
      <c r="V85" s="69"/>
      <c r="W85" s="69"/>
      <c r="X85" s="69"/>
      <c r="Y85" s="69"/>
      <c r="Z85" s="69"/>
      <c r="AA85" s="69"/>
      <c r="AB85" s="69"/>
    </row>
    <row r="86" spans="2:31" x14ac:dyDescent="0.25">
      <c r="B86" s="218" t="s">
        <v>157</v>
      </c>
      <c r="C86" s="217" t="s">
        <v>212</v>
      </c>
      <c r="D86" s="201">
        <v>0</v>
      </c>
      <c r="E86" s="201">
        <v>0</v>
      </c>
      <c r="F86" s="201">
        <v>0</v>
      </c>
      <c r="G86" s="201">
        <v>0</v>
      </c>
      <c r="H86" s="201">
        <v>0</v>
      </c>
      <c r="I86" s="201">
        <v>0</v>
      </c>
      <c r="J86" s="201">
        <v>0</v>
      </c>
      <c r="K86" s="201">
        <v>0</v>
      </c>
      <c r="L86" s="201">
        <v>0</v>
      </c>
      <c r="M86" s="201">
        <v>0</v>
      </c>
      <c r="N86" s="250"/>
      <c r="O86" s="100"/>
      <c r="R86" s="69"/>
      <c r="S86" s="69"/>
      <c r="T86" s="69"/>
      <c r="U86" s="69"/>
      <c r="V86" s="69"/>
      <c r="W86" s="69"/>
      <c r="X86" s="69"/>
      <c r="Y86" s="69"/>
      <c r="Z86" s="69"/>
      <c r="AA86" s="69"/>
      <c r="AB86" s="69"/>
    </row>
    <row r="87" spans="2:31" x14ac:dyDescent="0.25">
      <c r="B87" s="218" t="s">
        <v>213</v>
      </c>
      <c r="C87" s="217" t="s">
        <v>212</v>
      </c>
      <c r="D87" s="236">
        <f>(D150-D91-D97)*$D$174</f>
        <v>30.501204093919323</v>
      </c>
      <c r="E87" s="236">
        <f t="shared" ref="E87:O87" si="45">(E150-E91-E97)*$D$174</f>
        <v>35.729981938591209</v>
      </c>
      <c r="F87" s="236">
        <f t="shared" si="45"/>
        <v>31.372667068031305</v>
      </c>
      <c r="G87" s="236">
        <f t="shared" si="45"/>
        <v>29.629741119807345</v>
      </c>
      <c r="H87" s="236">
        <f t="shared" si="45"/>
        <v>29.629741119807345</v>
      </c>
      <c r="I87" s="236">
        <f t="shared" si="45"/>
        <v>31.372667068031305</v>
      </c>
      <c r="J87" s="236">
        <f t="shared" si="45"/>
        <v>127.23359422034919</v>
      </c>
      <c r="K87" s="236">
        <f t="shared" si="45"/>
        <v>127.23359422034919</v>
      </c>
      <c r="L87" s="236">
        <f t="shared" si="45"/>
        <v>125.49066827212522</v>
      </c>
      <c r="M87" s="236">
        <f t="shared" si="45"/>
        <v>21.786574352799519</v>
      </c>
      <c r="N87" s="236">
        <f t="shared" si="45"/>
        <v>19.172185430463575</v>
      </c>
      <c r="O87" s="236">
        <f t="shared" si="45"/>
        <v>17.429259482239615</v>
      </c>
      <c r="R87" s="69"/>
      <c r="S87" s="69"/>
      <c r="T87" s="69"/>
      <c r="U87" s="69"/>
      <c r="V87" s="69"/>
      <c r="W87" s="69"/>
      <c r="X87" s="69"/>
      <c r="Y87" s="69"/>
      <c r="Z87" s="69"/>
      <c r="AA87" s="69"/>
      <c r="AB87" s="69"/>
    </row>
    <row r="88" spans="2:31" x14ac:dyDescent="0.25">
      <c r="B88" s="218" t="s">
        <v>159</v>
      </c>
      <c r="C88" s="217" t="s">
        <v>212</v>
      </c>
      <c r="D88" s="201">
        <v>0</v>
      </c>
      <c r="E88" s="201">
        <v>0</v>
      </c>
      <c r="F88" s="201">
        <v>0</v>
      </c>
      <c r="G88" s="201">
        <v>0</v>
      </c>
      <c r="H88" s="201">
        <v>0</v>
      </c>
      <c r="I88" s="201">
        <v>0</v>
      </c>
      <c r="J88" s="201">
        <v>0</v>
      </c>
      <c r="K88" s="201">
        <v>0</v>
      </c>
      <c r="L88" s="201">
        <v>0</v>
      </c>
      <c r="M88" s="201">
        <v>0</v>
      </c>
      <c r="N88" s="250"/>
      <c r="O88" s="100"/>
      <c r="R88" s="69"/>
      <c r="S88" s="69"/>
      <c r="T88" s="69"/>
      <c r="U88" s="69"/>
      <c r="V88" s="69"/>
      <c r="W88" s="69"/>
      <c r="X88" s="69"/>
      <c r="Y88" s="69"/>
      <c r="Z88" s="69"/>
      <c r="AA88" s="69"/>
      <c r="AB88" s="69"/>
    </row>
    <row r="89" spans="2:31" x14ac:dyDescent="0.25">
      <c r="B89" s="218" t="s">
        <v>214</v>
      </c>
      <c r="C89" s="217" t="s">
        <v>212</v>
      </c>
      <c r="D89" s="236">
        <f t="shared" ref="D89:O89" si="46">D150-D91-D97-D87</f>
        <v>4.4987959060806766</v>
      </c>
      <c r="E89" s="236">
        <f t="shared" si="46"/>
        <v>5.2700180614087913</v>
      </c>
      <c r="F89" s="236">
        <f t="shared" si="46"/>
        <v>4.6273329319686951</v>
      </c>
      <c r="G89" s="236">
        <f t="shared" si="46"/>
        <v>4.3702588801926545</v>
      </c>
      <c r="H89" s="236">
        <f t="shared" si="46"/>
        <v>4.3702588801926545</v>
      </c>
      <c r="I89" s="236">
        <f t="shared" si="46"/>
        <v>4.6273329319686951</v>
      </c>
      <c r="J89" s="236">
        <f t="shared" si="46"/>
        <v>18.76640577965081</v>
      </c>
      <c r="K89" s="236">
        <f t="shared" si="46"/>
        <v>18.76640577965081</v>
      </c>
      <c r="L89" s="236">
        <f t="shared" si="46"/>
        <v>18.50933172787478</v>
      </c>
      <c r="M89" s="236">
        <f t="shared" si="46"/>
        <v>3.2134256472004807</v>
      </c>
      <c r="N89" s="236">
        <f t="shared" si="46"/>
        <v>2.8278145695364252</v>
      </c>
      <c r="O89" s="236">
        <f t="shared" si="46"/>
        <v>2.5707405177603846</v>
      </c>
      <c r="R89" s="69"/>
      <c r="S89" s="69"/>
      <c r="T89" s="69"/>
      <c r="U89" s="69"/>
      <c r="V89" s="69"/>
      <c r="W89" s="69"/>
      <c r="X89" s="69"/>
      <c r="Y89" s="69"/>
      <c r="Z89" s="69"/>
      <c r="AA89" s="69"/>
      <c r="AB89" s="69"/>
    </row>
    <row r="90" spans="2:31" x14ac:dyDescent="0.25">
      <c r="B90" s="218" t="s">
        <v>161</v>
      </c>
      <c r="C90" s="217" t="s">
        <v>212</v>
      </c>
      <c r="D90" s="236">
        <f>D139</f>
        <v>10</v>
      </c>
      <c r="E90" s="236">
        <f t="shared" ref="E90:O90" si="47">E139</f>
        <v>11</v>
      </c>
      <c r="F90" s="236">
        <f t="shared" si="47"/>
        <v>13</v>
      </c>
      <c r="G90" s="236">
        <f t="shared" si="47"/>
        <v>13</v>
      </c>
      <c r="H90" s="236">
        <f t="shared" si="47"/>
        <v>14</v>
      </c>
      <c r="I90" s="236">
        <f t="shared" si="47"/>
        <v>10</v>
      </c>
      <c r="J90" s="236">
        <f t="shared" si="47"/>
        <v>9</v>
      </c>
      <c r="K90" s="236">
        <f t="shared" si="47"/>
        <v>0</v>
      </c>
      <c r="L90" s="236">
        <f t="shared" si="47"/>
        <v>0</v>
      </c>
      <c r="M90" s="236">
        <f t="shared" si="47"/>
        <v>10</v>
      </c>
      <c r="N90" s="236">
        <f t="shared" si="47"/>
        <v>9</v>
      </c>
      <c r="O90" s="236">
        <f t="shared" si="47"/>
        <v>9</v>
      </c>
      <c r="R90" s="69"/>
      <c r="S90" s="69"/>
      <c r="T90" s="69"/>
      <c r="U90" s="69"/>
      <c r="V90" s="69"/>
      <c r="W90" s="69"/>
      <c r="X90" s="69"/>
      <c r="Y90" s="69"/>
      <c r="Z90" s="69"/>
      <c r="AA90" s="69"/>
      <c r="AB90" s="69"/>
    </row>
    <row r="91" spans="2:31" x14ac:dyDescent="0.25">
      <c r="B91" s="218" t="s">
        <v>716</v>
      </c>
      <c r="C91" s="217" t="s">
        <v>212</v>
      </c>
      <c r="D91" s="201">
        <f t="shared" ref="D91:M91" si="48">$C$157</f>
        <v>0</v>
      </c>
      <c r="E91" s="201">
        <f t="shared" si="48"/>
        <v>0</v>
      </c>
      <c r="F91" s="201">
        <f t="shared" si="48"/>
        <v>0</v>
      </c>
      <c r="G91" s="201">
        <f t="shared" si="48"/>
        <v>0</v>
      </c>
      <c r="H91" s="201">
        <f t="shared" si="48"/>
        <v>0</v>
      </c>
      <c r="I91" s="201">
        <f t="shared" si="48"/>
        <v>0</v>
      </c>
      <c r="J91" s="201">
        <f t="shared" si="48"/>
        <v>0</v>
      </c>
      <c r="K91" s="201">
        <f t="shared" si="48"/>
        <v>0</v>
      </c>
      <c r="L91" s="201">
        <f t="shared" si="48"/>
        <v>0</v>
      </c>
      <c r="M91" s="201">
        <f t="shared" si="48"/>
        <v>0</v>
      </c>
      <c r="N91" s="250"/>
      <c r="O91" s="100"/>
      <c r="R91" s="69"/>
      <c r="S91" s="69"/>
      <c r="T91" s="69"/>
      <c r="U91" s="69"/>
      <c r="V91" s="69"/>
      <c r="W91" s="69"/>
      <c r="X91" s="69"/>
      <c r="Y91" s="69"/>
      <c r="Z91" s="69"/>
      <c r="AA91" s="69"/>
      <c r="AB91" s="69"/>
    </row>
    <row r="92" spans="2:31" x14ac:dyDescent="0.25">
      <c r="B92" s="218" t="s">
        <v>163</v>
      </c>
      <c r="C92" s="217" t="s">
        <v>212</v>
      </c>
      <c r="D92" s="201">
        <f>D141-D70</f>
        <v>477</v>
      </c>
      <c r="E92" s="201">
        <f t="shared" ref="E92:M92" si="49">E141-E70</f>
        <v>477</v>
      </c>
      <c r="F92" s="201">
        <f t="shared" si="49"/>
        <v>435</v>
      </c>
      <c r="G92" s="201">
        <f t="shared" si="49"/>
        <v>412</v>
      </c>
      <c r="H92" s="201">
        <f t="shared" si="49"/>
        <v>410</v>
      </c>
      <c r="I92" s="201">
        <f t="shared" si="49"/>
        <v>391</v>
      </c>
      <c r="J92" s="201">
        <f t="shared" si="49"/>
        <v>381</v>
      </c>
      <c r="K92" s="201">
        <f t="shared" si="49"/>
        <v>366</v>
      </c>
      <c r="L92" s="201">
        <f t="shared" si="49"/>
        <v>359</v>
      </c>
      <c r="M92" s="201">
        <f t="shared" si="49"/>
        <v>373</v>
      </c>
      <c r="N92" s="250"/>
      <c r="O92" s="100"/>
      <c r="R92" s="69"/>
      <c r="S92" s="69"/>
      <c r="T92" s="69"/>
      <c r="U92" s="69"/>
      <c r="V92" s="69"/>
      <c r="W92" s="69"/>
      <c r="X92" s="69"/>
      <c r="Y92" s="69"/>
      <c r="Z92" s="69"/>
      <c r="AA92" s="69"/>
      <c r="AB92" s="69"/>
    </row>
    <row r="93" spans="2:31" x14ac:dyDescent="0.25">
      <c r="B93" s="218" t="s">
        <v>164</v>
      </c>
      <c r="C93" s="217" t="s">
        <v>212</v>
      </c>
      <c r="D93" s="236">
        <f>D142</f>
        <v>111</v>
      </c>
      <c r="E93" s="236">
        <f t="shared" ref="E93:O93" si="50">E142</f>
        <v>115</v>
      </c>
      <c r="F93" s="236">
        <f t="shared" si="50"/>
        <v>120</v>
      </c>
      <c r="G93" s="236">
        <f t="shared" si="50"/>
        <v>128</v>
      </c>
      <c r="H93" s="236">
        <f t="shared" si="50"/>
        <v>139</v>
      </c>
      <c r="I93" s="236">
        <f t="shared" si="50"/>
        <v>136</v>
      </c>
      <c r="J93" s="236">
        <f t="shared" si="50"/>
        <v>138</v>
      </c>
      <c r="K93" s="236">
        <f t="shared" si="50"/>
        <v>133</v>
      </c>
      <c r="L93" s="236">
        <f t="shared" si="50"/>
        <v>146</v>
      </c>
      <c r="M93" s="236">
        <f t="shared" si="50"/>
        <v>151</v>
      </c>
      <c r="N93" s="236">
        <f t="shared" si="50"/>
        <v>148</v>
      </c>
      <c r="O93" s="236">
        <f t="shared" si="50"/>
        <v>131</v>
      </c>
      <c r="R93" s="69"/>
      <c r="S93" s="69"/>
      <c r="T93" s="69"/>
      <c r="U93" s="69"/>
      <c r="V93" s="69"/>
      <c r="W93" s="69"/>
      <c r="X93" s="69"/>
      <c r="Y93" s="69"/>
      <c r="Z93" s="69"/>
      <c r="AA93" s="69"/>
      <c r="AB93" s="69"/>
    </row>
    <row r="94" spans="2:31" x14ac:dyDescent="0.25">
      <c r="B94" s="218" t="s">
        <v>165</v>
      </c>
      <c r="C94" s="217" t="s">
        <v>212</v>
      </c>
      <c r="D94" s="201">
        <v>0</v>
      </c>
      <c r="E94" s="201">
        <v>0</v>
      </c>
      <c r="F94" s="201">
        <v>0</v>
      </c>
      <c r="G94" s="201">
        <v>0</v>
      </c>
      <c r="H94" s="201">
        <v>0</v>
      </c>
      <c r="I94" s="201">
        <v>0</v>
      </c>
      <c r="J94" s="201">
        <v>0</v>
      </c>
      <c r="K94" s="201">
        <v>0</v>
      </c>
      <c r="L94" s="201">
        <v>0</v>
      </c>
      <c r="M94" s="201">
        <v>0</v>
      </c>
      <c r="N94" s="250"/>
      <c r="O94" s="100"/>
      <c r="R94" s="69"/>
      <c r="S94" s="69"/>
      <c r="T94" s="69"/>
      <c r="U94" s="69"/>
      <c r="V94" s="69"/>
      <c r="W94" s="69"/>
      <c r="X94" s="69"/>
      <c r="Y94" s="69"/>
      <c r="Z94" s="69"/>
      <c r="AA94" s="69"/>
      <c r="AB94" s="69"/>
    </row>
    <row r="95" spans="2:31" x14ac:dyDescent="0.25">
      <c r="B95" s="218" t="s">
        <v>166</v>
      </c>
      <c r="C95" s="217" t="s">
        <v>212</v>
      </c>
      <c r="D95" s="236">
        <f>D144</f>
        <v>483</v>
      </c>
      <c r="E95" s="236">
        <f t="shared" ref="E95:O95" si="51">E144</f>
        <v>514</v>
      </c>
      <c r="F95" s="236">
        <f t="shared" si="51"/>
        <v>495</v>
      </c>
      <c r="G95" s="236">
        <f t="shared" si="51"/>
        <v>522</v>
      </c>
      <c r="H95" s="236">
        <f t="shared" si="51"/>
        <v>523</v>
      </c>
      <c r="I95" s="236">
        <f t="shared" si="51"/>
        <v>497</v>
      </c>
      <c r="J95" s="236">
        <f t="shared" si="51"/>
        <v>482</v>
      </c>
      <c r="K95" s="236">
        <f t="shared" si="51"/>
        <v>482</v>
      </c>
      <c r="L95" s="236">
        <f t="shared" si="51"/>
        <v>473</v>
      </c>
      <c r="M95" s="236">
        <f t="shared" si="51"/>
        <v>452</v>
      </c>
      <c r="N95" s="236">
        <f t="shared" si="51"/>
        <v>455</v>
      </c>
      <c r="O95" s="236">
        <f t="shared" si="51"/>
        <v>496</v>
      </c>
      <c r="R95" s="69"/>
      <c r="S95" s="69"/>
      <c r="T95" s="69"/>
      <c r="U95" s="69"/>
      <c r="V95" s="69"/>
      <c r="W95" s="69"/>
      <c r="X95" s="69"/>
      <c r="Y95" s="69"/>
      <c r="Z95" s="69"/>
      <c r="AA95" s="69"/>
      <c r="AB95" s="69"/>
      <c r="AC95" s="11"/>
      <c r="AD95" s="11"/>
      <c r="AE95" s="11"/>
    </row>
    <row r="96" spans="2:31" x14ac:dyDescent="0.25">
      <c r="B96" s="218" t="s">
        <v>714</v>
      </c>
      <c r="C96" s="217" t="s">
        <v>212</v>
      </c>
      <c r="D96" s="201">
        <v>0</v>
      </c>
      <c r="E96" s="201">
        <v>0</v>
      </c>
      <c r="F96" s="201">
        <v>0</v>
      </c>
      <c r="G96" s="201">
        <v>0</v>
      </c>
      <c r="H96" s="201">
        <v>0</v>
      </c>
      <c r="I96" s="201">
        <v>0</v>
      </c>
      <c r="J96" s="201">
        <v>0</v>
      </c>
      <c r="K96" s="201">
        <v>0</v>
      </c>
      <c r="L96" s="201">
        <v>0</v>
      </c>
      <c r="M96" s="201">
        <v>0</v>
      </c>
      <c r="N96" s="508">
        <f>$C$165</f>
        <v>80</v>
      </c>
      <c r="O96" s="508">
        <f>$C$165</f>
        <v>80</v>
      </c>
      <c r="P96" s="13"/>
      <c r="Q96" s="234"/>
      <c r="R96" s="69"/>
      <c r="S96" s="69"/>
      <c r="T96" s="69"/>
      <c r="U96" s="69"/>
      <c r="V96" s="69"/>
      <c r="W96" s="69"/>
      <c r="X96" s="69"/>
      <c r="Y96" s="69"/>
      <c r="Z96" s="69"/>
      <c r="AA96" s="69"/>
      <c r="AB96" s="69"/>
      <c r="AC96" s="11"/>
      <c r="AD96" s="11"/>
      <c r="AE96" s="11"/>
    </row>
    <row r="97" spans="2:31" x14ac:dyDescent="0.25">
      <c r="B97" s="218" t="s">
        <v>715</v>
      </c>
      <c r="C97" s="217" t="s">
        <v>212</v>
      </c>
      <c r="D97" s="201">
        <f>$C$161</f>
        <v>2</v>
      </c>
      <c r="E97" s="201">
        <f t="shared" ref="E97:O97" si="52">$C$161</f>
        <v>2</v>
      </c>
      <c r="F97" s="201">
        <f t="shared" si="52"/>
        <v>2</v>
      </c>
      <c r="G97" s="201">
        <f t="shared" si="52"/>
        <v>2</v>
      </c>
      <c r="H97" s="201">
        <f t="shared" si="52"/>
        <v>2</v>
      </c>
      <c r="I97" s="201">
        <f t="shared" si="52"/>
        <v>2</v>
      </c>
      <c r="J97" s="201">
        <f t="shared" si="52"/>
        <v>2</v>
      </c>
      <c r="K97" s="201">
        <f t="shared" si="52"/>
        <v>2</v>
      </c>
      <c r="L97" s="201">
        <f t="shared" si="52"/>
        <v>2</v>
      </c>
      <c r="M97" s="201">
        <f t="shared" si="52"/>
        <v>2</v>
      </c>
      <c r="N97" s="201">
        <f t="shared" si="52"/>
        <v>2</v>
      </c>
      <c r="O97" s="201">
        <f t="shared" si="52"/>
        <v>2</v>
      </c>
      <c r="P97" s="13"/>
      <c r="Q97" s="234"/>
      <c r="R97" s="69"/>
      <c r="S97" s="69"/>
      <c r="T97" s="69"/>
      <c r="U97" s="69"/>
      <c r="V97" s="69"/>
      <c r="W97" s="69"/>
      <c r="X97" s="69"/>
      <c r="Y97" s="69"/>
      <c r="Z97" s="69"/>
      <c r="AA97" s="69"/>
      <c r="AB97" s="69"/>
      <c r="AC97" s="11"/>
      <c r="AD97" s="11"/>
      <c r="AE97" s="11"/>
    </row>
    <row r="98" spans="2:31" x14ac:dyDescent="0.25">
      <c r="B98" s="218" t="s">
        <v>168</v>
      </c>
      <c r="C98" s="217" t="s">
        <v>212</v>
      </c>
      <c r="D98" s="236">
        <f>D147</f>
        <v>426</v>
      </c>
      <c r="E98" s="236">
        <f t="shared" ref="E98:O100" si="53">E147</f>
        <v>424</v>
      </c>
      <c r="F98" s="236">
        <f t="shared" si="53"/>
        <v>407</v>
      </c>
      <c r="G98" s="236">
        <f t="shared" si="53"/>
        <v>413</v>
      </c>
      <c r="H98" s="236">
        <f t="shared" si="53"/>
        <v>423</v>
      </c>
      <c r="I98" s="236">
        <f t="shared" si="53"/>
        <v>406</v>
      </c>
      <c r="J98" s="236">
        <f t="shared" si="53"/>
        <v>395</v>
      </c>
      <c r="K98" s="236">
        <f t="shared" si="53"/>
        <v>398</v>
      </c>
      <c r="L98" s="236">
        <f t="shared" si="53"/>
        <v>394</v>
      </c>
      <c r="M98" s="236">
        <f t="shared" si="53"/>
        <v>410</v>
      </c>
      <c r="N98" s="236">
        <f t="shared" si="53"/>
        <v>401</v>
      </c>
      <c r="O98" s="236">
        <f t="shared" si="53"/>
        <v>404</v>
      </c>
      <c r="P98" s="13"/>
      <c r="Q98" s="13"/>
      <c r="R98" s="13"/>
      <c r="S98" s="13"/>
      <c r="T98" s="13"/>
      <c r="U98" s="13"/>
      <c r="V98" s="13"/>
      <c r="W98" s="13"/>
      <c r="X98" s="13"/>
      <c r="Y98" s="13"/>
      <c r="Z98" s="13"/>
      <c r="AA98" s="13"/>
      <c r="AB98" s="13"/>
      <c r="AC98" s="11"/>
      <c r="AD98" s="11"/>
      <c r="AE98" s="11"/>
    </row>
    <row r="99" spans="2:31" x14ac:dyDescent="0.25">
      <c r="B99" s="218" t="s">
        <v>169</v>
      </c>
      <c r="C99" s="217" t="s">
        <v>212</v>
      </c>
      <c r="D99" s="236">
        <f>D148</f>
        <v>9</v>
      </c>
      <c r="E99" s="236">
        <f t="shared" si="53"/>
        <v>10</v>
      </c>
      <c r="F99" s="236">
        <f t="shared" si="53"/>
        <v>11</v>
      </c>
      <c r="G99" s="236">
        <f t="shared" si="53"/>
        <v>17</v>
      </c>
      <c r="H99" s="236">
        <f t="shared" si="53"/>
        <v>16</v>
      </c>
      <c r="I99" s="236">
        <f t="shared" si="53"/>
        <v>17</v>
      </c>
      <c r="J99" s="236">
        <f t="shared" si="53"/>
        <v>19</v>
      </c>
      <c r="K99" s="236">
        <f t="shared" si="53"/>
        <v>0</v>
      </c>
      <c r="L99" s="236">
        <f t="shared" si="53"/>
        <v>0</v>
      </c>
      <c r="M99" s="236">
        <f t="shared" si="53"/>
        <v>24</v>
      </c>
      <c r="N99" s="236">
        <f t="shared" si="53"/>
        <v>25</v>
      </c>
      <c r="O99" s="236">
        <f t="shared" si="53"/>
        <v>25</v>
      </c>
      <c r="P99" s="13"/>
      <c r="Q99" s="13"/>
      <c r="R99" s="13"/>
      <c r="S99" s="13"/>
      <c r="T99" s="13"/>
      <c r="U99" s="13"/>
      <c r="V99" s="13"/>
      <c r="W99" s="13"/>
      <c r="X99" s="13"/>
      <c r="Y99" s="13"/>
      <c r="Z99" s="13"/>
      <c r="AA99" s="13"/>
      <c r="AB99" s="13"/>
      <c r="AC99" s="11"/>
      <c r="AD99" s="11"/>
      <c r="AE99" s="11"/>
    </row>
    <row r="100" spans="2:31" x14ac:dyDescent="0.25">
      <c r="B100" s="218" t="s">
        <v>170</v>
      </c>
      <c r="C100" s="217" t="s">
        <v>212</v>
      </c>
      <c r="D100" s="236">
        <f>D149</f>
        <v>403</v>
      </c>
      <c r="E100" s="236">
        <f t="shared" si="53"/>
        <v>406</v>
      </c>
      <c r="F100" s="236">
        <f t="shared" si="53"/>
        <v>376</v>
      </c>
      <c r="G100" s="236">
        <f t="shared" si="53"/>
        <v>361</v>
      </c>
      <c r="H100" s="236">
        <f t="shared" si="53"/>
        <v>353</v>
      </c>
      <c r="I100" s="236">
        <f t="shared" si="53"/>
        <v>353</v>
      </c>
      <c r="J100" s="236">
        <f t="shared" si="53"/>
        <v>311</v>
      </c>
      <c r="K100" s="236">
        <f t="shared" si="53"/>
        <v>313</v>
      </c>
      <c r="L100" s="236">
        <f t="shared" si="53"/>
        <v>329</v>
      </c>
      <c r="M100" s="236">
        <f t="shared" si="53"/>
        <v>308</v>
      </c>
      <c r="N100" s="236">
        <f t="shared" si="53"/>
        <v>301</v>
      </c>
      <c r="O100" s="236">
        <f t="shared" si="53"/>
        <v>294</v>
      </c>
      <c r="P100" s="13"/>
      <c r="Q100" s="13"/>
      <c r="R100" s="13"/>
      <c r="S100" s="13"/>
      <c r="T100" s="13"/>
      <c r="U100" s="13"/>
      <c r="V100" s="13"/>
      <c r="W100" s="13"/>
      <c r="X100" s="13"/>
      <c r="Y100" s="13"/>
      <c r="Z100" s="13"/>
      <c r="AA100" s="13"/>
      <c r="AB100" s="13"/>
      <c r="AC100" s="11"/>
      <c r="AD100" s="11"/>
      <c r="AE100" s="11"/>
    </row>
    <row r="101" spans="2:31" x14ac:dyDescent="0.25">
      <c r="B101" s="241" t="s">
        <v>192</v>
      </c>
      <c r="C101" s="217" t="s">
        <v>212</v>
      </c>
      <c r="D101" s="231">
        <f t="shared" ref="D101:O101" si="54">SUM(D65:D100)</f>
        <v>4800</v>
      </c>
      <c r="E101" s="231">
        <f t="shared" si="54"/>
        <v>4840</v>
      </c>
      <c r="F101" s="231">
        <f t="shared" si="54"/>
        <v>4650</v>
      </c>
      <c r="G101" s="231">
        <f t="shared" si="54"/>
        <v>4641</v>
      </c>
      <c r="H101" s="231">
        <f t="shared" si="54"/>
        <v>4617</v>
      </c>
      <c r="I101" s="231">
        <f t="shared" si="54"/>
        <v>4528</v>
      </c>
      <c r="J101" s="231">
        <f t="shared" si="54"/>
        <v>4472</v>
      </c>
      <c r="K101" s="231">
        <f t="shared" si="54"/>
        <v>4389</v>
      </c>
      <c r="L101" s="231">
        <f t="shared" si="54"/>
        <v>4337</v>
      </c>
      <c r="M101" s="231">
        <f t="shared" si="54"/>
        <v>4355</v>
      </c>
      <c r="N101" s="231">
        <f t="shared" si="54"/>
        <v>3927</v>
      </c>
      <c r="O101" s="231">
        <f t="shared" si="54"/>
        <v>3969</v>
      </c>
      <c r="P101" s="38"/>
      <c r="Q101" s="38"/>
      <c r="R101" s="38"/>
      <c r="S101" s="38"/>
      <c r="T101" s="38"/>
      <c r="U101" s="38"/>
      <c r="V101" s="38"/>
      <c r="W101" s="38"/>
      <c r="X101" s="38"/>
      <c r="Y101" s="242"/>
      <c r="Z101" s="242"/>
      <c r="AA101" s="242"/>
      <c r="AB101" s="38"/>
      <c r="AC101" s="38"/>
      <c r="AD101" s="38"/>
      <c r="AE101" s="38"/>
    </row>
    <row r="102" spans="2:31" x14ac:dyDescent="0.25">
      <c r="B102" s="252"/>
      <c r="C102" s="35"/>
      <c r="D102" s="253"/>
      <c r="E102" s="253"/>
      <c r="F102" s="253"/>
      <c r="G102" s="253"/>
      <c r="H102" s="253"/>
      <c r="I102" s="253"/>
      <c r="J102" s="253"/>
      <c r="K102" s="253"/>
      <c r="L102" s="253"/>
      <c r="M102" s="253"/>
      <c r="N102" s="235"/>
      <c r="O102" s="38"/>
      <c r="P102" s="38"/>
      <c r="Q102" s="38"/>
      <c r="R102" s="38"/>
      <c r="S102" s="38"/>
      <c r="T102" s="38"/>
      <c r="U102" s="38"/>
      <c r="V102" s="38"/>
      <c r="W102" s="38"/>
      <c r="X102" s="38"/>
      <c r="Y102" s="242"/>
      <c r="Z102" s="242"/>
      <c r="AA102" s="242"/>
      <c r="AB102" s="38"/>
      <c r="AC102" s="38"/>
      <c r="AD102" s="38"/>
      <c r="AE102" s="38"/>
    </row>
    <row r="103" spans="2:31" x14ac:dyDescent="0.25">
      <c r="B103" s="595" t="s">
        <v>709</v>
      </c>
      <c r="C103" s="595"/>
      <c r="D103" s="595"/>
      <c r="E103" s="595"/>
      <c r="F103" s="595"/>
      <c r="G103" s="595"/>
      <c r="H103" s="595"/>
      <c r="I103" s="595"/>
      <c r="J103" s="595"/>
      <c r="K103" s="595"/>
      <c r="L103" s="595"/>
      <c r="M103" s="595"/>
      <c r="N103" s="235"/>
      <c r="O103" s="38"/>
      <c r="P103" s="38"/>
      <c r="Q103" s="38"/>
      <c r="R103" s="38"/>
      <c r="S103" s="38"/>
      <c r="T103" s="38"/>
      <c r="U103" s="38"/>
      <c r="V103" s="38"/>
      <c r="W103" s="38"/>
      <c r="X103" s="38"/>
      <c r="Y103" s="242"/>
      <c r="Z103" s="242"/>
      <c r="AA103" s="242"/>
      <c r="AB103" s="38"/>
      <c r="AC103" s="38"/>
      <c r="AD103" s="38"/>
      <c r="AE103" s="38"/>
    </row>
    <row r="104" spans="2:31" x14ac:dyDescent="0.25">
      <c r="B104" s="595"/>
      <c r="C104" s="595"/>
      <c r="D104" s="595"/>
      <c r="E104" s="595"/>
      <c r="F104" s="595"/>
      <c r="G104" s="595"/>
      <c r="H104" s="595"/>
      <c r="I104" s="595"/>
      <c r="J104" s="595"/>
      <c r="K104" s="595"/>
      <c r="L104" s="595"/>
      <c r="M104" s="595"/>
      <c r="N104" s="235"/>
      <c r="O104" s="38"/>
      <c r="P104" s="38"/>
      <c r="Q104" s="38"/>
      <c r="R104" s="38"/>
      <c r="S104" s="38"/>
      <c r="T104" s="38"/>
      <c r="U104" s="38"/>
      <c r="V104" s="38"/>
      <c r="W104" s="38"/>
      <c r="X104" s="38"/>
      <c r="Y104" s="242"/>
      <c r="Z104" s="242"/>
      <c r="AA104" s="242"/>
      <c r="AB104" s="38"/>
      <c r="AC104" s="38"/>
      <c r="AD104" s="38"/>
      <c r="AE104" s="38"/>
    </row>
    <row r="105" spans="2:31" ht="15.75" customHeight="1" x14ac:dyDescent="0.25">
      <c r="B105" s="595" t="s">
        <v>708</v>
      </c>
      <c r="C105" s="595"/>
      <c r="D105" s="595"/>
      <c r="E105" s="595"/>
      <c r="F105" s="595"/>
      <c r="G105" s="595"/>
      <c r="H105" s="595"/>
      <c r="I105" s="595"/>
      <c r="J105" s="595"/>
      <c r="K105" s="595"/>
      <c r="L105" s="595"/>
      <c r="M105" s="595"/>
      <c r="N105" s="235"/>
      <c r="O105" s="38"/>
      <c r="P105" s="38"/>
      <c r="Q105" s="38"/>
      <c r="R105" s="38"/>
      <c r="S105" s="38"/>
      <c r="T105" s="38"/>
      <c r="U105" s="38"/>
      <c r="V105" s="38"/>
      <c r="W105" s="38"/>
      <c r="X105" s="38"/>
      <c r="Y105" s="242"/>
      <c r="Z105" s="242"/>
      <c r="AA105" s="242"/>
      <c r="AB105" s="38"/>
      <c r="AC105" s="38"/>
      <c r="AD105" s="38"/>
      <c r="AE105" s="38"/>
    </row>
    <row r="106" spans="2:31" x14ac:dyDescent="0.25">
      <c r="B106" s="595"/>
      <c r="C106" s="595"/>
      <c r="D106" s="595"/>
      <c r="E106" s="595"/>
      <c r="F106" s="595"/>
      <c r="G106" s="595"/>
      <c r="H106" s="595"/>
      <c r="I106" s="595"/>
      <c r="J106" s="595"/>
      <c r="K106" s="595"/>
      <c r="L106" s="595"/>
      <c r="M106" s="595"/>
      <c r="N106" s="235"/>
      <c r="O106" s="38"/>
      <c r="P106" s="38"/>
      <c r="Q106" s="38"/>
      <c r="R106" s="38"/>
      <c r="S106" s="38"/>
      <c r="T106" s="38"/>
      <c r="U106" s="38"/>
      <c r="V106" s="38"/>
      <c r="W106" s="38"/>
      <c r="X106" s="38"/>
      <c r="Y106" s="242"/>
      <c r="Z106" s="242"/>
      <c r="AA106" s="242"/>
      <c r="AB106" s="38"/>
      <c r="AC106" s="38"/>
      <c r="AD106" s="38"/>
      <c r="AE106" s="38"/>
    </row>
    <row r="107" spans="2:31" x14ac:dyDescent="0.25">
      <c r="B107" s="595"/>
      <c r="C107" s="595"/>
      <c r="D107" s="595"/>
      <c r="E107" s="595"/>
      <c r="F107" s="595"/>
      <c r="G107" s="595"/>
      <c r="H107" s="595"/>
      <c r="I107" s="595"/>
      <c r="J107" s="595"/>
      <c r="K107" s="595"/>
      <c r="L107" s="595"/>
      <c r="M107" s="595"/>
      <c r="N107" s="235"/>
      <c r="O107" s="38"/>
      <c r="P107" s="38"/>
      <c r="Q107" s="38"/>
      <c r="R107" s="38"/>
      <c r="S107" s="38"/>
      <c r="T107" s="38"/>
      <c r="U107" s="38"/>
      <c r="V107" s="38"/>
      <c r="W107" s="38"/>
      <c r="X107" s="38"/>
      <c r="Y107" s="242"/>
      <c r="Z107" s="242"/>
      <c r="AA107" s="242"/>
      <c r="AB107" s="38"/>
      <c r="AC107" s="38"/>
      <c r="AD107" s="38"/>
      <c r="AE107" s="38"/>
    </row>
    <row r="108" spans="2:31" ht="53.25" customHeight="1" x14ac:dyDescent="0.25">
      <c r="B108" s="595" t="s">
        <v>710</v>
      </c>
      <c r="C108" s="595"/>
      <c r="D108" s="595"/>
      <c r="E108" s="595"/>
      <c r="F108" s="595"/>
      <c r="G108" s="595"/>
      <c r="H108" s="595"/>
      <c r="I108" s="595"/>
      <c r="J108" s="595"/>
      <c r="K108" s="595"/>
      <c r="L108" s="595"/>
      <c r="M108" s="595"/>
      <c r="N108" s="235"/>
      <c r="O108" s="38"/>
      <c r="P108" s="38"/>
      <c r="Q108" s="38"/>
      <c r="R108" s="38"/>
      <c r="S108" s="38"/>
      <c r="T108" s="38"/>
      <c r="U108" s="38"/>
      <c r="V108" s="38"/>
      <c r="W108" s="38"/>
      <c r="X108" s="38"/>
      <c r="Y108" s="242"/>
      <c r="Z108" s="242"/>
      <c r="AA108" s="242"/>
      <c r="AB108" s="38"/>
      <c r="AC108" s="38"/>
      <c r="AD108" s="38"/>
      <c r="AE108" s="38"/>
    </row>
    <row r="109" spans="2:31" x14ac:dyDescent="0.25">
      <c r="C109" s="69"/>
      <c r="N109" s="38"/>
      <c r="O109" s="38"/>
      <c r="P109" s="38"/>
      <c r="Q109" s="38"/>
      <c r="R109" s="38"/>
      <c r="S109" s="38"/>
      <c r="T109" s="38"/>
      <c r="U109" s="38"/>
      <c r="V109" s="38"/>
      <c r="W109" s="38"/>
      <c r="X109" s="38"/>
      <c r="Y109" s="38"/>
      <c r="Z109" s="38"/>
      <c r="AA109" s="38"/>
      <c r="AB109" s="38"/>
      <c r="AC109" s="77"/>
      <c r="AD109" s="77"/>
      <c r="AE109" s="77"/>
    </row>
    <row r="110" spans="2:31" x14ac:dyDescent="0.25">
      <c r="B110" s="216" t="s">
        <v>705</v>
      </c>
      <c r="M110" s="69"/>
      <c r="N110" s="13"/>
      <c r="O110" s="91"/>
      <c r="P110" s="13"/>
      <c r="Q110" s="13"/>
      <c r="R110" s="13"/>
      <c r="S110" s="91"/>
      <c r="T110" s="13"/>
      <c r="U110" s="13"/>
      <c r="V110" s="13"/>
      <c r="W110" s="91"/>
      <c r="X110" s="13"/>
      <c r="Y110" s="13"/>
      <c r="Z110" s="13"/>
      <c r="AA110" s="91"/>
      <c r="AB110" s="13"/>
      <c r="AC110" s="11"/>
      <c r="AD110" s="11"/>
      <c r="AE110" s="249"/>
    </row>
    <row r="111" spans="2:31" x14ac:dyDescent="0.25">
      <c r="C111" s="233"/>
      <c r="D111" s="233"/>
      <c r="E111" s="233"/>
      <c r="F111" s="233"/>
      <c r="G111" s="233"/>
      <c r="H111" s="233"/>
      <c r="I111" s="233"/>
      <c r="J111" s="233"/>
      <c r="M111" s="69"/>
      <c r="N111" s="13"/>
      <c r="O111" s="13"/>
      <c r="P111" s="13"/>
      <c r="Q111" s="13"/>
      <c r="R111" s="13"/>
      <c r="S111" s="13"/>
      <c r="T111" s="13"/>
      <c r="U111" s="13"/>
      <c r="V111" s="13"/>
      <c r="W111" s="13"/>
      <c r="X111" s="13"/>
      <c r="Y111" s="13"/>
      <c r="Z111" s="13"/>
      <c r="AA111" s="13"/>
      <c r="AB111" s="13"/>
      <c r="AC111" s="11"/>
      <c r="AD111" s="11"/>
      <c r="AE111" s="11"/>
    </row>
    <row r="112" spans="2:31" x14ac:dyDescent="0.25">
      <c r="B112" s="592" t="s">
        <v>187</v>
      </c>
      <c r="C112" s="565" t="s">
        <v>478</v>
      </c>
      <c r="D112" s="565"/>
      <c r="E112" s="565"/>
      <c r="F112" s="565"/>
      <c r="G112" s="565"/>
      <c r="H112" s="565"/>
      <c r="I112" s="565"/>
      <c r="J112" s="565"/>
      <c r="K112" s="565"/>
      <c r="L112" s="565"/>
      <c r="M112" s="565"/>
      <c r="N112" s="565"/>
      <c r="O112" s="565"/>
      <c r="P112" s="13"/>
      <c r="Q112" s="13"/>
      <c r="R112" s="13"/>
      <c r="S112" s="91"/>
      <c r="T112" s="13"/>
      <c r="U112" s="13"/>
      <c r="V112" s="13"/>
      <c r="W112" s="91"/>
      <c r="X112" s="13"/>
      <c r="Y112" s="13"/>
      <c r="Z112" s="13"/>
      <c r="AA112" s="91"/>
      <c r="AB112" s="13"/>
      <c r="AC112" s="13"/>
      <c r="AD112" s="13"/>
      <c r="AE112" s="249"/>
    </row>
    <row r="113" spans="2:31" x14ac:dyDescent="0.25">
      <c r="B113" s="593"/>
      <c r="C113" s="420" t="s">
        <v>212</v>
      </c>
      <c r="D113" s="126" t="s">
        <v>91</v>
      </c>
      <c r="E113" s="126" t="s">
        <v>92</v>
      </c>
      <c r="F113" s="412" t="s">
        <v>82</v>
      </c>
      <c r="G113" s="412" t="s">
        <v>83</v>
      </c>
      <c r="H113" s="412" t="s">
        <v>84</v>
      </c>
      <c r="I113" s="412" t="s">
        <v>85</v>
      </c>
      <c r="J113" s="412" t="s">
        <v>86</v>
      </c>
      <c r="K113" s="412" t="s">
        <v>87</v>
      </c>
      <c r="L113" s="412" t="s">
        <v>88</v>
      </c>
      <c r="M113" s="412" t="s">
        <v>93</v>
      </c>
      <c r="N113" s="486" t="s">
        <v>600</v>
      </c>
      <c r="O113" s="486" t="s">
        <v>601</v>
      </c>
      <c r="P113" s="13"/>
      <c r="Q113" s="13"/>
      <c r="R113" s="13"/>
      <c r="S113" s="91"/>
      <c r="T113" s="13"/>
      <c r="U113" s="13"/>
      <c r="V113" s="13"/>
      <c r="W113" s="91"/>
      <c r="X113" s="13"/>
      <c r="Y113" s="13"/>
      <c r="Z113" s="13"/>
      <c r="AA113" s="91"/>
      <c r="AB113" s="13"/>
      <c r="AC113" s="13"/>
      <c r="AD113" s="13"/>
      <c r="AE113" s="249"/>
    </row>
    <row r="114" spans="2:31" x14ac:dyDescent="0.25">
      <c r="B114" s="244" t="s">
        <v>136</v>
      </c>
      <c r="C114" s="217" t="s">
        <v>212</v>
      </c>
      <c r="D114" s="201">
        <v>0</v>
      </c>
      <c r="E114" s="201">
        <v>0</v>
      </c>
      <c r="F114" s="201">
        <v>0</v>
      </c>
      <c r="G114" s="201">
        <v>0</v>
      </c>
      <c r="H114" s="201">
        <v>0</v>
      </c>
      <c r="I114" s="201">
        <v>0</v>
      </c>
      <c r="J114" s="201">
        <v>0</v>
      </c>
      <c r="K114" s="201">
        <v>0</v>
      </c>
      <c r="L114" s="201">
        <v>0</v>
      </c>
      <c r="M114" s="201">
        <f>L114/$K$151*$L$6</f>
        <v>0</v>
      </c>
      <c r="N114" s="106"/>
      <c r="O114" s="106"/>
      <c r="P114" s="13"/>
      <c r="Q114" s="13"/>
      <c r="R114" s="234"/>
      <c r="S114" s="91"/>
      <c r="T114" s="13"/>
      <c r="U114" s="13"/>
      <c r="V114" s="13"/>
      <c r="W114" s="91"/>
      <c r="X114" s="13"/>
      <c r="Y114" s="13"/>
      <c r="Z114" s="13"/>
      <c r="AA114" s="91"/>
      <c r="AB114" s="13"/>
      <c r="AC114" s="13"/>
      <c r="AD114" s="13"/>
      <c r="AE114" s="249"/>
    </row>
    <row r="115" spans="2:31" x14ac:dyDescent="0.25">
      <c r="B115" s="244" t="s">
        <v>137</v>
      </c>
      <c r="C115" s="217" t="s">
        <v>212</v>
      </c>
      <c r="D115" s="201">
        <v>160</v>
      </c>
      <c r="E115" s="201">
        <v>160</v>
      </c>
      <c r="F115" s="201">
        <v>157</v>
      </c>
      <c r="G115" s="201">
        <v>160</v>
      </c>
      <c r="H115" s="201">
        <v>156</v>
      </c>
      <c r="I115" s="201">
        <v>157</v>
      </c>
      <c r="J115" s="201">
        <v>161</v>
      </c>
      <c r="K115" s="201">
        <v>152</v>
      </c>
      <c r="L115" s="201">
        <v>147</v>
      </c>
      <c r="M115" s="201">
        <v>147</v>
      </c>
      <c r="N115" s="106">
        <v>143</v>
      </c>
      <c r="O115" s="106">
        <v>140</v>
      </c>
      <c r="P115" s="13"/>
      <c r="Q115" s="13"/>
      <c r="R115" s="234"/>
      <c r="S115" s="91"/>
      <c r="T115" s="13"/>
      <c r="U115" s="13"/>
      <c r="V115" s="13"/>
      <c r="W115" s="91"/>
      <c r="X115" s="13"/>
      <c r="Y115" s="13"/>
      <c r="Z115" s="13"/>
      <c r="AA115" s="91"/>
      <c r="AB115" s="13"/>
      <c r="AC115" s="13"/>
      <c r="AD115" s="13"/>
      <c r="AE115" s="249"/>
    </row>
    <row r="116" spans="2:31" x14ac:dyDescent="0.25">
      <c r="B116" s="244" t="s">
        <v>138</v>
      </c>
      <c r="C116" s="217" t="s">
        <v>212</v>
      </c>
      <c r="D116" s="201">
        <v>0</v>
      </c>
      <c r="E116" s="201">
        <v>0</v>
      </c>
      <c r="F116" s="201">
        <v>0</v>
      </c>
      <c r="G116" s="201">
        <v>0</v>
      </c>
      <c r="H116" s="201">
        <v>0</v>
      </c>
      <c r="I116" s="201">
        <v>0</v>
      </c>
      <c r="J116" s="201">
        <v>0</v>
      </c>
      <c r="K116" s="201">
        <v>0</v>
      </c>
      <c r="L116" s="201">
        <v>0</v>
      </c>
      <c r="M116" s="201">
        <v>0</v>
      </c>
      <c r="N116" s="106"/>
      <c r="O116" s="106"/>
      <c r="P116" s="13"/>
      <c r="Q116" s="13"/>
      <c r="R116" s="234"/>
      <c r="S116" s="91"/>
      <c r="T116" s="13"/>
      <c r="U116" s="13"/>
      <c r="V116" s="13"/>
      <c r="W116" s="91"/>
      <c r="X116" s="13"/>
      <c r="Y116" s="13"/>
      <c r="Z116" s="13"/>
      <c r="AA116" s="91"/>
      <c r="AB116" s="13"/>
      <c r="AC116" s="13"/>
      <c r="AD116" s="13"/>
      <c r="AE116" s="249"/>
    </row>
    <row r="117" spans="2:31" x14ac:dyDescent="0.25">
      <c r="B117" s="244" t="s">
        <v>139</v>
      </c>
      <c r="C117" s="217" t="s">
        <v>212</v>
      </c>
      <c r="D117" s="236">
        <v>9</v>
      </c>
      <c r="E117" s="236">
        <v>7</v>
      </c>
      <c r="F117" s="237">
        <v>9</v>
      </c>
      <c r="G117" s="237">
        <v>9</v>
      </c>
      <c r="H117" s="237">
        <v>7</v>
      </c>
      <c r="I117" s="238">
        <v>7</v>
      </c>
      <c r="J117" s="238">
        <v>7</v>
      </c>
      <c r="K117" s="239">
        <v>0</v>
      </c>
      <c r="L117" s="240">
        <v>0</v>
      </c>
      <c r="M117" s="240">
        <v>8</v>
      </c>
      <c r="N117" s="106">
        <v>7</v>
      </c>
      <c r="O117" s="106">
        <v>8</v>
      </c>
      <c r="P117" s="13"/>
      <c r="Q117" s="13"/>
      <c r="R117" s="234"/>
      <c r="S117" s="91"/>
      <c r="T117" s="13"/>
      <c r="U117" s="13"/>
      <c r="V117" s="13"/>
      <c r="W117" s="91"/>
      <c r="X117" s="13"/>
      <c r="Y117" s="13"/>
      <c r="Z117" s="13"/>
      <c r="AA117" s="91"/>
      <c r="AB117" s="13"/>
      <c r="AC117" s="13"/>
      <c r="AD117" s="13"/>
      <c r="AE117" s="249"/>
    </row>
    <row r="118" spans="2:31" x14ac:dyDescent="0.25">
      <c r="B118" s="244" t="s">
        <v>140</v>
      </c>
      <c r="C118" s="217" t="s">
        <v>212</v>
      </c>
      <c r="D118" s="201">
        <v>3</v>
      </c>
      <c r="E118" s="201">
        <v>2</v>
      </c>
      <c r="F118" s="201">
        <v>2</v>
      </c>
      <c r="G118" s="201">
        <v>1</v>
      </c>
      <c r="H118" s="201">
        <v>1</v>
      </c>
      <c r="I118" s="201">
        <v>1</v>
      </c>
      <c r="J118" s="201">
        <v>1</v>
      </c>
      <c r="K118" s="201">
        <v>0</v>
      </c>
      <c r="L118" s="201">
        <v>0</v>
      </c>
      <c r="M118" s="201">
        <v>2</v>
      </c>
      <c r="N118" s="106">
        <v>2</v>
      </c>
      <c r="O118" s="106">
        <v>2</v>
      </c>
      <c r="P118" s="13"/>
      <c r="Q118" s="13"/>
      <c r="R118" s="234"/>
      <c r="S118" s="91"/>
      <c r="T118" s="13"/>
      <c r="U118" s="13"/>
      <c r="V118" s="13"/>
      <c r="W118" s="91"/>
      <c r="X118" s="13"/>
      <c r="Y118" s="13"/>
      <c r="Z118" s="13"/>
      <c r="AA118" s="91"/>
      <c r="AB118" s="13"/>
      <c r="AC118" s="13"/>
      <c r="AD118" s="13"/>
      <c r="AE118" s="249"/>
    </row>
    <row r="119" spans="2:31" x14ac:dyDescent="0.25">
      <c r="B119" s="244" t="s">
        <v>141</v>
      </c>
      <c r="C119" s="217" t="s">
        <v>212</v>
      </c>
      <c r="D119" s="201">
        <v>0</v>
      </c>
      <c r="E119" s="201">
        <v>0</v>
      </c>
      <c r="F119" s="201">
        <v>0</v>
      </c>
      <c r="G119" s="201">
        <v>0</v>
      </c>
      <c r="H119" s="201">
        <v>0</v>
      </c>
      <c r="I119" s="201">
        <v>0</v>
      </c>
      <c r="J119" s="201">
        <v>0</v>
      </c>
      <c r="K119" s="201">
        <v>0</v>
      </c>
      <c r="L119" s="201">
        <v>0</v>
      </c>
      <c r="M119" s="201">
        <v>0</v>
      </c>
      <c r="N119" s="106"/>
      <c r="O119" s="106"/>
      <c r="P119" s="13"/>
      <c r="Q119" s="13"/>
      <c r="R119" s="234"/>
      <c r="S119" s="91"/>
      <c r="T119" s="13"/>
      <c r="U119" s="13"/>
      <c r="V119" s="13"/>
      <c r="W119" s="91"/>
      <c r="X119" s="13"/>
      <c r="Y119" s="13"/>
      <c r="Z119" s="13"/>
      <c r="AA119" s="91"/>
      <c r="AB119" s="13"/>
      <c r="AC119" s="13"/>
      <c r="AD119" s="13"/>
      <c r="AE119" s="249"/>
    </row>
    <row r="120" spans="2:31" x14ac:dyDescent="0.25">
      <c r="B120" s="244" t="s">
        <v>142</v>
      </c>
      <c r="C120" s="217" t="s">
        <v>212</v>
      </c>
      <c r="D120" s="201">
        <v>13</v>
      </c>
      <c r="E120" s="201">
        <v>14</v>
      </c>
      <c r="F120" s="201">
        <v>15</v>
      </c>
      <c r="G120" s="201">
        <v>14</v>
      </c>
      <c r="H120" s="201">
        <v>11</v>
      </c>
      <c r="I120" s="201">
        <v>10</v>
      </c>
      <c r="J120" s="201">
        <v>9</v>
      </c>
      <c r="K120" s="201">
        <v>0</v>
      </c>
      <c r="L120" s="201">
        <v>0</v>
      </c>
      <c r="M120" s="201">
        <v>7</v>
      </c>
      <c r="N120" s="106">
        <v>8</v>
      </c>
      <c r="O120" s="106">
        <v>9</v>
      </c>
      <c r="P120" s="13"/>
      <c r="Q120" s="13"/>
      <c r="R120" s="234"/>
      <c r="S120" s="91"/>
      <c r="T120" s="13"/>
      <c r="U120" s="13"/>
      <c r="V120" s="13"/>
      <c r="W120" s="91"/>
      <c r="X120" s="13"/>
      <c r="Y120" s="13"/>
      <c r="Z120" s="13"/>
      <c r="AA120" s="91"/>
      <c r="AB120" s="13"/>
      <c r="AC120" s="13"/>
      <c r="AD120" s="13"/>
      <c r="AE120" s="249"/>
    </row>
    <row r="121" spans="2:31" x14ac:dyDescent="0.25">
      <c r="B121" s="244" t="s">
        <v>143</v>
      </c>
      <c r="C121" s="217" t="s">
        <v>212</v>
      </c>
      <c r="D121" s="201">
        <v>0</v>
      </c>
      <c r="E121" s="201">
        <v>0</v>
      </c>
      <c r="F121" s="201">
        <v>0</v>
      </c>
      <c r="G121" s="201">
        <v>0</v>
      </c>
      <c r="H121" s="201">
        <v>0</v>
      </c>
      <c r="I121" s="201">
        <v>0</v>
      </c>
      <c r="J121" s="201">
        <v>0</v>
      </c>
      <c r="K121" s="201">
        <v>0</v>
      </c>
      <c r="L121" s="201">
        <v>0</v>
      </c>
      <c r="M121" s="201">
        <v>0</v>
      </c>
      <c r="N121" s="106"/>
      <c r="O121" s="106"/>
      <c r="P121" s="13"/>
      <c r="Q121" s="13"/>
      <c r="R121" s="234"/>
      <c r="S121" s="91"/>
      <c r="T121" s="13"/>
      <c r="U121" s="13"/>
      <c r="V121" s="13"/>
      <c r="W121" s="91"/>
      <c r="X121" s="13"/>
      <c r="Y121" s="13"/>
      <c r="Z121" s="13"/>
      <c r="AA121" s="91"/>
      <c r="AB121" s="13"/>
      <c r="AC121" s="13"/>
      <c r="AD121" s="13"/>
      <c r="AE121" s="249"/>
    </row>
    <row r="122" spans="2:31" x14ac:dyDescent="0.25">
      <c r="B122" s="244" t="s">
        <v>144</v>
      </c>
      <c r="C122" s="217" t="s">
        <v>212</v>
      </c>
      <c r="D122" s="201">
        <v>0</v>
      </c>
      <c r="E122" s="201">
        <v>0</v>
      </c>
      <c r="F122" s="201">
        <v>0</v>
      </c>
      <c r="G122" s="201">
        <v>0</v>
      </c>
      <c r="H122" s="201">
        <v>0</v>
      </c>
      <c r="I122" s="201">
        <v>0</v>
      </c>
      <c r="J122" s="201">
        <v>0</v>
      </c>
      <c r="K122" s="201">
        <v>0</v>
      </c>
      <c r="L122" s="201">
        <v>0</v>
      </c>
      <c r="M122" s="201">
        <v>0</v>
      </c>
      <c r="N122" s="106"/>
      <c r="O122" s="106"/>
      <c r="P122" s="13"/>
      <c r="Q122" s="13"/>
      <c r="R122" s="234"/>
      <c r="S122" s="91"/>
      <c r="T122" s="13"/>
      <c r="U122" s="13"/>
      <c r="V122" s="13"/>
      <c r="W122" s="91"/>
      <c r="X122" s="13"/>
      <c r="Y122" s="13"/>
      <c r="Z122" s="13"/>
      <c r="AA122" s="91"/>
      <c r="AB122" s="13"/>
      <c r="AC122" s="13"/>
      <c r="AD122" s="13"/>
      <c r="AE122" s="249"/>
    </row>
    <row r="123" spans="2:31" x14ac:dyDescent="0.25">
      <c r="B123" s="244" t="s">
        <v>145</v>
      </c>
      <c r="C123" s="217" t="s">
        <v>212</v>
      </c>
      <c r="D123" s="201">
        <v>195</v>
      </c>
      <c r="E123" s="201">
        <v>186</v>
      </c>
      <c r="F123" s="201">
        <v>171</v>
      </c>
      <c r="G123" s="201">
        <v>152</v>
      </c>
      <c r="H123" s="201">
        <v>144</v>
      </c>
      <c r="I123" s="201">
        <v>137</v>
      </c>
      <c r="J123" s="201">
        <v>125</v>
      </c>
      <c r="K123" s="201">
        <v>123</v>
      </c>
      <c r="L123" s="201">
        <v>117</v>
      </c>
      <c r="M123" s="201">
        <v>112</v>
      </c>
      <c r="N123" s="106">
        <v>110</v>
      </c>
      <c r="O123" s="106">
        <v>105</v>
      </c>
      <c r="P123" s="13"/>
      <c r="Q123" s="13"/>
      <c r="R123" s="234"/>
      <c r="S123" s="91"/>
      <c r="T123" s="13"/>
      <c r="U123" s="13"/>
      <c r="V123" s="13"/>
      <c r="W123" s="91"/>
      <c r="X123" s="13"/>
      <c r="Y123" s="13"/>
      <c r="Z123" s="13"/>
      <c r="AA123" s="91"/>
      <c r="AB123" s="13"/>
      <c r="AC123" s="13"/>
      <c r="AD123" s="13"/>
      <c r="AE123" s="249"/>
    </row>
    <row r="124" spans="2:31" x14ac:dyDescent="0.25">
      <c r="B124" s="244" t="s">
        <v>146</v>
      </c>
      <c r="C124" s="217" t="s">
        <v>212</v>
      </c>
      <c r="D124" s="201">
        <v>26</v>
      </c>
      <c r="E124" s="201">
        <v>25</v>
      </c>
      <c r="F124" s="201">
        <v>25</v>
      </c>
      <c r="G124" s="201">
        <v>24</v>
      </c>
      <c r="H124" s="201">
        <v>23</v>
      </c>
      <c r="I124" s="201">
        <v>22</v>
      </c>
      <c r="J124" s="201">
        <v>25</v>
      </c>
      <c r="K124" s="201">
        <v>0</v>
      </c>
      <c r="L124" s="201">
        <v>0</v>
      </c>
      <c r="M124" s="201">
        <v>29</v>
      </c>
      <c r="N124" s="106">
        <v>26</v>
      </c>
      <c r="O124" s="106">
        <v>25</v>
      </c>
      <c r="P124" s="13"/>
      <c r="Q124" s="13"/>
      <c r="R124" s="234"/>
      <c r="S124" s="91"/>
      <c r="T124" s="13"/>
      <c r="U124" s="13"/>
      <c r="V124" s="13"/>
      <c r="W124" s="91"/>
      <c r="X124" s="13"/>
      <c r="Y124" s="13"/>
      <c r="Z124" s="13"/>
      <c r="AA124" s="91"/>
      <c r="AB124" s="13"/>
      <c r="AC124" s="13"/>
      <c r="AD124" s="13"/>
      <c r="AE124" s="249"/>
    </row>
    <row r="125" spans="2:31" x14ac:dyDescent="0.25">
      <c r="B125" s="244" t="s">
        <v>147</v>
      </c>
      <c r="C125" s="217" t="s">
        <v>212</v>
      </c>
      <c r="D125" s="201">
        <v>374</v>
      </c>
      <c r="E125" s="201">
        <v>383</v>
      </c>
      <c r="F125" s="201">
        <v>396</v>
      </c>
      <c r="G125" s="201">
        <v>375</v>
      </c>
      <c r="H125" s="201">
        <v>384</v>
      </c>
      <c r="I125" s="201">
        <v>393</v>
      </c>
      <c r="J125" s="201">
        <v>394</v>
      </c>
      <c r="K125" s="201">
        <v>411</v>
      </c>
      <c r="L125" s="201">
        <v>422</v>
      </c>
      <c r="M125" s="201">
        <v>425</v>
      </c>
      <c r="N125" s="106">
        <v>422</v>
      </c>
      <c r="O125" s="106">
        <v>421</v>
      </c>
      <c r="P125" s="13"/>
      <c r="Q125" s="13"/>
      <c r="R125" s="234"/>
      <c r="S125" s="91"/>
      <c r="T125" s="13"/>
      <c r="U125" s="13"/>
      <c r="V125" s="13"/>
      <c r="W125" s="91"/>
      <c r="X125" s="13"/>
      <c r="Y125" s="13"/>
      <c r="Z125" s="13"/>
      <c r="AA125" s="91"/>
      <c r="AB125" s="13"/>
      <c r="AC125" s="13"/>
      <c r="AD125" s="13"/>
      <c r="AE125" s="249"/>
    </row>
    <row r="126" spans="2:31" x14ac:dyDescent="0.25">
      <c r="B126" s="244" t="s">
        <v>148</v>
      </c>
      <c r="C126" s="217" t="s">
        <v>212</v>
      </c>
      <c r="D126" s="201">
        <v>332</v>
      </c>
      <c r="E126" s="201">
        <v>337</v>
      </c>
      <c r="F126" s="201">
        <v>338</v>
      </c>
      <c r="G126" s="201">
        <v>359</v>
      </c>
      <c r="H126" s="201">
        <v>368</v>
      </c>
      <c r="I126" s="201">
        <v>362</v>
      </c>
      <c r="J126" s="201">
        <v>336</v>
      </c>
      <c r="K126" s="201">
        <v>338</v>
      </c>
      <c r="L126" s="201">
        <v>318</v>
      </c>
      <c r="M126" s="201">
        <v>323</v>
      </c>
      <c r="N126" s="106">
        <v>307</v>
      </c>
      <c r="O126" s="106">
        <v>316</v>
      </c>
      <c r="P126" s="13"/>
      <c r="Q126" s="13"/>
      <c r="R126" s="234"/>
      <c r="S126" s="91"/>
      <c r="T126" s="13"/>
      <c r="U126" s="13"/>
      <c r="V126" s="13"/>
      <c r="W126" s="91"/>
      <c r="X126" s="13"/>
      <c r="Y126" s="13"/>
      <c r="Z126" s="13"/>
      <c r="AA126" s="91"/>
      <c r="AB126" s="13"/>
      <c r="AC126" s="13"/>
      <c r="AD126" s="13"/>
      <c r="AE126" s="249"/>
    </row>
    <row r="127" spans="2:31" x14ac:dyDescent="0.25">
      <c r="B127" s="244" t="s">
        <v>149</v>
      </c>
      <c r="C127" s="217" t="s">
        <v>212</v>
      </c>
      <c r="D127" s="201">
        <v>8</v>
      </c>
      <c r="E127" s="201">
        <v>7</v>
      </c>
      <c r="F127" s="201">
        <v>12</v>
      </c>
      <c r="G127" s="201">
        <v>17</v>
      </c>
      <c r="H127" s="201">
        <v>5</v>
      </c>
      <c r="I127" s="201">
        <v>25</v>
      </c>
      <c r="J127" s="201">
        <v>27</v>
      </c>
      <c r="K127" s="201">
        <v>0</v>
      </c>
      <c r="L127" s="201">
        <v>0</v>
      </c>
      <c r="M127" s="201">
        <v>27</v>
      </c>
      <c r="N127" s="106">
        <v>24</v>
      </c>
      <c r="O127" s="106">
        <v>24</v>
      </c>
      <c r="P127" s="13"/>
      <c r="Q127" s="13"/>
      <c r="R127" s="234"/>
      <c r="S127" s="91"/>
      <c r="T127" s="13"/>
      <c r="U127" s="13"/>
      <c r="V127" s="13"/>
      <c r="W127" s="91"/>
      <c r="X127" s="13"/>
      <c r="Y127" s="13"/>
      <c r="Z127" s="13"/>
      <c r="AA127" s="91"/>
      <c r="AB127" s="13"/>
      <c r="AC127" s="13"/>
      <c r="AD127" s="13"/>
      <c r="AE127" s="249"/>
    </row>
    <row r="128" spans="2:31" x14ac:dyDescent="0.25">
      <c r="B128" s="244" t="s">
        <v>150</v>
      </c>
      <c r="C128" s="217" t="s">
        <v>212</v>
      </c>
      <c r="D128" s="201">
        <v>0</v>
      </c>
      <c r="E128" s="201">
        <v>0</v>
      </c>
      <c r="F128" s="201">
        <v>0</v>
      </c>
      <c r="G128" s="201">
        <v>0</v>
      </c>
      <c r="H128" s="201">
        <v>0</v>
      </c>
      <c r="I128" s="201">
        <v>0</v>
      </c>
      <c r="J128" s="201">
        <v>0</v>
      </c>
      <c r="K128" s="201">
        <v>0</v>
      </c>
      <c r="L128" s="201">
        <v>0</v>
      </c>
      <c r="M128" s="201">
        <v>0</v>
      </c>
      <c r="N128" s="106"/>
      <c r="O128" s="106"/>
      <c r="P128" s="13"/>
      <c r="Q128" s="13"/>
      <c r="R128" s="234"/>
      <c r="S128" s="91"/>
      <c r="T128" s="13"/>
      <c r="U128" s="13"/>
      <c r="V128" s="13"/>
      <c r="W128" s="91"/>
      <c r="X128" s="13"/>
      <c r="Y128" s="13"/>
      <c r="Z128" s="13"/>
      <c r="AA128" s="91"/>
      <c r="AB128" s="13"/>
      <c r="AC128" s="13"/>
      <c r="AD128" s="13"/>
      <c r="AE128" s="249"/>
    </row>
    <row r="129" spans="2:31" x14ac:dyDescent="0.25">
      <c r="B129" s="244" t="s">
        <v>151</v>
      </c>
      <c r="C129" s="217" t="s">
        <v>212</v>
      </c>
      <c r="D129" s="201">
        <v>25</v>
      </c>
      <c r="E129" s="201">
        <v>24</v>
      </c>
      <c r="F129" s="201">
        <v>25</v>
      </c>
      <c r="G129" s="201">
        <v>22</v>
      </c>
      <c r="H129" s="201">
        <v>22</v>
      </c>
      <c r="I129" s="201">
        <v>20</v>
      </c>
      <c r="J129" s="201">
        <v>19</v>
      </c>
      <c r="K129" s="201">
        <v>0</v>
      </c>
      <c r="L129" s="201">
        <v>0</v>
      </c>
      <c r="M129" s="201">
        <v>23</v>
      </c>
      <c r="N129" s="106">
        <v>24</v>
      </c>
      <c r="O129" s="106">
        <v>23</v>
      </c>
      <c r="P129" s="13"/>
      <c r="Q129" s="13"/>
      <c r="R129" s="234"/>
      <c r="S129" s="91"/>
      <c r="T129" s="91"/>
      <c r="U129" s="91"/>
      <c r="V129" s="91"/>
      <c r="W129" s="91"/>
      <c r="X129" s="91"/>
      <c r="Y129" s="91"/>
      <c r="Z129" s="91"/>
      <c r="AA129" s="91"/>
      <c r="AB129" s="91"/>
      <c r="AC129" s="249"/>
      <c r="AD129" s="249"/>
      <c r="AE129" s="249"/>
    </row>
    <row r="130" spans="2:31" x14ac:dyDescent="0.25">
      <c r="B130" s="244" t="s">
        <v>152</v>
      </c>
      <c r="C130" s="217" t="s">
        <v>212</v>
      </c>
      <c r="D130" s="236">
        <v>199</v>
      </c>
      <c r="E130" s="236">
        <v>206</v>
      </c>
      <c r="F130" s="237">
        <v>202</v>
      </c>
      <c r="G130" s="237">
        <v>218</v>
      </c>
      <c r="H130" s="237">
        <v>225</v>
      </c>
      <c r="I130" s="238">
        <v>210</v>
      </c>
      <c r="J130" s="238">
        <v>205</v>
      </c>
      <c r="K130" s="239">
        <v>205</v>
      </c>
      <c r="L130" s="240">
        <v>205</v>
      </c>
      <c r="M130" s="240">
        <v>195</v>
      </c>
      <c r="N130" s="106">
        <v>191</v>
      </c>
      <c r="O130" s="106">
        <v>192</v>
      </c>
      <c r="P130" s="13"/>
      <c r="Q130" s="13"/>
      <c r="R130" s="234"/>
      <c r="S130" s="13"/>
      <c r="T130" s="13"/>
      <c r="U130" s="13"/>
      <c r="V130" s="13"/>
      <c r="W130" s="13"/>
      <c r="X130" s="13"/>
      <c r="Y130" s="13"/>
      <c r="Z130" s="13"/>
      <c r="AA130" s="13"/>
      <c r="AB130" s="13"/>
      <c r="AC130" s="11"/>
      <c r="AD130" s="11"/>
      <c r="AE130" s="11"/>
    </row>
    <row r="131" spans="2:31" x14ac:dyDescent="0.25">
      <c r="B131" s="244" t="s">
        <v>153</v>
      </c>
      <c r="C131" s="217" t="s">
        <v>212</v>
      </c>
      <c r="D131" s="236">
        <v>896</v>
      </c>
      <c r="E131" s="236">
        <v>875</v>
      </c>
      <c r="F131" s="237">
        <v>784</v>
      </c>
      <c r="G131" s="237">
        <v>778</v>
      </c>
      <c r="H131" s="237">
        <v>746</v>
      </c>
      <c r="I131" s="238">
        <v>748</v>
      </c>
      <c r="J131" s="238">
        <v>726</v>
      </c>
      <c r="K131" s="239">
        <v>760</v>
      </c>
      <c r="L131" s="239">
        <v>724</v>
      </c>
      <c r="M131" s="239">
        <v>734</v>
      </c>
      <c r="N131" s="106">
        <v>724</v>
      </c>
      <c r="O131" s="106">
        <v>744</v>
      </c>
      <c r="P131" s="13"/>
      <c r="Q131" s="13"/>
      <c r="R131" s="234"/>
      <c r="S131" s="13"/>
      <c r="T131" s="13"/>
      <c r="U131" s="13"/>
      <c r="V131" s="13"/>
      <c r="W131" s="13"/>
      <c r="X131" s="13"/>
      <c r="Y131" s="13"/>
      <c r="Z131" s="13"/>
      <c r="AA131" s="13"/>
      <c r="AB131" s="13"/>
    </row>
    <row r="132" spans="2:31" x14ac:dyDescent="0.25">
      <c r="B132" s="244" t="s">
        <v>154</v>
      </c>
      <c r="C132" s="217" t="s">
        <v>212</v>
      </c>
      <c r="D132" s="201">
        <v>0</v>
      </c>
      <c r="E132" s="201">
        <v>0</v>
      </c>
      <c r="F132" s="201">
        <v>0</v>
      </c>
      <c r="G132" s="201">
        <v>0</v>
      </c>
      <c r="H132" s="201">
        <v>0</v>
      </c>
      <c r="I132" s="201">
        <v>0</v>
      </c>
      <c r="J132" s="201">
        <v>0</v>
      </c>
      <c r="K132" s="201">
        <v>0</v>
      </c>
      <c r="L132" s="201">
        <v>0</v>
      </c>
      <c r="M132" s="201">
        <v>0</v>
      </c>
      <c r="N132" s="106"/>
      <c r="O132" s="106"/>
      <c r="P132" s="13"/>
      <c r="Q132" s="13"/>
      <c r="R132" s="234"/>
      <c r="S132" s="13"/>
      <c r="T132" s="13"/>
      <c r="U132" s="13"/>
      <c r="V132" s="13"/>
      <c r="W132" s="13"/>
      <c r="X132" s="13"/>
      <c r="Y132" s="13"/>
      <c r="Z132" s="13"/>
      <c r="AA132" s="13"/>
      <c r="AB132" s="13"/>
    </row>
    <row r="133" spans="2:31" x14ac:dyDescent="0.25">
      <c r="B133" s="244" t="s">
        <v>155</v>
      </c>
      <c r="C133" s="217" t="s">
        <v>212</v>
      </c>
      <c r="D133" s="201">
        <v>61</v>
      </c>
      <c r="E133" s="201">
        <v>67</v>
      </c>
      <c r="F133" s="201">
        <v>71</v>
      </c>
      <c r="G133" s="201">
        <v>68</v>
      </c>
      <c r="H133" s="201">
        <v>70</v>
      </c>
      <c r="I133" s="201">
        <v>65</v>
      </c>
      <c r="J133" s="201">
        <v>60</v>
      </c>
      <c r="K133" s="201">
        <v>61</v>
      </c>
      <c r="L133" s="201">
        <v>58</v>
      </c>
      <c r="M133" s="201">
        <v>59</v>
      </c>
      <c r="N133" s="106">
        <v>72</v>
      </c>
      <c r="O133" s="106">
        <v>66</v>
      </c>
      <c r="P133" s="13"/>
      <c r="Q133" s="13"/>
      <c r="R133" s="234"/>
      <c r="S133" s="13"/>
      <c r="T133" s="13"/>
      <c r="U133" s="13"/>
      <c r="V133" s="13"/>
      <c r="W133" s="13"/>
      <c r="X133" s="13"/>
      <c r="Y133" s="13"/>
      <c r="Z133" s="13"/>
      <c r="AA133" s="13"/>
      <c r="AB133" s="13"/>
    </row>
    <row r="134" spans="2:31" x14ac:dyDescent="0.25">
      <c r="B134" s="244" t="s">
        <v>156</v>
      </c>
      <c r="C134" s="217" t="s">
        <v>212</v>
      </c>
      <c r="D134" s="201">
        <v>542</v>
      </c>
      <c r="E134" s="201">
        <v>546</v>
      </c>
      <c r="F134" s="201">
        <v>547</v>
      </c>
      <c r="G134" s="201">
        <v>541</v>
      </c>
      <c r="H134" s="201">
        <v>540</v>
      </c>
      <c r="I134" s="201">
        <v>522</v>
      </c>
      <c r="J134" s="201">
        <v>493</v>
      </c>
      <c r="K134" s="201">
        <v>495</v>
      </c>
      <c r="L134" s="201">
        <v>495</v>
      </c>
      <c r="M134" s="201">
        <v>508</v>
      </c>
      <c r="N134" s="106">
        <v>503</v>
      </c>
      <c r="O134" s="106">
        <v>512</v>
      </c>
      <c r="P134" s="13"/>
      <c r="Q134" s="13"/>
      <c r="R134" s="234"/>
      <c r="S134" s="13"/>
      <c r="T134" s="13"/>
      <c r="U134" s="13"/>
      <c r="V134" s="13"/>
      <c r="W134" s="13"/>
      <c r="X134" s="13"/>
      <c r="Y134" s="13"/>
      <c r="Z134" s="13"/>
      <c r="AA134" s="13"/>
      <c r="AB134" s="13"/>
    </row>
    <row r="135" spans="2:31" x14ac:dyDescent="0.25">
      <c r="B135" s="244" t="s">
        <v>157</v>
      </c>
      <c r="C135" s="217" t="s">
        <v>212</v>
      </c>
      <c r="D135" s="201">
        <v>0</v>
      </c>
      <c r="E135" s="201">
        <v>0</v>
      </c>
      <c r="F135" s="201">
        <v>0</v>
      </c>
      <c r="G135" s="201">
        <v>0</v>
      </c>
      <c r="H135" s="201">
        <v>0</v>
      </c>
      <c r="I135" s="201">
        <v>0</v>
      </c>
      <c r="J135" s="201">
        <v>0</v>
      </c>
      <c r="K135" s="201">
        <v>0</v>
      </c>
      <c r="L135" s="201">
        <v>0</v>
      </c>
      <c r="M135" s="201">
        <v>0</v>
      </c>
      <c r="N135" s="106"/>
      <c r="O135" s="106"/>
      <c r="P135" s="13"/>
      <c r="Q135" s="13"/>
      <c r="R135" s="234"/>
      <c r="S135" s="13"/>
      <c r="T135" s="13"/>
      <c r="U135" s="13"/>
      <c r="V135" s="13"/>
      <c r="W135" s="13"/>
      <c r="X135" s="13"/>
      <c r="Y135" s="13"/>
      <c r="Z135" s="13"/>
      <c r="AA135" s="13"/>
      <c r="AB135" s="13"/>
    </row>
    <row r="136" spans="2:31" x14ac:dyDescent="0.25">
      <c r="B136" s="244" t="s">
        <v>158</v>
      </c>
      <c r="C136" s="217" t="s">
        <v>212</v>
      </c>
      <c r="D136" s="201">
        <v>0</v>
      </c>
      <c r="E136" s="201">
        <v>0</v>
      </c>
      <c r="F136" s="201">
        <v>0</v>
      </c>
      <c r="G136" s="201">
        <v>0</v>
      </c>
      <c r="H136" s="201">
        <v>0</v>
      </c>
      <c r="I136" s="201">
        <v>0</v>
      </c>
      <c r="J136" s="201">
        <v>0</v>
      </c>
      <c r="K136" s="201">
        <v>0</v>
      </c>
      <c r="L136" s="201">
        <v>0</v>
      </c>
      <c r="M136" s="201">
        <v>0</v>
      </c>
      <c r="N136" s="106"/>
      <c r="O136" s="106"/>
      <c r="P136" s="13"/>
      <c r="Q136" s="13"/>
      <c r="R136" s="234"/>
      <c r="S136" s="13"/>
      <c r="T136" s="13"/>
      <c r="U136" s="13"/>
      <c r="V136" s="13"/>
      <c r="W136" s="13"/>
      <c r="X136" s="13"/>
      <c r="Y136" s="13"/>
      <c r="Z136" s="13"/>
      <c r="AA136" s="13"/>
      <c r="AB136" s="13"/>
    </row>
    <row r="137" spans="2:31" x14ac:dyDescent="0.25">
      <c r="B137" s="244" t="s">
        <v>159</v>
      </c>
      <c r="C137" s="217" t="s">
        <v>212</v>
      </c>
      <c r="D137" s="201">
        <v>0</v>
      </c>
      <c r="E137" s="201">
        <v>0</v>
      </c>
      <c r="F137" s="201">
        <v>0</v>
      </c>
      <c r="G137" s="201">
        <v>0</v>
      </c>
      <c r="H137" s="201">
        <v>0</v>
      </c>
      <c r="I137" s="201">
        <v>0</v>
      </c>
      <c r="J137" s="201">
        <v>0</v>
      </c>
      <c r="K137" s="201">
        <v>0</v>
      </c>
      <c r="L137" s="201">
        <v>0</v>
      </c>
      <c r="M137" s="201">
        <v>0</v>
      </c>
      <c r="N137" s="106"/>
      <c r="O137" s="106"/>
      <c r="P137" s="13"/>
      <c r="Q137" s="13"/>
      <c r="R137" s="234"/>
      <c r="S137" s="13"/>
      <c r="T137" s="13"/>
      <c r="U137" s="13"/>
      <c r="V137" s="13"/>
      <c r="W137" s="13"/>
      <c r="X137" s="13"/>
      <c r="Y137" s="13"/>
      <c r="Z137" s="13"/>
      <c r="AA137" s="13"/>
      <c r="AB137" s="13"/>
    </row>
    <row r="138" spans="2:31" x14ac:dyDescent="0.25">
      <c r="B138" s="244" t="s">
        <v>160</v>
      </c>
      <c r="C138" s="217" t="s">
        <v>212</v>
      </c>
      <c r="D138" s="201">
        <v>0</v>
      </c>
      <c r="E138" s="201">
        <v>0</v>
      </c>
      <c r="F138" s="201">
        <v>0</v>
      </c>
      <c r="G138" s="201">
        <v>0</v>
      </c>
      <c r="H138" s="201">
        <v>0</v>
      </c>
      <c r="I138" s="201">
        <v>0</v>
      </c>
      <c r="J138" s="201">
        <v>0</v>
      </c>
      <c r="K138" s="201">
        <v>0</v>
      </c>
      <c r="L138" s="201">
        <v>0</v>
      </c>
      <c r="M138" s="201">
        <v>0</v>
      </c>
      <c r="N138" s="106"/>
      <c r="O138" s="106"/>
      <c r="P138" s="13"/>
      <c r="Q138" s="13"/>
      <c r="R138" s="234"/>
      <c r="S138" s="13"/>
      <c r="T138" s="13"/>
      <c r="U138" s="13"/>
      <c r="V138" s="13"/>
      <c r="W138" s="13"/>
      <c r="X138" s="13"/>
      <c r="Y138" s="13"/>
      <c r="Z138" s="13"/>
      <c r="AA138" s="13"/>
      <c r="AB138" s="13"/>
    </row>
    <row r="139" spans="2:31" x14ac:dyDescent="0.25">
      <c r="B139" s="244" t="s">
        <v>161</v>
      </c>
      <c r="C139" s="217" t="s">
        <v>212</v>
      </c>
      <c r="D139" s="201">
        <v>10</v>
      </c>
      <c r="E139" s="201">
        <v>11</v>
      </c>
      <c r="F139" s="201">
        <v>13</v>
      </c>
      <c r="G139" s="201">
        <v>13</v>
      </c>
      <c r="H139" s="201">
        <v>14</v>
      </c>
      <c r="I139" s="201">
        <v>10</v>
      </c>
      <c r="J139" s="201">
        <v>9</v>
      </c>
      <c r="K139" s="201">
        <v>0</v>
      </c>
      <c r="L139" s="201">
        <v>0</v>
      </c>
      <c r="M139" s="201">
        <v>10</v>
      </c>
      <c r="N139" s="106">
        <v>9</v>
      </c>
      <c r="O139" s="106">
        <v>9</v>
      </c>
      <c r="P139" s="13"/>
      <c r="Q139" s="13"/>
      <c r="R139" s="234"/>
      <c r="S139" s="13"/>
      <c r="T139" s="13"/>
      <c r="U139" s="13"/>
      <c r="V139" s="13"/>
      <c r="W139" s="13"/>
      <c r="X139" s="13"/>
      <c r="Y139" s="13"/>
      <c r="Z139" s="13"/>
      <c r="AA139" s="13"/>
      <c r="AB139" s="13"/>
    </row>
    <row r="140" spans="2:31" x14ac:dyDescent="0.25">
      <c r="B140" s="244" t="s">
        <v>162</v>
      </c>
      <c r="C140" s="217" t="s">
        <v>212</v>
      </c>
      <c r="D140" s="201">
        <v>0</v>
      </c>
      <c r="E140" s="201">
        <v>0</v>
      </c>
      <c r="F140" s="201">
        <v>0</v>
      </c>
      <c r="G140" s="201">
        <v>0</v>
      </c>
      <c r="H140" s="201">
        <v>0</v>
      </c>
      <c r="I140" s="201">
        <v>0</v>
      </c>
      <c r="J140" s="201">
        <v>0</v>
      </c>
      <c r="K140" s="201">
        <v>0</v>
      </c>
      <c r="L140" s="201">
        <v>0</v>
      </c>
      <c r="M140" s="201">
        <v>0</v>
      </c>
      <c r="N140" s="106"/>
      <c r="O140" s="106"/>
      <c r="P140" s="13"/>
      <c r="Q140" s="13"/>
      <c r="R140" s="234"/>
      <c r="S140" s="13"/>
      <c r="T140" s="13"/>
      <c r="U140" s="13"/>
      <c r="V140" s="13"/>
      <c r="W140" s="13"/>
      <c r="X140" s="13"/>
      <c r="Y140" s="13"/>
      <c r="Z140" s="13"/>
      <c r="AA140" s="13"/>
      <c r="AB140" s="13"/>
    </row>
    <row r="141" spans="2:31" x14ac:dyDescent="0.25">
      <c r="B141" s="244" t="s">
        <v>163</v>
      </c>
      <c r="C141" s="217" t="s">
        <v>212</v>
      </c>
      <c r="D141" s="201">
        <v>478</v>
      </c>
      <c r="E141" s="201">
        <v>478</v>
      </c>
      <c r="F141" s="201">
        <v>436</v>
      </c>
      <c r="G141" s="201">
        <v>413</v>
      </c>
      <c r="H141" s="201">
        <v>411</v>
      </c>
      <c r="I141" s="201">
        <v>392</v>
      </c>
      <c r="J141" s="201">
        <v>382</v>
      </c>
      <c r="K141" s="201">
        <v>367</v>
      </c>
      <c r="L141" s="201">
        <v>360</v>
      </c>
      <c r="M141" s="201">
        <v>374</v>
      </c>
      <c r="N141" s="106">
        <v>381</v>
      </c>
      <c r="O141" s="106">
        <v>395</v>
      </c>
      <c r="P141" s="13"/>
      <c r="Q141" s="13"/>
      <c r="R141" s="234"/>
      <c r="S141" s="13"/>
      <c r="T141" s="13"/>
      <c r="U141" s="13"/>
      <c r="V141" s="13"/>
      <c r="W141" s="13"/>
      <c r="X141" s="13"/>
      <c r="Y141" s="13"/>
      <c r="Z141" s="13"/>
      <c r="AA141" s="13"/>
      <c r="AB141" s="13"/>
    </row>
    <row r="142" spans="2:31" x14ac:dyDescent="0.25">
      <c r="B142" s="244" t="s">
        <v>164</v>
      </c>
      <c r="C142" s="217" t="s">
        <v>212</v>
      </c>
      <c r="D142" s="201">
        <v>111</v>
      </c>
      <c r="E142" s="201">
        <v>115</v>
      </c>
      <c r="F142" s="201">
        <v>120</v>
      </c>
      <c r="G142" s="201">
        <v>128</v>
      </c>
      <c r="H142" s="201">
        <v>139</v>
      </c>
      <c r="I142" s="201">
        <v>136</v>
      </c>
      <c r="J142" s="201">
        <v>138</v>
      </c>
      <c r="K142" s="201">
        <v>133</v>
      </c>
      <c r="L142" s="201">
        <v>146</v>
      </c>
      <c r="M142" s="201">
        <v>151</v>
      </c>
      <c r="N142" s="106">
        <v>148</v>
      </c>
      <c r="O142" s="106">
        <v>131</v>
      </c>
      <c r="P142" s="13"/>
      <c r="Q142" s="13"/>
      <c r="R142" s="234"/>
      <c r="S142" s="13"/>
      <c r="T142" s="13"/>
      <c r="U142" s="13"/>
      <c r="V142" s="13"/>
      <c r="W142" s="13"/>
      <c r="X142" s="13"/>
      <c r="Y142" s="13"/>
      <c r="Z142" s="13"/>
      <c r="AA142" s="13"/>
      <c r="AB142" s="13"/>
    </row>
    <row r="143" spans="2:31" x14ac:dyDescent="0.25">
      <c r="B143" s="244" t="s">
        <v>165</v>
      </c>
      <c r="C143" s="217" t="s">
        <v>212</v>
      </c>
      <c r="D143" s="201">
        <v>0</v>
      </c>
      <c r="E143" s="201">
        <v>0</v>
      </c>
      <c r="F143" s="201">
        <v>0</v>
      </c>
      <c r="G143" s="201">
        <v>0</v>
      </c>
      <c r="H143" s="201">
        <v>0</v>
      </c>
      <c r="I143" s="201">
        <v>0</v>
      </c>
      <c r="J143" s="201">
        <v>0</v>
      </c>
      <c r="K143" s="201">
        <v>0</v>
      </c>
      <c r="L143" s="201">
        <v>0</v>
      </c>
      <c r="M143" s="201">
        <v>0</v>
      </c>
      <c r="N143" s="106"/>
      <c r="O143" s="106"/>
      <c r="P143" s="13"/>
      <c r="Q143" s="13"/>
      <c r="R143" s="234"/>
      <c r="S143" s="13"/>
      <c r="T143" s="13"/>
      <c r="U143" s="13"/>
      <c r="V143" s="13"/>
      <c r="W143" s="13"/>
      <c r="X143" s="13"/>
      <c r="Y143" s="13"/>
      <c r="Z143" s="13"/>
      <c r="AA143" s="13"/>
      <c r="AB143" s="13"/>
    </row>
    <row r="144" spans="2:31" x14ac:dyDescent="0.25">
      <c r="B144" s="244" t="s">
        <v>166</v>
      </c>
      <c r="C144" s="217" t="s">
        <v>212</v>
      </c>
      <c r="D144" s="236">
        <v>483</v>
      </c>
      <c r="E144" s="236">
        <v>514</v>
      </c>
      <c r="F144" s="237">
        <v>495</v>
      </c>
      <c r="G144" s="237">
        <v>522</v>
      </c>
      <c r="H144" s="237">
        <v>523</v>
      </c>
      <c r="I144" s="238">
        <v>497</v>
      </c>
      <c r="J144" s="238">
        <v>482</v>
      </c>
      <c r="K144" s="239">
        <v>482</v>
      </c>
      <c r="L144" s="240">
        <v>473</v>
      </c>
      <c r="M144" s="240">
        <v>452</v>
      </c>
      <c r="N144" s="106">
        <v>455</v>
      </c>
      <c r="O144" s="106">
        <v>496</v>
      </c>
      <c r="P144" s="13"/>
      <c r="Q144" s="13"/>
      <c r="R144" s="234"/>
      <c r="S144" s="13"/>
      <c r="T144" s="13"/>
      <c r="U144" s="13"/>
      <c r="V144" s="13"/>
      <c r="W144" s="13"/>
      <c r="X144" s="13"/>
      <c r="Y144" s="13"/>
      <c r="Z144" s="13"/>
      <c r="AA144" s="13"/>
      <c r="AB144" s="13"/>
    </row>
    <row r="145" spans="2:28" x14ac:dyDescent="0.25">
      <c r="B145" s="244" t="s">
        <v>186</v>
      </c>
      <c r="C145" s="217" t="s">
        <v>212</v>
      </c>
      <c r="D145" s="201">
        <v>0</v>
      </c>
      <c r="E145" s="201">
        <v>0</v>
      </c>
      <c r="F145" s="201">
        <v>0</v>
      </c>
      <c r="G145" s="201">
        <v>0</v>
      </c>
      <c r="H145" s="201">
        <v>0</v>
      </c>
      <c r="I145" s="201">
        <v>0</v>
      </c>
      <c r="J145" s="201">
        <v>0</v>
      </c>
      <c r="K145" s="201">
        <v>0</v>
      </c>
      <c r="L145" s="201">
        <v>0</v>
      </c>
      <c r="M145" s="201">
        <v>0</v>
      </c>
      <c r="N145" s="106"/>
      <c r="O145" s="106"/>
      <c r="P145" s="13"/>
      <c r="Q145" s="13"/>
      <c r="R145" s="13"/>
      <c r="S145" s="13"/>
      <c r="T145" s="13"/>
      <c r="U145" s="13"/>
      <c r="V145" s="13"/>
      <c r="W145" s="13"/>
      <c r="X145" s="13"/>
      <c r="Y145" s="13"/>
      <c r="Z145" s="13"/>
      <c r="AA145" s="13"/>
      <c r="AB145" s="13"/>
    </row>
    <row r="146" spans="2:28" x14ac:dyDescent="0.25">
      <c r="B146" s="244" t="s">
        <v>167</v>
      </c>
      <c r="C146" s="217" t="s">
        <v>212</v>
      </c>
      <c r="D146" s="201">
        <v>0</v>
      </c>
      <c r="E146" s="201">
        <v>0</v>
      </c>
      <c r="F146" s="201">
        <v>0</v>
      </c>
      <c r="G146" s="201">
        <v>0</v>
      </c>
      <c r="H146" s="201">
        <v>0</v>
      </c>
      <c r="I146" s="201">
        <v>0</v>
      </c>
      <c r="J146" s="201">
        <v>0</v>
      </c>
      <c r="K146" s="201">
        <v>0</v>
      </c>
      <c r="L146" s="201">
        <v>0</v>
      </c>
      <c r="M146" s="201">
        <v>0</v>
      </c>
      <c r="N146" s="106"/>
      <c r="O146" s="106"/>
      <c r="P146" s="13"/>
      <c r="Q146" s="13"/>
      <c r="R146" s="13"/>
      <c r="S146" s="13"/>
      <c r="T146" s="13"/>
      <c r="U146" s="13"/>
      <c r="V146" s="13"/>
      <c r="W146" s="13"/>
      <c r="X146" s="13"/>
      <c r="Y146" s="13"/>
      <c r="Z146" s="13"/>
      <c r="AA146" s="13"/>
      <c r="AB146" s="13"/>
    </row>
    <row r="147" spans="2:28" x14ac:dyDescent="0.25">
      <c r="B147" s="244" t="s">
        <v>168</v>
      </c>
      <c r="C147" s="217" t="s">
        <v>212</v>
      </c>
      <c r="D147" s="201">
        <v>426</v>
      </c>
      <c r="E147" s="201">
        <v>424</v>
      </c>
      <c r="F147" s="201">
        <v>407</v>
      </c>
      <c r="G147" s="201">
        <v>413</v>
      </c>
      <c r="H147" s="201">
        <v>423</v>
      </c>
      <c r="I147" s="201">
        <v>406</v>
      </c>
      <c r="J147" s="201">
        <v>395</v>
      </c>
      <c r="K147" s="201">
        <v>398</v>
      </c>
      <c r="L147" s="201">
        <v>394</v>
      </c>
      <c r="M147" s="201">
        <v>410</v>
      </c>
      <c r="N147" s="106">
        <v>401</v>
      </c>
      <c r="O147" s="106">
        <v>404</v>
      </c>
      <c r="P147" s="13"/>
      <c r="Q147" s="13"/>
      <c r="R147" s="13"/>
      <c r="S147" s="13"/>
      <c r="T147" s="13"/>
      <c r="U147" s="13"/>
      <c r="V147" s="13"/>
      <c r="W147" s="13"/>
      <c r="X147" s="13"/>
      <c r="Y147" s="13"/>
      <c r="Z147" s="13"/>
      <c r="AA147" s="13"/>
      <c r="AB147" s="13"/>
    </row>
    <row r="148" spans="2:28" x14ac:dyDescent="0.25">
      <c r="B148" s="244" t="s">
        <v>169</v>
      </c>
      <c r="C148" s="217" t="s">
        <v>212</v>
      </c>
      <c r="D148" s="201">
        <v>9</v>
      </c>
      <c r="E148" s="201">
        <v>10</v>
      </c>
      <c r="F148" s="201">
        <v>11</v>
      </c>
      <c r="G148" s="201">
        <v>17</v>
      </c>
      <c r="H148" s="201">
        <v>16</v>
      </c>
      <c r="I148" s="201">
        <v>17</v>
      </c>
      <c r="J148" s="201">
        <v>19</v>
      </c>
      <c r="K148" s="201">
        <v>0</v>
      </c>
      <c r="L148" s="201">
        <v>0</v>
      </c>
      <c r="M148" s="201">
        <v>24</v>
      </c>
      <c r="N148" s="106">
        <v>25</v>
      </c>
      <c r="O148" s="106">
        <v>25</v>
      </c>
      <c r="P148" s="13"/>
      <c r="Q148" s="13"/>
      <c r="R148" s="13"/>
      <c r="S148" s="13"/>
      <c r="T148" s="13"/>
      <c r="U148" s="13"/>
      <c r="V148" s="13"/>
      <c r="W148" s="13"/>
      <c r="X148" s="13"/>
      <c r="Y148" s="13"/>
      <c r="Z148" s="13"/>
      <c r="AA148" s="13"/>
      <c r="AB148" s="13"/>
    </row>
    <row r="149" spans="2:28" x14ac:dyDescent="0.25">
      <c r="B149" s="244" t="s">
        <v>170</v>
      </c>
      <c r="C149" s="217" t="s">
        <v>212</v>
      </c>
      <c r="D149" s="201">
        <v>403</v>
      </c>
      <c r="E149" s="201">
        <v>406</v>
      </c>
      <c r="F149" s="201">
        <v>376</v>
      </c>
      <c r="G149" s="201">
        <v>361</v>
      </c>
      <c r="H149" s="201">
        <v>353</v>
      </c>
      <c r="I149" s="201">
        <v>353</v>
      </c>
      <c r="J149" s="201">
        <v>311</v>
      </c>
      <c r="K149" s="201">
        <v>313</v>
      </c>
      <c r="L149" s="201">
        <v>329</v>
      </c>
      <c r="M149" s="201">
        <v>308</v>
      </c>
      <c r="N149" s="106">
        <v>301</v>
      </c>
      <c r="O149" s="106">
        <v>294</v>
      </c>
      <c r="P149" s="13"/>
      <c r="Q149" s="13"/>
      <c r="R149" s="13"/>
      <c r="S149" s="13"/>
      <c r="T149" s="13"/>
      <c r="U149" s="13"/>
      <c r="V149" s="13"/>
      <c r="W149" s="13"/>
      <c r="X149" s="13"/>
      <c r="Y149" s="13"/>
      <c r="Z149" s="13"/>
      <c r="AA149" s="13"/>
      <c r="AB149" s="13"/>
    </row>
    <row r="150" spans="2:28" x14ac:dyDescent="0.25">
      <c r="B150" s="244" t="s">
        <v>215</v>
      </c>
      <c r="C150" s="217" t="s">
        <v>212</v>
      </c>
      <c r="D150" s="201">
        <v>37</v>
      </c>
      <c r="E150" s="201">
        <v>43</v>
      </c>
      <c r="F150" s="201">
        <v>38</v>
      </c>
      <c r="G150" s="201">
        <v>36</v>
      </c>
      <c r="H150" s="201">
        <v>36</v>
      </c>
      <c r="I150" s="201">
        <v>38</v>
      </c>
      <c r="J150" s="201">
        <v>148</v>
      </c>
      <c r="K150" s="201">
        <v>148</v>
      </c>
      <c r="L150" s="201">
        <v>146</v>
      </c>
      <c r="M150" s="201">
        <v>27</v>
      </c>
      <c r="N150" s="106">
        <v>24</v>
      </c>
      <c r="O150" s="106">
        <v>22</v>
      </c>
      <c r="P150" s="13"/>
      <c r="Q150" s="13"/>
      <c r="R150" s="13"/>
      <c r="S150" s="13"/>
      <c r="T150" s="13"/>
      <c r="U150" s="13"/>
      <c r="V150" s="13"/>
      <c r="W150" s="13"/>
      <c r="X150" s="13"/>
      <c r="Y150" s="13"/>
      <c r="Z150" s="13"/>
      <c r="AA150" s="13"/>
      <c r="AB150" s="13"/>
    </row>
    <row r="151" spans="2:28" x14ac:dyDescent="0.25">
      <c r="B151" s="241" t="s">
        <v>192</v>
      </c>
      <c r="C151" s="225" t="s">
        <v>212</v>
      </c>
      <c r="D151" s="231">
        <f t="shared" ref="D151:O151" si="55">SUM(D114:D150)</f>
        <v>4800</v>
      </c>
      <c r="E151" s="231">
        <f t="shared" si="55"/>
        <v>4840</v>
      </c>
      <c r="F151" s="231">
        <f t="shared" si="55"/>
        <v>4650</v>
      </c>
      <c r="G151" s="231">
        <f t="shared" si="55"/>
        <v>4641</v>
      </c>
      <c r="H151" s="231">
        <f t="shared" si="55"/>
        <v>4617</v>
      </c>
      <c r="I151" s="231">
        <f t="shared" si="55"/>
        <v>4528</v>
      </c>
      <c r="J151" s="231">
        <f t="shared" si="55"/>
        <v>4472</v>
      </c>
      <c r="K151" s="231">
        <f t="shared" si="55"/>
        <v>4386</v>
      </c>
      <c r="L151" s="231">
        <f t="shared" si="55"/>
        <v>4334</v>
      </c>
      <c r="M151" s="231">
        <f t="shared" si="55"/>
        <v>4355</v>
      </c>
      <c r="N151" s="231">
        <f t="shared" si="55"/>
        <v>4307</v>
      </c>
      <c r="O151" s="231">
        <f t="shared" si="55"/>
        <v>4363</v>
      </c>
      <c r="P151" s="13"/>
      <c r="Q151" s="13"/>
      <c r="R151" s="13"/>
      <c r="S151" s="13"/>
      <c r="T151" s="13"/>
      <c r="U151" s="13"/>
      <c r="V151" s="13"/>
      <c r="W151" s="13"/>
      <c r="X151" s="13"/>
      <c r="Y151" s="13"/>
      <c r="Z151" s="13"/>
      <c r="AA151" s="13"/>
      <c r="AB151" s="13"/>
    </row>
    <row r="152" spans="2:28" x14ac:dyDescent="0.25">
      <c r="B152" s="245" t="s">
        <v>704</v>
      </c>
      <c r="C152" s="69"/>
      <c r="D152" s="69"/>
      <c r="E152" s="69"/>
      <c r="F152" s="69"/>
      <c r="G152" s="69"/>
      <c r="H152" s="69"/>
      <c r="I152" s="69"/>
      <c r="J152" s="69"/>
      <c r="K152" s="69"/>
      <c r="L152" s="69"/>
      <c r="M152" s="11"/>
      <c r="N152" s="13"/>
      <c r="O152" s="13"/>
      <c r="P152" s="13"/>
      <c r="Q152" s="13"/>
      <c r="R152" s="13"/>
      <c r="S152" s="13"/>
      <c r="T152" s="13"/>
      <c r="U152" s="13"/>
      <c r="V152" s="13"/>
      <c r="W152" s="13"/>
      <c r="X152" s="13"/>
      <c r="Y152" s="13"/>
      <c r="Z152" s="13"/>
      <c r="AA152" s="13"/>
      <c r="AB152" s="13"/>
    </row>
    <row r="153" spans="2:28" x14ac:dyDescent="0.25">
      <c r="B153" s="506" t="s">
        <v>216</v>
      </c>
      <c r="C153" s="258"/>
      <c r="D153" s="69"/>
      <c r="E153" s="69"/>
      <c r="F153" s="69"/>
      <c r="G153" s="69"/>
      <c r="H153" s="69"/>
      <c r="I153" s="69"/>
      <c r="J153" s="69"/>
      <c r="K153" s="69"/>
      <c r="L153" s="69"/>
      <c r="M153" s="11"/>
      <c r="N153" s="13"/>
      <c r="O153" s="13"/>
      <c r="P153" s="13"/>
      <c r="Q153" s="13"/>
      <c r="R153" s="13"/>
      <c r="S153" s="13"/>
      <c r="T153" s="13"/>
      <c r="U153" s="13"/>
      <c r="V153" s="13"/>
      <c r="W153" s="13"/>
      <c r="X153" s="13"/>
      <c r="Y153" s="13"/>
      <c r="Z153" s="13"/>
      <c r="AA153" s="13"/>
      <c r="AB153" s="13"/>
    </row>
    <row r="154" spans="2:28" x14ac:dyDescent="0.25">
      <c r="B154" s="506" t="s">
        <v>217</v>
      </c>
      <c r="C154" s="258"/>
      <c r="D154" s="69"/>
      <c r="E154" s="69"/>
      <c r="F154" s="69"/>
      <c r="G154" s="69"/>
      <c r="H154" s="69"/>
      <c r="I154" s="69"/>
      <c r="J154" s="69"/>
      <c r="K154" s="69"/>
      <c r="L154" s="69"/>
      <c r="M154" s="11"/>
      <c r="N154" s="13"/>
      <c r="O154" s="13"/>
      <c r="P154" s="13"/>
      <c r="Q154" s="13"/>
      <c r="R154" s="13"/>
      <c r="S154" s="13"/>
      <c r="T154" s="13"/>
      <c r="U154" s="13"/>
      <c r="V154" s="13"/>
      <c r="W154" s="13"/>
      <c r="X154" s="13"/>
      <c r="Y154" s="13"/>
      <c r="Z154" s="13"/>
      <c r="AA154" s="13"/>
      <c r="AB154" s="13"/>
    </row>
    <row r="155" spans="2:28" x14ac:dyDescent="0.25">
      <c r="B155" s="506" t="s">
        <v>218</v>
      </c>
      <c r="C155" s="258"/>
      <c r="D155" s="69"/>
      <c r="E155" s="69"/>
      <c r="F155" s="69"/>
      <c r="G155" s="69"/>
      <c r="H155" s="69"/>
      <c r="I155" s="69"/>
      <c r="J155" s="69"/>
      <c r="K155" s="69"/>
      <c r="L155" s="69"/>
      <c r="M155" s="11"/>
      <c r="N155" s="13"/>
      <c r="O155" s="13"/>
      <c r="P155" s="13"/>
      <c r="Q155" s="13"/>
      <c r="R155" s="13"/>
      <c r="S155" s="13"/>
      <c r="T155" s="13"/>
      <c r="U155" s="13"/>
      <c r="V155" s="13"/>
      <c r="W155" s="13"/>
      <c r="X155" s="13"/>
      <c r="Y155" s="13"/>
      <c r="Z155" s="13"/>
      <c r="AA155" s="13"/>
      <c r="AB155" s="13"/>
    </row>
    <row r="156" spans="2:28" x14ac:dyDescent="0.25">
      <c r="B156" s="260" t="s">
        <v>703</v>
      </c>
      <c r="C156" s="258"/>
      <c r="D156" s="69"/>
      <c r="E156" s="69"/>
      <c r="F156" s="69"/>
      <c r="G156" s="69"/>
      <c r="H156" s="69"/>
      <c r="I156" s="69"/>
      <c r="J156" s="69"/>
      <c r="K156" s="69"/>
      <c r="L156" s="69"/>
      <c r="M156" s="11"/>
      <c r="N156" s="13"/>
      <c r="O156" s="13"/>
      <c r="P156" s="13"/>
      <c r="Q156" s="13"/>
      <c r="R156" s="13"/>
      <c r="S156" s="13"/>
      <c r="T156" s="13"/>
      <c r="U156" s="13"/>
      <c r="V156" s="13"/>
      <c r="W156" s="13"/>
      <c r="X156" s="13"/>
      <c r="Y156" s="13"/>
      <c r="Z156" s="13"/>
      <c r="AA156" s="13"/>
      <c r="AB156" s="13"/>
    </row>
    <row r="157" spans="2:28" x14ac:dyDescent="0.25">
      <c r="B157" s="257"/>
      <c r="C157" s="258"/>
      <c r="D157" s="69"/>
      <c r="E157" s="69"/>
      <c r="F157" s="69"/>
      <c r="G157" s="69"/>
      <c r="H157" s="69"/>
      <c r="I157" s="69"/>
      <c r="J157" s="69"/>
      <c r="K157" s="69"/>
      <c r="L157" s="69"/>
      <c r="M157" s="11"/>
      <c r="N157" s="13"/>
      <c r="O157" s="13"/>
      <c r="P157" s="13"/>
      <c r="Q157" s="13"/>
      <c r="R157" s="13"/>
      <c r="S157" s="13"/>
      <c r="T157" s="13"/>
      <c r="U157" s="13"/>
      <c r="V157" s="13"/>
      <c r="W157" s="13"/>
      <c r="X157" s="13"/>
      <c r="Y157" s="13"/>
      <c r="Z157" s="13"/>
      <c r="AA157" s="13"/>
      <c r="AB157" s="13"/>
    </row>
    <row r="158" spans="2:28" x14ac:dyDescent="0.25">
      <c r="B158" s="245" t="s">
        <v>706</v>
      </c>
      <c r="C158" s="69"/>
      <c r="D158" s="69"/>
      <c r="E158" s="69"/>
      <c r="F158" s="69"/>
      <c r="G158" s="69"/>
      <c r="H158" s="69"/>
      <c r="I158" s="69"/>
      <c r="J158" s="69"/>
      <c r="K158" s="69"/>
      <c r="L158" s="69"/>
      <c r="M158" s="11"/>
      <c r="N158" s="13"/>
      <c r="O158" s="13"/>
      <c r="P158" s="13"/>
      <c r="Q158" s="13"/>
      <c r="R158" s="13"/>
      <c r="S158" s="13"/>
      <c r="T158" s="13"/>
      <c r="U158" s="13"/>
      <c r="V158" s="13"/>
      <c r="W158" s="13"/>
      <c r="X158" s="13"/>
      <c r="Y158" s="13"/>
      <c r="Z158" s="13"/>
      <c r="AA158" s="13"/>
      <c r="AB158" s="13"/>
    </row>
    <row r="159" spans="2:28" x14ac:dyDescent="0.25">
      <c r="B159" s="247" t="s">
        <v>187</v>
      </c>
      <c r="C159" s="507">
        <v>2018</v>
      </c>
      <c r="E159" s="69"/>
      <c r="F159" s="69"/>
      <c r="G159" s="69"/>
      <c r="H159" s="69"/>
      <c r="I159" s="69"/>
      <c r="J159" s="69"/>
      <c r="K159" s="69"/>
      <c r="L159" s="69"/>
      <c r="M159" s="11"/>
      <c r="N159" s="13"/>
      <c r="O159" s="13"/>
      <c r="P159" s="13"/>
      <c r="Q159" s="13"/>
      <c r="R159" s="13"/>
      <c r="S159" s="13"/>
      <c r="T159" s="13"/>
      <c r="U159" s="13"/>
      <c r="V159" s="13"/>
      <c r="W159" s="13"/>
      <c r="X159" s="13"/>
      <c r="Y159" s="13"/>
      <c r="Z159" s="13"/>
      <c r="AA159" s="13"/>
      <c r="AB159" s="13"/>
    </row>
    <row r="160" spans="2:28" x14ac:dyDescent="0.25">
      <c r="B160" s="246" t="s">
        <v>162</v>
      </c>
      <c r="C160" s="100">
        <v>7</v>
      </c>
      <c r="E160" s="11"/>
      <c r="F160" s="69"/>
      <c r="G160" s="69"/>
      <c r="H160" s="69"/>
      <c r="I160" s="69"/>
      <c r="J160" s="69"/>
      <c r="K160" s="69"/>
      <c r="L160" s="69"/>
      <c r="M160" s="11"/>
      <c r="N160" s="13"/>
      <c r="O160" s="13"/>
      <c r="P160" s="13"/>
      <c r="Q160" s="13"/>
      <c r="R160" s="13"/>
      <c r="S160" s="13"/>
      <c r="T160" s="13"/>
      <c r="U160" s="13"/>
      <c r="V160" s="13"/>
      <c r="W160" s="13"/>
      <c r="X160" s="13"/>
      <c r="Y160" s="13"/>
      <c r="Z160" s="13"/>
      <c r="AA160" s="13"/>
      <c r="AB160" s="13"/>
    </row>
    <row r="161" spans="2:28" x14ac:dyDescent="0.25">
      <c r="B161" s="246" t="s">
        <v>167</v>
      </c>
      <c r="C161" s="201">
        <v>2</v>
      </c>
      <c r="E161" s="69"/>
      <c r="F161" s="69"/>
      <c r="G161" s="69"/>
      <c r="H161" s="69"/>
      <c r="I161" s="69"/>
      <c r="J161" s="69"/>
      <c r="K161" s="69"/>
      <c r="L161" s="69"/>
      <c r="M161" s="11"/>
      <c r="N161" s="13"/>
      <c r="O161" s="13"/>
      <c r="P161" s="13"/>
      <c r="Q161" s="13"/>
      <c r="R161" s="13"/>
      <c r="S161" s="13"/>
      <c r="T161" s="13"/>
      <c r="U161" s="13"/>
      <c r="V161" s="13"/>
      <c r="W161" s="13"/>
      <c r="X161" s="13"/>
      <c r="Y161" s="13"/>
      <c r="Z161" s="13"/>
      <c r="AA161" s="13"/>
      <c r="AB161" s="13"/>
    </row>
    <row r="162" spans="2:28" x14ac:dyDescent="0.25">
      <c r="B162" s="246" t="s">
        <v>141</v>
      </c>
      <c r="C162" s="201">
        <v>1</v>
      </c>
      <c r="E162" s="69"/>
      <c r="F162" s="11"/>
      <c r="G162" s="11"/>
      <c r="H162" s="11"/>
      <c r="I162" s="11"/>
      <c r="J162" s="11"/>
      <c r="K162" s="11"/>
      <c r="L162" s="11"/>
      <c r="M162" s="11"/>
      <c r="N162" s="13"/>
      <c r="O162" s="13"/>
      <c r="P162" s="13"/>
      <c r="Q162" s="13"/>
      <c r="R162" s="13"/>
      <c r="S162" s="13"/>
      <c r="T162" s="13"/>
      <c r="U162" s="13"/>
      <c r="V162" s="13"/>
      <c r="W162" s="13"/>
      <c r="X162" s="13"/>
      <c r="Y162" s="13"/>
      <c r="Z162" s="13"/>
      <c r="AA162" s="13"/>
      <c r="AB162" s="13"/>
    </row>
    <row r="163" spans="2:28" x14ac:dyDescent="0.25">
      <c r="B163" s="246" t="s">
        <v>143</v>
      </c>
      <c r="C163" s="201">
        <v>1</v>
      </c>
      <c r="E163" s="69"/>
      <c r="F163" s="69"/>
      <c r="G163" s="69"/>
      <c r="H163" s="69"/>
      <c r="I163" s="69"/>
      <c r="J163" s="69"/>
      <c r="K163" s="69"/>
      <c r="L163" s="69"/>
      <c r="M163" s="11"/>
      <c r="N163" s="13"/>
      <c r="O163" s="13"/>
      <c r="P163" s="13"/>
      <c r="Q163" s="13"/>
      <c r="R163" s="13"/>
      <c r="S163" s="13"/>
      <c r="T163" s="13"/>
      <c r="U163" s="13"/>
      <c r="V163" s="13"/>
      <c r="W163" s="13"/>
      <c r="X163" s="13"/>
      <c r="Y163" s="13"/>
      <c r="Z163" s="13"/>
      <c r="AA163" s="13"/>
      <c r="AB163" s="13"/>
    </row>
    <row r="164" spans="2:28" x14ac:dyDescent="0.25">
      <c r="B164" s="246" t="s">
        <v>219</v>
      </c>
      <c r="C164" s="201">
        <v>2</v>
      </c>
      <c r="E164" s="69"/>
      <c r="F164" s="69"/>
      <c r="G164" s="69"/>
      <c r="H164" s="69"/>
      <c r="I164" s="69"/>
      <c r="J164" s="69"/>
      <c r="K164" s="69"/>
      <c r="L164" s="69"/>
      <c r="M164" s="11"/>
      <c r="N164" s="13"/>
      <c r="O164" s="13"/>
      <c r="P164" s="13"/>
      <c r="Q164" s="13"/>
      <c r="R164" s="13"/>
      <c r="S164" s="13"/>
      <c r="T164" s="13"/>
      <c r="U164" s="13"/>
      <c r="V164" s="13"/>
      <c r="W164" s="13"/>
      <c r="X164" s="13"/>
      <c r="Y164" s="13"/>
      <c r="Z164" s="13"/>
      <c r="AA164" s="13"/>
      <c r="AB164" s="13"/>
    </row>
    <row r="165" spans="2:28" x14ac:dyDescent="0.25">
      <c r="B165" s="246" t="s">
        <v>186</v>
      </c>
      <c r="C165" s="201">
        <v>80</v>
      </c>
      <c r="E165" s="69"/>
      <c r="F165" s="69"/>
      <c r="G165" s="69"/>
      <c r="H165" s="69"/>
      <c r="I165" s="69"/>
      <c r="J165" s="69"/>
      <c r="K165" s="69"/>
      <c r="L165" s="69"/>
      <c r="M165" s="11"/>
      <c r="N165" s="13"/>
      <c r="O165" s="13"/>
      <c r="P165" s="13"/>
      <c r="Q165" s="13"/>
      <c r="R165" s="13"/>
      <c r="S165" s="13"/>
      <c r="T165" s="13"/>
      <c r="U165" s="13"/>
      <c r="V165" s="13"/>
      <c r="W165" s="13"/>
      <c r="X165" s="13"/>
      <c r="Y165" s="13"/>
      <c r="Z165" s="13"/>
      <c r="AA165" s="13"/>
      <c r="AB165" s="13"/>
    </row>
    <row r="166" spans="2:28" x14ac:dyDescent="0.25">
      <c r="B166" s="260" t="s">
        <v>568</v>
      </c>
      <c r="C166" s="21"/>
      <c r="D166" s="69"/>
      <c r="E166" s="69"/>
      <c r="F166" s="69"/>
      <c r="G166" s="69"/>
      <c r="H166" s="69"/>
      <c r="I166" s="69"/>
      <c r="J166" s="69"/>
      <c r="K166" s="69"/>
      <c r="L166" s="69"/>
      <c r="M166" s="11"/>
      <c r="N166" s="13"/>
      <c r="O166" s="13"/>
      <c r="P166" s="13"/>
      <c r="Q166" s="13"/>
      <c r="R166" s="13"/>
      <c r="S166" s="13"/>
      <c r="T166" s="13"/>
      <c r="U166" s="13"/>
      <c r="V166" s="13"/>
      <c r="W166" s="13"/>
      <c r="X166" s="13"/>
      <c r="Y166" s="13"/>
      <c r="Z166" s="13"/>
      <c r="AA166" s="13"/>
      <c r="AB166" s="13"/>
    </row>
    <row r="167" spans="2:28" x14ac:dyDescent="0.25">
      <c r="B167" s="260" t="s">
        <v>707</v>
      </c>
      <c r="C167" s="21"/>
      <c r="D167" s="69"/>
      <c r="E167" s="69"/>
      <c r="F167" s="69"/>
      <c r="G167" s="69"/>
      <c r="H167" s="69"/>
      <c r="I167" s="69"/>
      <c r="J167" s="69"/>
      <c r="K167" s="69"/>
      <c r="L167" s="69"/>
      <c r="M167" s="11"/>
      <c r="N167" s="13"/>
      <c r="O167" s="13"/>
      <c r="P167" s="13"/>
      <c r="Q167" s="13"/>
      <c r="R167" s="13"/>
      <c r="S167" s="13"/>
      <c r="T167" s="13"/>
      <c r="U167" s="13"/>
      <c r="V167" s="13"/>
      <c r="W167" s="13"/>
      <c r="X167" s="13"/>
      <c r="Y167" s="13"/>
      <c r="Z167" s="13"/>
      <c r="AA167" s="13"/>
      <c r="AB167" s="13"/>
    </row>
    <row r="168" spans="2:28" x14ac:dyDescent="0.25">
      <c r="F168" s="69"/>
      <c r="G168" s="69"/>
      <c r="H168" s="69"/>
      <c r="I168" s="69"/>
      <c r="J168" s="69"/>
      <c r="K168" s="69"/>
      <c r="L168" s="69"/>
      <c r="M168" s="11"/>
      <c r="N168" s="13"/>
      <c r="O168" s="13"/>
      <c r="P168" s="13"/>
      <c r="Q168" s="13"/>
      <c r="R168" s="13"/>
      <c r="S168" s="13"/>
      <c r="T168" s="13"/>
      <c r="U168" s="13"/>
      <c r="V168" s="13"/>
      <c r="W168" s="13"/>
      <c r="X168" s="13"/>
      <c r="Y168" s="13"/>
      <c r="Z168" s="13"/>
      <c r="AA168" s="13"/>
      <c r="AB168" s="13"/>
    </row>
    <row r="169" spans="2:28" x14ac:dyDescent="0.25">
      <c r="F169" s="69"/>
      <c r="G169" s="69"/>
      <c r="H169" s="69"/>
      <c r="I169" s="69"/>
      <c r="J169" s="69"/>
      <c r="K169" s="69"/>
      <c r="L169" s="69"/>
      <c r="M169" s="11"/>
      <c r="N169" s="13"/>
      <c r="O169" s="13"/>
      <c r="P169" s="13"/>
      <c r="Q169" s="13"/>
      <c r="R169" s="13"/>
      <c r="S169" s="13"/>
      <c r="T169" s="13"/>
      <c r="U169" s="13"/>
      <c r="V169" s="13"/>
      <c r="W169" s="13"/>
      <c r="X169" s="13"/>
      <c r="Y169" s="13"/>
      <c r="Z169" s="13"/>
      <c r="AA169" s="13"/>
      <c r="AB169" s="13"/>
    </row>
    <row r="170" spans="2:28" x14ac:dyDescent="0.25">
      <c r="C170" s="69"/>
      <c r="D170" s="69"/>
      <c r="E170" s="69"/>
      <c r="F170" s="69"/>
      <c r="G170" s="69"/>
      <c r="H170" s="69"/>
      <c r="I170" s="69"/>
      <c r="J170" s="69"/>
      <c r="K170" s="69"/>
      <c r="L170" s="69"/>
      <c r="M170" s="11"/>
      <c r="N170" s="13"/>
      <c r="O170" s="13"/>
      <c r="P170" s="13"/>
      <c r="Q170" s="13"/>
      <c r="R170" s="13"/>
      <c r="S170" s="13"/>
      <c r="T170" s="13"/>
      <c r="U170" s="13"/>
      <c r="V170" s="13"/>
      <c r="W170" s="13"/>
      <c r="X170" s="13"/>
      <c r="Y170" s="13"/>
      <c r="Z170" s="13"/>
      <c r="AA170" s="13"/>
      <c r="AB170" s="13"/>
    </row>
    <row r="171" spans="2:28" x14ac:dyDescent="0.25">
      <c r="B171" s="220"/>
      <c r="C171" s="69"/>
      <c r="D171" s="69"/>
      <c r="E171" s="69"/>
      <c r="F171" s="69"/>
      <c r="G171" s="69"/>
      <c r="H171" s="69"/>
      <c r="I171" s="69"/>
      <c r="J171" s="69"/>
      <c r="K171" s="69"/>
      <c r="L171" s="69"/>
      <c r="M171" s="11"/>
      <c r="N171" s="13"/>
      <c r="O171" s="13"/>
      <c r="P171" s="13"/>
      <c r="Q171" s="13"/>
      <c r="R171" s="13"/>
      <c r="S171" s="13"/>
      <c r="T171" s="13"/>
      <c r="U171" s="13"/>
      <c r="V171" s="13"/>
      <c r="W171" s="13"/>
      <c r="X171" s="13"/>
      <c r="Y171" s="13"/>
      <c r="Z171" s="13"/>
      <c r="AA171" s="13"/>
      <c r="AB171" s="13"/>
    </row>
    <row r="172" spans="2:28" x14ac:dyDescent="0.25">
      <c r="B172" s="247" t="s">
        <v>220</v>
      </c>
      <c r="C172" s="201"/>
      <c r="D172" s="201"/>
      <c r="E172" s="69"/>
      <c r="F172" s="69"/>
      <c r="G172" s="69"/>
      <c r="H172" s="69"/>
      <c r="I172" s="69"/>
      <c r="J172" s="69"/>
      <c r="K172" s="69"/>
      <c r="L172" s="69"/>
      <c r="M172" s="11"/>
      <c r="N172" s="13"/>
      <c r="O172" s="13"/>
      <c r="P172" s="13"/>
      <c r="Q172" s="13"/>
      <c r="R172" s="13"/>
      <c r="S172" s="13"/>
      <c r="T172" s="13"/>
      <c r="U172" s="13"/>
      <c r="V172" s="13"/>
      <c r="W172" s="13"/>
      <c r="X172" s="13"/>
      <c r="Y172" s="13"/>
      <c r="Z172" s="13"/>
      <c r="AA172" s="13"/>
      <c r="AB172" s="13"/>
    </row>
    <row r="173" spans="2:28" x14ac:dyDescent="0.25">
      <c r="B173" s="248"/>
      <c r="C173" s="255" t="s">
        <v>90</v>
      </c>
      <c r="D173" s="255" t="s">
        <v>221</v>
      </c>
      <c r="E173" s="69"/>
      <c r="F173" s="69"/>
      <c r="G173" s="69"/>
      <c r="H173" s="69"/>
      <c r="I173" s="69"/>
      <c r="J173" s="69"/>
      <c r="K173" s="69"/>
      <c r="L173" s="69"/>
      <c r="M173" s="249"/>
      <c r="N173" s="13"/>
      <c r="O173" s="13"/>
      <c r="P173" s="13"/>
      <c r="Q173" s="13"/>
      <c r="R173" s="13"/>
      <c r="S173" s="13"/>
      <c r="T173" s="13"/>
      <c r="U173" s="13"/>
      <c r="V173" s="13"/>
      <c r="W173" s="13"/>
      <c r="X173" s="13"/>
      <c r="Y173" s="13"/>
      <c r="Z173" s="13"/>
      <c r="AA173" s="13"/>
      <c r="AB173" s="13"/>
    </row>
    <row r="174" spans="2:28" x14ac:dyDescent="0.25">
      <c r="B174" s="218" t="s">
        <v>158</v>
      </c>
      <c r="C174" s="201">
        <v>2895</v>
      </c>
      <c r="D174" s="250">
        <f>C174/C176</f>
        <v>0.8714629741119807</v>
      </c>
      <c r="E174" s="230"/>
      <c r="F174" s="69"/>
      <c r="G174" s="69"/>
      <c r="H174" s="69"/>
      <c r="I174" s="69"/>
      <c r="J174" s="69"/>
      <c r="K174" s="69"/>
      <c r="L174" s="69"/>
      <c r="M174" s="11"/>
      <c r="N174" s="13"/>
      <c r="O174" s="13"/>
      <c r="P174" s="13"/>
      <c r="Q174" s="13"/>
      <c r="R174" s="13"/>
      <c r="S174" s="13"/>
      <c r="T174" s="13"/>
      <c r="U174" s="13"/>
      <c r="V174" s="13"/>
      <c r="W174" s="13"/>
      <c r="X174" s="13"/>
      <c r="Y174" s="13"/>
      <c r="Z174" s="13"/>
      <c r="AA174" s="13"/>
      <c r="AB174" s="13"/>
    </row>
    <row r="175" spans="2:28" x14ac:dyDescent="0.25">
      <c r="B175" s="218" t="s">
        <v>160</v>
      </c>
      <c r="C175" s="201">
        <v>427</v>
      </c>
      <c r="D175" s="250">
        <f>C175/C176</f>
        <v>0.12853702588801927</v>
      </c>
      <c r="E175" s="69"/>
      <c r="F175" s="69"/>
      <c r="G175" s="69"/>
      <c r="H175" s="69"/>
      <c r="I175" s="69"/>
      <c r="J175" s="69"/>
      <c r="K175" s="69"/>
      <c r="L175" s="69"/>
      <c r="M175" s="11"/>
      <c r="N175" s="13"/>
      <c r="O175" s="13"/>
      <c r="P175" s="13"/>
      <c r="Q175" s="13"/>
      <c r="R175" s="13"/>
      <c r="S175" s="13"/>
      <c r="T175" s="13"/>
      <c r="U175" s="13"/>
      <c r="V175" s="13"/>
      <c r="W175" s="13"/>
      <c r="X175" s="13"/>
      <c r="Y175" s="13"/>
      <c r="Z175" s="13"/>
      <c r="AA175" s="13"/>
      <c r="AB175" s="13"/>
    </row>
    <row r="176" spans="2:28" x14ac:dyDescent="0.25">
      <c r="B176" s="241" t="s">
        <v>192</v>
      </c>
      <c r="C176" s="201">
        <f>C174+C175</f>
        <v>3322</v>
      </c>
      <c r="D176" s="251">
        <f>C176/C176</f>
        <v>1</v>
      </c>
      <c r="E176" s="69"/>
      <c r="F176" s="69"/>
      <c r="G176" s="69"/>
      <c r="H176" s="69"/>
      <c r="I176" s="69"/>
      <c r="J176" s="69"/>
      <c r="K176" s="69"/>
      <c r="L176" s="69"/>
      <c r="N176" s="13"/>
      <c r="O176" s="13"/>
      <c r="P176" s="13"/>
      <c r="Q176" s="13"/>
      <c r="R176" s="13"/>
      <c r="S176" s="13"/>
      <c r="T176" s="13"/>
      <c r="U176" s="13"/>
      <c r="V176" s="13"/>
      <c r="W176" s="13"/>
      <c r="X176" s="13"/>
      <c r="Y176" s="13"/>
      <c r="Z176" s="13"/>
      <c r="AA176" s="13"/>
      <c r="AB176" s="13"/>
    </row>
    <row r="177" spans="1:28" x14ac:dyDescent="0.25">
      <c r="B177" s="260" t="s">
        <v>569</v>
      </c>
      <c r="C177" s="69"/>
      <c r="D177" s="69"/>
      <c r="E177" s="69"/>
      <c r="F177" s="69"/>
      <c r="G177" s="69"/>
      <c r="H177" s="69"/>
      <c r="I177" s="69"/>
      <c r="J177" s="69"/>
      <c r="K177" s="69"/>
      <c r="L177" s="69"/>
      <c r="N177" s="13"/>
      <c r="O177" s="13"/>
      <c r="P177" s="13"/>
      <c r="Q177" s="13"/>
      <c r="R177" s="13"/>
      <c r="S177" s="13"/>
      <c r="T177" s="13"/>
      <c r="U177" s="13"/>
      <c r="V177" s="13"/>
      <c r="W177" s="13"/>
      <c r="X177" s="13"/>
      <c r="Y177" s="13"/>
      <c r="Z177" s="13"/>
      <c r="AA177" s="13"/>
      <c r="AB177" s="13"/>
    </row>
    <row r="178" spans="1:28" x14ac:dyDescent="0.25">
      <c r="A178" s="259"/>
      <c r="B178" s="260" t="s">
        <v>223</v>
      </c>
      <c r="C178" s="69"/>
      <c r="D178" s="69"/>
      <c r="E178" s="69"/>
      <c r="F178" s="69"/>
      <c r="G178" s="69"/>
      <c r="H178" s="69"/>
      <c r="I178" s="69"/>
      <c r="J178" s="69"/>
      <c r="K178" s="69"/>
      <c r="L178" s="69"/>
      <c r="N178" s="13"/>
      <c r="O178" s="13"/>
      <c r="P178" s="13"/>
      <c r="Q178" s="13"/>
      <c r="R178" s="13"/>
      <c r="S178" s="13"/>
      <c r="T178" s="13"/>
      <c r="U178" s="13"/>
      <c r="V178" s="13"/>
      <c r="W178" s="13"/>
      <c r="X178" s="13"/>
      <c r="Y178" s="13"/>
      <c r="Z178" s="13"/>
      <c r="AA178" s="13"/>
      <c r="AB178" s="13"/>
    </row>
  </sheetData>
  <mergeCells count="10">
    <mergeCell ref="B112:B113"/>
    <mergeCell ref="B4:B5"/>
    <mergeCell ref="B103:M104"/>
    <mergeCell ref="B105:M107"/>
    <mergeCell ref="B56:M58"/>
    <mergeCell ref="B63:B64"/>
    <mergeCell ref="C4:O4"/>
    <mergeCell ref="C112:O112"/>
    <mergeCell ref="B108:M108"/>
    <mergeCell ref="C63:O63"/>
  </mergeCells>
  <hyperlinks>
    <hyperlink ref="B54" r:id="rId1"/>
  </hyperlinks>
  <pageMargins left="0.7" right="0.7" top="0.75" bottom="0.75" header="0.3" footer="0.3"/>
  <pageSetup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279"/>
  <sheetViews>
    <sheetView zoomScale="60" zoomScaleNormal="60" workbookViewId="0">
      <selection activeCell="Q14" sqref="Q14"/>
    </sheetView>
  </sheetViews>
  <sheetFormatPr defaultColWidth="9.140625" defaultRowHeight="15.75" x14ac:dyDescent="0.25"/>
  <cols>
    <col min="1" max="1" width="5.7109375" style="2" customWidth="1"/>
    <col min="2" max="2" width="66.42578125" style="2" customWidth="1"/>
    <col min="3" max="3" width="15.5703125" style="2" bestFit="1" customWidth="1"/>
    <col min="4" max="5" width="15.5703125" style="2" customWidth="1"/>
    <col min="6" max="11" width="13.85546875" style="2" bestFit="1" customWidth="1"/>
    <col min="12" max="14" width="13.85546875" style="2" customWidth="1"/>
    <col min="15" max="16384" width="9.140625" style="2"/>
  </cols>
  <sheetData>
    <row r="2" spans="2:5" ht="15.6" x14ac:dyDescent="0.3">
      <c r="B2" s="1" t="s">
        <v>564</v>
      </c>
    </row>
    <row r="3" spans="2:5" ht="18.75" customHeight="1" thickBot="1" x14ac:dyDescent="0.35">
      <c r="C3" s="1"/>
      <c r="D3" s="1"/>
      <c r="E3" s="1"/>
    </row>
    <row r="4" spans="2:5" ht="18" x14ac:dyDescent="0.4">
      <c r="B4" s="552" t="s">
        <v>68</v>
      </c>
      <c r="C4" s="3" t="s">
        <v>3</v>
      </c>
      <c r="D4" s="116"/>
      <c r="E4" s="116"/>
    </row>
    <row r="5" spans="2:5" ht="15.6" x14ac:dyDescent="0.3">
      <c r="B5" s="8" t="s">
        <v>4</v>
      </c>
      <c r="C5" s="7">
        <v>0.55000000000000004</v>
      </c>
      <c r="D5" s="12"/>
      <c r="E5" s="12"/>
    </row>
    <row r="6" spans="2:5" ht="15.6" x14ac:dyDescent="0.3">
      <c r="B6" s="6" t="s">
        <v>5</v>
      </c>
      <c r="C6" s="7">
        <v>3</v>
      </c>
      <c r="D6" s="12"/>
      <c r="E6" s="12"/>
    </row>
    <row r="7" spans="2:5" ht="15.6" x14ac:dyDescent="0.3">
      <c r="B7" s="6" t="s">
        <v>2</v>
      </c>
      <c r="C7" s="7">
        <v>2.5</v>
      </c>
      <c r="D7" s="12"/>
      <c r="E7" s="12"/>
    </row>
    <row r="8" spans="2:5" ht="15.6" x14ac:dyDescent="0.3">
      <c r="B8" s="6" t="s">
        <v>6</v>
      </c>
      <c r="C8" s="7">
        <v>9</v>
      </c>
      <c r="D8" s="12"/>
      <c r="E8" s="12"/>
    </row>
    <row r="9" spans="2:5" ht="15.6" x14ac:dyDescent="0.3">
      <c r="B9" s="8" t="s">
        <v>50</v>
      </c>
      <c r="C9" s="7">
        <v>1</v>
      </c>
      <c r="D9" s="12"/>
      <c r="E9" s="12"/>
    </row>
    <row r="10" spans="2:5" ht="15.6" x14ac:dyDescent="0.3">
      <c r="B10" s="8" t="s">
        <v>7</v>
      </c>
      <c r="C10" s="7">
        <v>2.2400000000000002</v>
      </c>
      <c r="D10" s="12"/>
      <c r="E10" s="12"/>
    </row>
    <row r="11" spans="2:5" ht="15.6" x14ac:dyDescent="0.3">
      <c r="B11" s="6" t="s">
        <v>1</v>
      </c>
      <c r="C11" s="7">
        <v>2.9</v>
      </c>
      <c r="D11" s="12"/>
      <c r="E11" s="12"/>
    </row>
    <row r="12" spans="2:5" ht="15.6" x14ac:dyDescent="0.3">
      <c r="B12" s="6" t="s">
        <v>12</v>
      </c>
      <c r="C12" s="7">
        <v>4.0999999999999996</v>
      </c>
      <c r="D12" s="12"/>
      <c r="E12" s="12"/>
    </row>
    <row r="13" spans="2:5" ht="15.6" x14ac:dyDescent="0.3">
      <c r="B13" s="6" t="s">
        <v>57</v>
      </c>
      <c r="C13" s="7">
        <v>9</v>
      </c>
      <c r="D13" s="12"/>
      <c r="E13" s="12"/>
    </row>
    <row r="14" spans="2:5" ht="15.6" x14ac:dyDescent="0.3">
      <c r="B14" s="6" t="s">
        <v>8</v>
      </c>
      <c r="C14" s="7">
        <v>5.9</v>
      </c>
      <c r="D14" s="12"/>
      <c r="E14" s="12"/>
    </row>
    <row r="15" spans="2:5" ht="15.6" x14ac:dyDescent="0.3">
      <c r="B15" s="6" t="s">
        <v>9</v>
      </c>
      <c r="C15" s="7">
        <v>6.12</v>
      </c>
      <c r="D15" s="12"/>
      <c r="E15" s="12"/>
    </row>
    <row r="16" spans="2:5" ht="15.6" x14ac:dyDescent="0.3">
      <c r="B16" s="4" t="s">
        <v>10</v>
      </c>
      <c r="C16" s="5">
        <v>4.5</v>
      </c>
      <c r="D16" s="12"/>
      <c r="E16" s="12"/>
    </row>
    <row r="17" spans="2:14" ht="16.149999999999999" thickBot="1" x14ac:dyDescent="0.35">
      <c r="B17" s="553" t="s">
        <v>879</v>
      </c>
      <c r="C17" s="10">
        <v>2.5</v>
      </c>
      <c r="D17" s="12"/>
      <c r="E17" s="12"/>
    </row>
    <row r="18" spans="2:14" ht="15.6" x14ac:dyDescent="0.3">
      <c r="B18" s="11"/>
      <c r="C18" s="12"/>
      <c r="D18" s="12"/>
      <c r="E18" s="12"/>
    </row>
    <row r="19" spans="2:14" ht="15.6" x14ac:dyDescent="0.3">
      <c r="B19" s="13"/>
      <c r="C19" s="14"/>
      <c r="D19" s="14"/>
      <c r="E19" s="14"/>
    </row>
    <row r="20" spans="2:14" s="18" customFormat="1" ht="18" x14ac:dyDescent="0.3">
      <c r="B20" s="15" t="s">
        <v>69</v>
      </c>
      <c r="C20" s="16" t="s">
        <v>15</v>
      </c>
      <c r="D20" s="16">
        <v>2005</v>
      </c>
      <c r="E20" s="16">
        <v>2006</v>
      </c>
      <c r="F20" s="16">
        <v>2007</v>
      </c>
      <c r="G20" s="16">
        <v>2008</v>
      </c>
      <c r="H20" s="16">
        <v>2009</v>
      </c>
      <c r="I20" s="16">
        <v>2010</v>
      </c>
      <c r="J20" s="16">
        <v>2011</v>
      </c>
      <c r="K20" s="16">
        <v>2012</v>
      </c>
      <c r="L20" s="16">
        <v>2013</v>
      </c>
      <c r="M20" s="16">
        <v>2014</v>
      </c>
      <c r="N20" s="17">
        <v>2015</v>
      </c>
    </row>
    <row r="21" spans="2:14" s="18" customFormat="1" ht="15.6" x14ac:dyDescent="0.3">
      <c r="B21" s="172" t="s">
        <v>31</v>
      </c>
      <c r="C21" s="171"/>
      <c r="D21" s="197"/>
      <c r="E21" s="197"/>
      <c r="F21" s="197"/>
      <c r="G21" s="197"/>
      <c r="H21" s="197"/>
      <c r="I21" s="197"/>
      <c r="J21" s="197"/>
      <c r="K21" s="197"/>
      <c r="L21" s="197"/>
      <c r="M21" s="197"/>
      <c r="N21" s="197"/>
    </row>
    <row r="22" spans="2:14" s="18" customFormat="1" ht="15.6" x14ac:dyDescent="0.3">
      <c r="B22" s="165" t="s">
        <v>136</v>
      </c>
      <c r="C22" s="20"/>
      <c r="D22" s="21">
        <f>State_Production_Tannery!D11</f>
        <v>0</v>
      </c>
      <c r="E22" s="21">
        <f>State_Production_Tannery!E11</f>
        <v>0</v>
      </c>
      <c r="F22" s="21">
        <f>State_Production_Tannery!F11</f>
        <v>0</v>
      </c>
      <c r="G22" s="21">
        <f>State_Production_Tannery!G11</f>
        <v>0</v>
      </c>
      <c r="H22" s="21">
        <f>State_Production_Tannery!H11</f>
        <v>0</v>
      </c>
      <c r="I22" s="21">
        <f>State_Production_Tannery!I11</f>
        <v>0</v>
      </c>
      <c r="J22" s="21">
        <f>State_Production_Tannery!J11</f>
        <v>0</v>
      </c>
      <c r="K22" s="21">
        <f>State_Production_Tannery!K11</f>
        <v>0</v>
      </c>
      <c r="L22" s="21">
        <f>State_Production_Tannery!L11</f>
        <v>0</v>
      </c>
      <c r="M22" s="21">
        <f>State_Production_Tannery!M11</f>
        <v>0</v>
      </c>
      <c r="N22" s="131">
        <f>State_Production_Tannery!N11</f>
        <v>0</v>
      </c>
    </row>
    <row r="23" spans="2:14" s="18" customFormat="1" ht="15.6" x14ac:dyDescent="0.3">
      <c r="B23" s="165" t="s">
        <v>137</v>
      </c>
      <c r="C23" s="20"/>
      <c r="D23" s="21">
        <f>State_Production_Tannery!D12</f>
        <v>1742.0699357282749</v>
      </c>
      <c r="E23" s="21">
        <f>State_Production_Tannery!E12</f>
        <v>1777.963257537446</v>
      </c>
      <c r="F23" s="21">
        <f>State_Production_Tannery!F12</f>
        <v>1814.5673381943232</v>
      </c>
      <c r="G23" s="21">
        <f>State_Production_Tannery!G12</f>
        <v>1852.9483159704664</v>
      </c>
      <c r="H23" s="21">
        <f>State_Production_Tannery!H12</f>
        <v>1889.5523966273436</v>
      </c>
      <c r="I23" s="21">
        <f>State_Production_Tannery!I12</f>
        <v>1928.9995126750462</v>
      </c>
      <c r="J23" s="21">
        <f>State_Production_Tannery!J12</f>
        <v>1943.2146896291733</v>
      </c>
      <c r="K23" s="21">
        <f>State_Production_Tannery!K12</f>
        <v>1967.0251110273362</v>
      </c>
      <c r="L23" s="21">
        <f>State_Production_Tannery!L12</f>
        <v>2102.4246715153968</v>
      </c>
      <c r="M23" s="21">
        <f>State_Production_Tannery!M12</f>
        <v>2227.1628492878622</v>
      </c>
      <c r="N23" s="131">
        <f>State_Production_Tannery!N12</f>
        <v>2142.5825464108057</v>
      </c>
    </row>
    <row r="24" spans="2:14" s="18" customFormat="1" ht="15.6" x14ac:dyDescent="0.3">
      <c r="B24" s="165" t="s">
        <v>138</v>
      </c>
      <c r="C24" s="20"/>
      <c r="D24" s="21">
        <f>State_Production_Tannery!D13</f>
        <v>0</v>
      </c>
      <c r="E24" s="21">
        <f>State_Production_Tannery!E13</f>
        <v>0</v>
      </c>
      <c r="F24" s="21">
        <f>State_Production_Tannery!F13</f>
        <v>0</v>
      </c>
      <c r="G24" s="21">
        <f>State_Production_Tannery!G13</f>
        <v>0</v>
      </c>
      <c r="H24" s="21">
        <f>State_Production_Tannery!H13</f>
        <v>0</v>
      </c>
      <c r="I24" s="21">
        <f>State_Production_Tannery!I13</f>
        <v>0</v>
      </c>
      <c r="J24" s="21">
        <f>State_Production_Tannery!J13</f>
        <v>0</v>
      </c>
      <c r="K24" s="21">
        <f>State_Production_Tannery!K13</f>
        <v>0</v>
      </c>
      <c r="L24" s="21">
        <f>State_Production_Tannery!L13</f>
        <v>0</v>
      </c>
      <c r="M24" s="21">
        <f>State_Production_Tannery!M13</f>
        <v>0</v>
      </c>
      <c r="N24" s="131">
        <f>State_Production_Tannery!N13</f>
        <v>0</v>
      </c>
    </row>
    <row r="25" spans="2:14" s="18" customFormat="1" ht="15.6" x14ac:dyDescent="0.3">
      <c r="B25" s="165" t="s">
        <v>139</v>
      </c>
      <c r="C25" s="20"/>
      <c r="D25" s="21">
        <f>State_Production_Tannery!D14</f>
        <v>0</v>
      </c>
      <c r="E25" s="21">
        <f>State_Production_Tannery!E14</f>
        <v>0</v>
      </c>
      <c r="F25" s="21">
        <f>State_Production_Tannery!F14</f>
        <v>0</v>
      </c>
      <c r="G25" s="21">
        <f>State_Production_Tannery!G14</f>
        <v>0</v>
      </c>
      <c r="H25" s="21">
        <f>State_Production_Tannery!H14</f>
        <v>0</v>
      </c>
      <c r="I25" s="21">
        <f>State_Production_Tannery!I14</f>
        <v>0</v>
      </c>
      <c r="J25" s="21">
        <f>State_Production_Tannery!J14</f>
        <v>0</v>
      </c>
      <c r="K25" s="21">
        <f>State_Production_Tannery!K14</f>
        <v>0</v>
      </c>
      <c r="L25" s="21">
        <f>State_Production_Tannery!L14</f>
        <v>0</v>
      </c>
      <c r="M25" s="21">
        <f>State_Production_Tannery!M14</f>
        <v>0</v>
      </c>
      <c r="N25" s="131">
        <f>State_Production_Tannery!N14</f>
        <v>0</v>
      </c>
    </row>
    <row r="26" spans="2:14" s="18" customFormat="1" ht="15.6" x14ac:dyDescent="0.3">
      <c r="B26" s="165" t="s">
        <v>140</v>
      </c>
      <c r="C26" s="20"/>
      <c r="D26" s="21">
        <f>State_Production_Tannery!D15</f>
        <v>2077.8634938440741</v>
      </c>
      <c r="E26" s="21">
        <f>State_Production_Tannery!E15</f>
        <v>2120.6754507755822</v>
      </c>
      <c r="F26" s="21">
        <f>State_Production_Tannery!F15</f>
        <v>2164.3351692304864</v>
      </c>
      <c r="G26" s="21">
        <f>State_Production_Tannery!G15</f>
        <v>2210.1142914938805</v>
      </c>
      <c r="H26" s="21">
        <f>State_Production_Tannery!H15</f>
        <v>2253.7740099487846</v>
      </c>
      <c r="I26" s="21">
        <f>State_Production_Tannery!I15</f>
        <v>2300.8247744972737</v>
      </c>
      <c r="J26" s="21">
        <f>State_Production_Tannery!J15</f>
        <v>2317.7800049651973</v>
      </c>
      <c r="K26" s="21">
        <f>State_Production_Tannery!K15</f>
        <v>2346.1800159989702</v>
      </c>
      <c r="L26" s="21">
        <f>State_Production_Tannery!L15</f>
        <v>2507.6785862059451</v>
      </c>
      <c r="M26" s="21">
        <f>State_Production_Tannery!M15</f>
        <v>2656.4607335619776</v>
      </c>
      <c r="N26" s="131">
        <f>State_Production_Tannery!N15</f>
        <v>2555.5771122778301</v>
      </c>
    </row>
    <row r="27" spans="2:14" s="18" customFormat="1" ht="15.6" x14ac:dyDescent="0.3">
      <c r="B27" s="165" t="s">
        <v>141</v>
      </c>
      <c r="C27" s="20"/>
      <c r="D27" s="21">
        <f>State_Production_Tannery!D16</f>
        <v>0</v>
      </c>
      <c r="E27" s="21">
        <f>State_Production_Tannery!E16</f>
        <v>0</v>
      </c>
      <c r="F27" s="21">
        <f>State_Production_Tannery!F16</f>
        <v>0</v>
      </c>
      <c r="G27" s="21">
        <f>State_Production_Tannery!G16</f>
        <v>0</v>
      </c>
      <c r="H27" s="21">
        <f>State_Production_Tannery!H16</f>
        <v>0</v>
      </c>
      <c r="I27" s="21">
        <f>State_Production_Tannery!I16</f>
        <v>0</v>
      </c>
      <c r="J27" s="21">
        <f>State_Production_Tannery!J16</f>
        <v>0</v>
      </c>
      <c r="K27" s="21">
        <f>State_Production_Tannery!K16</f>
        <v>0</v>
      </c>
      <c r="L27" s="21">
        <f>State_Production_Tannery!L16</f>
        <v>0</v>
      </c>
      <c r="M27" s="21">
        <f>State_Production_Tannery!M16</f>
        <v>0</v>
      </c>
      <c r="N27" s="131">
        <f>State_Production_Tannery!N16</f>
        <v>0</v>
      </c>
    </row>
    <row r="28" spans="2:14" s="18" customFormat="1" ht="15.6" x14ac:dyDescent="0.3">
      <c r="B28" s="165" t="s">
        <v>142</v>
      </c>
      <c r="C28" s="20"/>
      <c r="D28" s="21">
        <f>State_Production_Tannery!D17</f>
        <v>51.833904944049578</v>
      </c>
      <c r="E28" s="21">
        <f>State_Production_Tannery!E17</f>
        <v>52.901882177698909</v>
      </c>
      <c r="F28" s="21">
        <f>State_Production_Tannery!F17</f>
        <v>53.99100747538089</v>
      </c>
      <c r="G28" s="21">
        <f>State_Production_Tannery!G17</f>
        <v>55.133002933144532</v>
      </c>
      <c r="H28" s="21">
        <f>State_Production_Tannery!H17</f>
        <v>56.22212823082652</v>
      </c>
      <c r="I28" s="21">
        <f>State_Production_Tannery!I17</f>
        <v>57.39584578463915</v>
      </c>
      <c r="J28" s="21">
        <f>State_Production_Tannery!J17</f>
        <v>57.818807065292347</v>
      </c>
      <c r="K28" s="21">
        <f>State_Production_Tannery!K17</f>
        <v>58.527267210386455</v>
      </c>
      <c r="L28" s="21">
        <f>State_Production_Tannery!L17</f>
        <v>62.555973408608182</v>
      </c>
      <c r="M28" s="21">
        <f>State_Production_Tannery!M17</f>
        <v>66.267458646340003</v>
      </c>
      <c r="N28" s="131">
        <f>State_Production_Tannery!N17</f>
        <v>63.75083902645347</v>
      </c>
    </row>
    <row r="29" spans="2:14" s="18" customFormat="1" ht="15.6" x14ac:dyDescent="0.3">
      <c r="B29" s="165" t="s">
        <v>143</v>
      </c>
      <c r="C29" s="20"/>
      <c r="D29" s="21">
        <f>State_Production_Tannery!D18</f>
        <v>0</v>
      </c>
      <c r="E29" s="21">
        <f>State_Production_Tannery!E18</f>
        <v>0</v>
      </c>
      <c r="F29" s="21">
        <f>State_Production_Tannery!F18</f>
        <v>0</v>
      </c>
      <c r="G29" s="21">
        <f>State_Production_Tannery!G18</f>
        <v>0</v>
      </c>
      <c r="H29" s="21">
        <f>State_Production_Tannery!H18</f>
        <v>0</v>
      </c>
      <c r="I29" s="21">
        <f>State_Production_Tannery!I18</f>
        <v>0</v>
      </c>
      <c r="J29" s="21">
        <f>State_Production_Tannery!J18</f>
        <v>0</v>
      </c>
      <c r="K29" s="21">
        <f>State_Production_Tannery!K18</f>
        <v>0</v>
      </c>
      <c r="L29" s="21">
        <f>State_Production_Tannery!L18</f>
        <v>0</v>
      </c>
      <c r="M29" s="21">
        <f>State_Production_Tannery!M18</f>
        <v>0</v>
      </c>
      <c r="N29" s="131">
        <f>State_Production_Tannery!N18</f>
        <v>0</v>
      </c>
    </row>
    <row r="30" spans="2:14" s="18" customFormat="1" ht="15.6" x14ac:dyDescent="0.3">
      <c r="B30" s="165" t="s">
        <v>144</v>
      </c>
      <c r="C30" s="20"/>
      <c r="D30" s="21">
        <f>State_Production_Tannery!D19</f>
        <v>0</v>
      </c>
      <c r="E30" s="21">
        <f>State_Production_Tannery!E19</f>
        <v>0</v>
      </c>
      <c r="F30" s="21">
        <f>State_Production_Tannery!F19</f>
        <v>0</v>
      </c>
      <c r="G30" s="21">
        <f>State_Production_Tannery!G19</f>
        <v>0</v>
      </c>
      <c r="H30" s="21">
        <f>State_Production_Tannery!H19</f>
        <v>0</v>
      </c>
      <c r="I30" s="21">
        <f>State_Production_Tannery!I19</f>
        <v>0</v>
      </c>
      <c r="J30" s="21">
        <f>State_Production_Tannery!J19</f>
        <v>0</v>
      </c>
      <c r="K30" s="21">
        <f>State_Production_Tannery!K19</f>
        <v>0</v>
      </c>
      <c r="L30" s="21">
        <f>State_Production_Tannery!L19</f>
        <v>0</v>
      </c>
      <c r="M30" s="21">
        <f>State_Production_Tannery!M19</f>
        <v>0</v>
      </c>
      <c r="N30" s="131">
        <f>State_Production_Tannery!N19</f>
        <v>0</v>
      </c>
    </row>
    <row r="31" spans="2:14" s="18" customFormat="1" ht="15.6" x14ac:dyDescent="0.3">
      <c r="B31" s="165" t="s">
        <v>145</v>
      </c>
      <c r="C31" s="20"/>
      <c r="D31" s="21">
        <f>State_Production_Tannery!D20</f>
        <v>0</v>
      </c>
      <c r="E31" s="21">
        <f>State_Production_Tannery!E20</f>
        <v>0</v>
      </c>
      <c r="F31" s="21">
        <f>State_Production_Tannery!F20</f>
        <v>0</v>
      </c>
      <c r="G31" s="21">
        <f>State_Production_Tannery!G20</f>
        <v>0</v>
      </c>
      <c r="H31" s="21">
        <f>State_Production_Tannery!H20</f>
        <v>0</v>
      </c>
      <c r="I31" s="21">
        <f>State_Production_Tannery!I20</f>
        <v>0</v>
      </c>
      <c r="J31" s="21">
        <f>State_Production_Tannery!J20</f>
        <v>0</v>
      </c>
      <c r="K31" s="21">
        <f>State_Production_Tannery!K20</f>
        <v>0</v>
      </c>
      <c r="L31" s="21">
        <f>State_Production_Tannery!L20</f>
        <v>0</v>
      </c>
      <c r="M31" s="21">
        <f>State_Production_Tannery!M20</f>
        <v>0</v>
      </c>
      <c r="N31" s="131">
        <f>State_Production_Tannery!N20</f>
        <v>0</v>
      </c>
    </row>
    <row r="32" spans="2:14" s="18" customFormat="1" ht="15.6" x14ac:dyDescent="0.3">
      <c r="B32" s="165" t="s">
        <v>146</v>
      </c>
      <c r="C32" s="20"/>
      <c r="D32" s="21">
        <f>State_Production_Tannery!D21</f>
        <v>0</v>
      </c>
      <c r="E32" s="21">
        <f>State_Production_Tannery!E21</f>
        <v>0</v>
      </c>
      <c r="F32" s="21">
        <f>State_Production_Tannery!F21</f>
        <v>0</v>
      </c>
      <c r="G32" s="21">
        <f>State_Production_Tannery!G21</f>
        <v>0</v>
      </c>
      <c r="H32" s="21">
        <f>State_Production_Tannery!H21</f>
        <v>0</v>
      </c>
      <c r="I32" s="21">
        <f>State_Production_Tannery!I21</f>
        <v>0</v>
      </c>
      <c r="J32" s="21">
        <f>State_Production_Tannery!J21</f>
        <v>0</v>
      </c>
      <c r="K32" s="21">
        <f>State_Production_Tannery!K21</f>
        <v>0</v>
      </c>
      <c r="L32" s="21">
        <f>State_Production_Tannery!L21</f>
        <v>0</v>
      </c>
      <c r="M32" s="21">
        <f>State_Production_Tannery!M21</f>
        <v>0</v>
      </c>
      <c r="N32" s="131">
        <f>State_Production_Tannery!N21</f>
        <v>0</v>
      </c>
    </row>
    <row r="33" spans="2:14" s="18" customFormat="1" ht="15.6" x14ac:dyDescent="0.3">
      <c r="B33" s="165" t="s">
        <v>147</v>
      </c>
      <c r="C33" s="20"/>
      <c r="D33" s="21">
        <f>State_Production_Tannery!D22</f>
        <v>2235.6188567172685</v>
      </c>
      <c r="E33" s="21">
        <f>State_Production_Tannery!E22</f>
        <v>2281.6811791424921</v>
      </c>
      <c r="F33" s="21">
        <f>State_Production_Tannery!F22</f>
        <v>2328.6556267642541</v>
      </c>
      <c r="G33" s="21">
        <f>State_Production_Tannery!G22</f>
        <v>2377.9103873773643</v>
      </c>
      <c r="H33" s="21">
        <f>State_Production_Tannery!H22</f>
        <v>2424.8848349991263</v>
      </c>
      <c r="I33" s="21">
        <f>State_Production_Tannery!I22</f>
        <v>2475.5077834070448</v>
      </c>
      <c r="J33" s="21">
        <f>State_Production_Tannery!J22</f>
        <v>2493.7502873378262</v>
      </c>
      <c r="K33" s="21">
        <f>State_Production_Tannery!K22</f>
        <v>2524.3064814218856</v>
      </c>
      <c r="L33" s="21">
        <f>State_Production_Tannery!L22</f>
        <v>2698.0663313625787</v>
      </c>
      <c r="M33" s="21">
        <f>State_Production_Tannery!M22</f>
        <v>2858.1443033551864</v>
      </c>
      <c r="N33" s="131">
        <f>State_Production_Tannery!N22</f>
        <v>2749.6014049670366</v>
      </c>
    </row>
    <row r="34" spans="2:14" s="18" customFormat="1" ht="15.6" x14ac:dyDescent="0.3">
      <c r="B34" s="165" t="s">
        <v>148</v>
      </c>
      <c r="C34" s="20"/>
      <c r="D34" s="21">
        <f>State_Production_Tannery!D23</f>
        <v>42161.247551881715</v>
      </c>
      <c r="E34" s="21">
        <f>State_Production_Tannery!E23</f>
        <v>43029.930946973531</v>
      </c>
      <c r="F34" s="21">
        <f>State_Production_Tannery!F23</f>
        <v>43915.815993453296</v>
      </c>
      <c r="G34" s="21">
        <f>State_Production_Tannery!G23</f>
        <v>44844.70516840295</v>
      </c>
      <c r="H34" s="21">
        <f>State_Production_Tannery!H23</f>
        <v>45730.590214882723</v>
      </c>
      <c r="I34" s="21">
        <f>State_Production_Tannery!I23</f>
        <v>46685.281866914316</v>
      </c>
      <c r="J34" s="21">
        <f>State_Production_Tannery!J23</f>
        <v>47029.314894673444</v>
      </c>
      <c r="K34" s="21">
        <f>State_Production_Tannery!K23</f>
        <v>47605.570216169996</v>
      </c>
      <c r="L34" s="21">
        <f>State_Production_Tannery!L23</f>
        <v>50882.484805575732</v>
      </c>
      <c r="M34" s="21">
        <f>State_Production_Tannery!M23</f>
        <v>53901.374624162127</v>
      </c>
      <c r="N34" s="131">
        <f>State_Production_Tannery!N23</f>
        <v>51854.378108995283</v>
      </c>
    </row>
    <row r="35" spans="2:14" s="18" customFormat="1" ht="15.6" x14ac:dyDescent="0.3">
      <c r="B35" s="165" t="s">
        <v>149</v>
      </c>
      <c r="C35" s="20"/>
      <c r="D35" s="21">
        <f>State_Production_Tannery!D24</f>
        <v>9201.6449515893237</v>
      </c>
      <c r="E35" s="21">
        <f>State_Production_Tannery!E24</f>
        <v>9391.2341274584633</v>
      </c>
      <c r="F35" s="21">
        <f>State_Production_Tannery!F24</f>
        <v>9584.5775444339215</v>
      </c>
      <c r="G35" s="21">
        <f>State_Production_Tannery!G24</f>
        <v>9787.30656417518</v>
      </c>
      <c r="H35" s="21">
        <f>State_Production_Tannery!H24</f>
        <v>9980.6499811506383</v>
      </c>
      <c r="I35" s="21">
        <f>State_Production_Tannery!I24</f>
        <v>10189.010362551377</v>
      </c>
      <c r="J35" s="21">
        <f>State_Production_Tannery!J24</f>
        <v>10264.095184677768</v>
      </c>
      <c r="K35" s="21">
        <f>State_Production_Tannery!K24</f>
        <v>10389.862261739474</v>
      </c>
      <c r="L35" s="21">
        <f>State_Production_Tannery!L24</f>
        <v>11105.045192493357</v>
      </c>
      <c r="M35" s="21">
        <f>State_Production_Tannery!M24</f>
        <v>11763.914506652445</v>
      </c>
      <c r="N35" s="131">
        <f>State_Production_Tannery!N24</f>
        <v>11317.159815000414</v>
      </c>
    </row>
    <row r="36" spans="2:14" s="18" customFormat="1" ht="15.6" x14ac:dyDescent="0.3">
      <c r="B36" s="165" t="s">
        <v>150</v>
      </c>
      <c r="C36" s="20"/>
      <c r="D36" s="21">
        <f>State_Production_Tannery!D25</f>
        <v>0</v>
      </c>
      <c r="E36" s="21">
        <f>State_Production_Tannery!E25</f>
        <v>0</v>
      </c>
      <c r="F36" s="21">
        <f>State_Production_Tannery!F25</f>
        <v>0</v>
      </c>
      <c r="G36" s="21">
        <f>State_Production_Tannery!G25</f>
        <v>0</v>
      </c>
      <c r="H36" s="21">
        <f>State_Production_Tannery!H25</f>
        <v>0</v>
      </c>
      <c r="I36" s="21">
        <f>State_Production_Tannery!I25</f>
        <v>0</v>
      </c>
      <c r="J36" s="21">
        <f>State_Production_Tannery!J25</f>
        <v>0</v>
      </c>
      <c r="K36" s="21">
        <f>State_Production_Tannery!K25</f>
        <v>0</v>
      </c>
      <c r="L36" s="21">
        <f>State_Production_Tannery!L25</f>
        <v>0</v>
      </c>
      <c r="M36" s="21">
        <f>State_Production_Tannery!M25</f>
        <v>0</v>
      </c>
      <c r="N36" s="131">
        <f>State_Production_Tannery!N25</f>
        <v>0</v>
      </c>
    </row>
    <row r="37" spans="2:14" s="18" customFormat="1" ht="15.6" x14ac:dyDescent="0.3">
      <c r="B37" s="165" t="s">
        <v>151</v>
      </c>
      <c r="C37" s="20"/>
      <c r="D37" s="21">
        <f>State_Production_Tannery!D26</f>
        <v>0</v>
      </c>
      <c r="E37" s="21">
        <f>State_Production_Tannery!E26</f>
        <v>0</v>
      </c>
      <c r="F37" s="21">
        <f>State_Production_Tannery!F26</f>
        <v>0</v>
      </c>
      <c r="G37" s="21">
        <f>State_Production_Tannery!G26</f>
        <v>0</v>
      </c>
      <c r="H37" s="21">
        <f>State_Production_Tannery!H26</f>
        <v>0</v>
      </c>
      <c r="I37" s="21">
        <f>State_Production_Tannery!I26</f>
        <v>0</v>
      </c>
      <c r="J37" s="21">
        <f>State_Production_Tannery!J26</f>
        <v>0</v>
      </c>
      <c r="K37" s="21">
        <f>State_Production_Tannery!K26</f>
        <v>0</v>
      </c>
      <c r="L37" s="21">
        <f>State_Production_Tannery!L26</f>
        <v>0</v>
      </c>
      <c r="M37" s="21">
        <f>State_Production_Tannery!M26</f>
        <v>0</v>
      </c>
      <c r="N37" s="131">
        <f>State_Production_Tannery!N26</f>
        <v>0</v>
      </c>
    </row>
    <row r="38" spans="2:14" s="18" customFormat="1" ht="15.6" x14ac:dyDescent="0.3">
      <c r="B38" s="165" t="s">
        <v>152</v>
      </c>
      <c r="C38" s="20"/>
      <c r="D38" s="21">
        <f>State_Production_Tannery!D27</f>
        <v>9447.2925880632974</v>
      </c>
      <c r="E38" s="21">
        <f>State_Production_Tannery!E27</f>
        <v>9641.9430473440789</v>
      </c>
      <c r="F38" s="21">
        <f>State_Production_Tannery!F27</f>
        <v>9840.4479711650747</v>
      </c>
      <c r="G38" s="21">
        <f>State_Production_Tannery!G27</f>
        <v>10048.589056336605</v>
      </c>
      <c r="H38" s="21">
        <f>State_Production_Tannery!H27</f>
        <v>10247.093980157599</v>
      </c>
      <c r="I38" s="21">
        <f>State_Production_Tannery!I27</f>
        <v>10461.016762139448</v>
      </c>
      <c r="J38" s="21">
        <f>State_Production_Tannery!J27</f>
        <v>10538.106052943718</v>
      </c>
      <c r="K38" s="21">
        <f>State_Production_Tannery!K27</f>
        <v>10667.230615040871</v>
      </c>
      <c r="L38" s="21">
        <f>State_Production_Tannery!L27</f>
        <v>11401.506109951544</v>
      </c>
      <c r="M38" s="21">
        <f>State_Production_Tannery!M27</f>
        <v>12077.964636759014</v>
      </c>
      <c r="N38" s="131">
        <f>State_Production_Tannery!N27</f>
        <v>11619.283356473607</v>
      </c>
    </row>
    <row r="39" spans="2:14" s="18" customFormat="1" ht="15.6" x14ac:dyDescent="0.3">
      <c r="B39" s="165" t="s">
        <v>153</v>
      </c>
      <c r="C39" s="20"/>
      <c r="D39" s="21">
        <f>State_Production_Tannery!D28</f>
        <v>16345.709241703984</v>
      </c>
      <c r="E39" s="21">
        <f>State_Production_Tannery!E28</f>
        <v>16682.493540645661</v>
      </c>
      <c r="F39" s="21">
        <f>State_Production_Tannery!F28</f>
        <v>17025.946835605984</v>
      </c>
      <c r="G39" s="21">
        <f>State_Production_Tannery!G28</f>
        <v>17386.072620612929</v>
      </c>
      <c r="H39" s="21">
        <f>State_Production_Tannery!H28</f>
        <v>17729.525915573253</v>
      </c>
      <c r="I39" s="21">
        <f>State_Production_Tannery!I28</f>
        <v>18099.655194608164</v>
      </c>
      <c r="J39" s="21">
        <f>State_Production_Tannery!J28</f>
        <v>18233.035114981107</v>
      </c>
      <c r="K39" s="21">
        <f>State_Production_Tannery!K28</f>
        <v>18456.446481605784</v>
      </c>
      <c r="L39" s="21">
        <f>State_Production_Tannery!L28</f>
        <v>19726.890223158051</v>
      </c>
      <c r="M39" s="21">
        <f>State_Production_Tannery!M28</f>
        <v>20897.299024430613</v>
      </c>
      <c r="N39" s="131">
        <f>State_Production_Tannery!N28</f>
        <v>20103.68849821161</v>
      </c>
    </row>
    <row r="40" spans="2:14" s="18" customFormat="1" ht="15.6" x14ac:dyDescent="0.3">
      <c r="B40" s="165" t="s">
        <v>154</v>
      </c>
      <c r="C40" s="20"/>
      <c r="D40" s="21">
        <f>State_Production_Tannery!D29</f>
        <v>0</v>
      </c>
      <c r="E40" s="21">
        <f>State_Production_Tannery!E29</f>
        <v>0</v>
      </c>
      <c r="F40" s="21">
        <f>State_Production_Tannery!F29</f>
        <v>0</v>
      </c>
      <c r="G40" s="21">
        <f>State_Production_Tannery!G29</f>
        <v>0</v>
      </c>
      <c r="H40" s="21">
        <f>State_Production_Tannery!H29</f>
        <v>0</v>
      </c>
      <c r="I40" s="21">
        <f>State_Production_Tannery!I29</f>
        <v>0</v>
      </c>
      <c r="J40" s="21">
        <f>State_Production_Tannery!J29</f>
        <v>0</v>
      </c>
      <c r="K40" s="21">
        <f>State_Production_Tannery!K29</f>
        <v>0</v>
      </c>
      <c r="L40" s="21">
        <f>State_Production_Tannery!L29</f>
        <v>0</v>
      </c>
      <c r="M40" s="21">
        <f>State_Production_Tannery!M29</f>
        <v>0</v>
      </c>
      <c r="N40" s="131">
        <f>State_Production_Tannery!N29</f>
        <v>0</v>
      </c>
    </row>
    <row r="41" spans="2:14" s="18" customFormat="1" ht="15.6" x14ac:dyDescent="0.3">
      <c r="B41" s="165" t="s">
        <v>155</v>
      </c>
      <c r="C41" s="20"/>
      <c r="D41" s="21">
        <f>State_Production_Tannery!D30</f>
        <v>15234.660757468484</v>
      </c>
      <c r="E41" s="21">
        <f>State_Production_Tannery!E30</f>
        <v>15548.553196575853</v>
      </c>
      <c r="F41" s="21">
        <f>State_Production_Tannery!F30</f>
        <v>15868.661327546732</v>
      </c>
      <c r="G41" s="21">
        <f>State_Production_Tannery!G30</f>
        <v>16204.308688176392</v>
      </c>
      <c r="H41" s="21">
        <f>State_Production_Tannery!H30</f>
        <v>16524.416819147275</v>
      </c>
      <c r="I41" s="21">
        <f>State_Production_Tannery!I30</f>
        <v>16869.387717572201</v>
      </c>
      <c r="J41" s="21">
        <f>State_Production_Tannery!J30</f>
        <v>16993.701554842446</v>
      </c>
      <c r="K41" s="21">
        <f>State_Production_Tannery!K30</f>
        <v>17201.927232270107</v>
      </c>
      <c r="L41" s="21">
        <f>State_Production_Tannery!L30</f>
        <v>18386.016532269186</v>
      </c>
      <c r="M41" s="21">
        <f>State_Production_Tannery!M30</f>
        <v>19476.870454315584</v>
      </c>
      <c r="N41" s="131">
        <f>State_Production_Tannery!N30</f>
        <v>18737.203122557628</v>
      </c>
    </row>
    <row r="42" spans="2:14" s="18" customFormat="1" ht="15.6" x14ac:dyDescent="0.3">
      <c r="B42" s="165" t="s">
        <v>156</v>
      </c>
      <c r="C42" s="20"/>
      <c r="D42" s="21">
        <f>State_Production_Tannery!D31</f>
        <v>15297.762902617762</v>
      </c>
      <c r="E42" s="21">
        <f>State_Production_Tannery!E31</f>
        <v>15612.955487922616</v>
      </c>
      <c r="F42" s="21">
        <f>State_Production_Tannery!F31</f>
        <v>15934.389510560239</v>
      </c>
      <c r="G42" s="21">
        <f>State_Production_Tannery!G31</f>
        <v>16271.427126529787</v>
      </c>
      <c r="H42" s="21">
        <f>State_Production_Tannery!H31</f>
        <v>16592.861149167409</v>
      </c>
      <c r="I42" s="21">
        <f>State_Production_Tannery!I31</f>
        <v>16939.260921136109</v>
      </c>
      <c r="J42" s="21">
        <f>State_Production_Tannery!J31</f>
        <v>17064.089667791497</v>
      </c>
      <c r="K42" s="21">
        <f>State_Production_Tannery!K31</f>
        <v>17273.177818439272</v>
      </c>
      <c r="L42" s="21">
        <f>State_Production_Tannery!L31</f>
        <v>18462.171630331839</v>
      </c>
      <c r="M42" s="21">
        <f>State_Production_Tannery!M31</f>
        <v>19557.543882232865</v>
      </c>
      <c r="N42" s="131">
        <f>State_Production_Tannery!N31</f>
        <v>18814.812839633309</v>
      </c>
    </row>
    <row r="43" spans="2:14" s="18" customFormat="1" ht="15.6" x14ac:dyDescent="0.3">
      <c r="B43" s="165" t="s">
        <v>157</v>
      </c>
      <c r="C43" s="20"/>
      <c r="D43" s="21">
        <f>State_Production_Tannery!D32</f>
        <v>0</v>
      </c>
      <c r="E43" s="21">
        <f>State_Production_Tannery!E32</f>
        <v>0</v>
      </c>
      <c r="F43" s="21">
        <f>State_Production_Tannery!F32</f>
        <v>0</v>
      </c>
      <c r="G43" s="21">
        <f>State_Production_Tannery!G32</f>
        <v>0</v>
      </c>
      <c r="H43" s="21">
        <f>State_Production_Tannery!H32</f>
        <v>0</v>
      </c>
      <c r="I43" s="21">
        <f>State_Production_Tannery!I32</f>
        <v>0</v>
      </c>
      <c r="J43" s="21">
        <f>State_Production_Tannery!J32</f>
        <v>0</v>
      </c>
      <c r="K43" s="21">
        <f>State_Production_Tannery!K32</f>
        <v>0</v>
      </c>
      <c r="L43" s="21">
        <f>State_Production_Tannery!L32</f>
        <v>0</v>
      </c>
      <c r="M43" s="21">
        <f>State_Production_Tannery!M32</f>
        <v>0</v>
      </c>
      <c r="N43" s="131">
        <f>State_Production_Tannery!N32</f>
        <v>0</v>
      </c>
    </row>
    <row r="44" spans="2:14" s="18" customFormat="1" ht="15.6" x14ac:dyDescent="0.3">
      <c r="B44" s="165" t="s">
        <v>158</v>
      </c>
      <c r="C44" s="20"/>
      <c r="D44" s="21">
        <f>State_Production_Tannery!D33</f>
        <v>0</v>
      </c>
      <c r="E44" s="21">
        <f>State_Production_Tannery!E33</f>
        <v>0</v>
      </c>
      <c r="F44" s="21">
        <f>State_Production_Tannery!F33</f>
        <v>0</v>
      </c>
      <c r="G44" s="21">
        <f>State_Production_Tannery!G33</f>
        <v>0</v>
      </c>
      <c r="H44" s="21">
        <f>State_Production_Tannery!H33</f>
        <v>0</v>
      </c>
      <c r="I44" s="21">
        <f>State_Production_Tannery!I33</f>
        <v>0</v>
      </c>
      <c r="J44" s="21">
        <f>State_Production_Tannery!J33</f>
        <v>0</v>
      </c>
      <c r="K44" s="21">
        <f>State_Production_Tannery!K33</f>
        <v>0</v>
      </c>
      <c r="L44" s="21">
        <f>State_Production_Tannery!L33</f>
        <v>0</v>
      </c>
      <c r="M44" s="21">
        <f>State_Production_Tannery!M33</f>
        <v>0</v>
      </c>
      <c r="N44" s="131">
        <f>State_Production_Tannery!N33</f>
        <v>0</v>
      </c>
    </row>
    <row r="45" spans="2:14" s="18" customFormat="1" ht="15.6" x14ac:dyDescent="0.3">
      <c r="B45" s="165" t="s">
        <v>159</v>
      </c>
      <c r="C45" s="20"/>
      <c r="D45" s="21">
        <f>State_Production_Tannery!D34</f>
        <v>0</v>
      </c>
      <c r="E45" s="21">
        <f>State_Production_Tannery!E34</f>
        <v>0</v>
      </c>
      <c r="F45" s="21">
        <f>State_Production_Tannery!F34</f>
        <v>0</v>
      </c>
      <c r="G45" s="21">
        <f>State_Production_Tannery!G34</f>
        <v>0</v>
      </c>
      <c r="H45" s="21">
        <f>State_Production_Tannery!H34</f>
        <v>0</v>
      </c>
      <c r="I45" s="21">
        <f>State_Production_Tannery!I34</f>
        <v>0</v>
      </c>
      <c r="J45" s="21">
        <f>State_Production_Tannery!J34</f>
        <v>0</v>
      </c>
      <c r="K45" s="21">
        <f>State_Production_Tannery!K34</f>
        <v>0</v>
      </c>
      <c r="L45" s="21">
        <f>State_Production_Tannery!L34</f>
        <v>0</v>
      </c>
      <c r="M45" s="21">
        <f>State_Production_Tannery!M34</f>
        <v>0</v>
      </c>
      <c r="N45" s="131">
        <f>State_Production_Tannery!N34</f>
        <v>0</v>
      </c>
    </row>
    <row r="46" spans="2:14" s="18" customFormat="1" ht="15.6" x14ac:dyDescent="0.3">
      <c r="B46" s="165" t="s">
        <v>160</v>
      </c>
      <c r="C46" s="20"/>
      <c r="D46" s="21">
        <f>State_Production_Tannery!D35</f>
        <v>0</v>
      </c>
      <c r="E46" s="21">
        <f>State_Production_Tannery!E35</f>
        <v>0</v>
      </c>
      <c r="F46" s="21">
        <f>State_Production_Tannery!F35</f>
        <v>0</v>
      </c>
      <c r="G46" s="21">
        <f>State_Production_Tannery!G35</f>
        <v>0</v>
      </c>
      <c r="H46" s="21">
        <f>State_Production_Tannery!H35</f>
        <v>0</v>
      </c>
      <c r="I46" s="21">
        <f>State_Production_Tannery!I35</f>
        <v>0</v>
      </c>
      <c r="J46" s="21">
        <f>State_Production_Tannery!J35</f>
        <v>0</v>
      </c>
      <c r="K46" s="21">
        <f>State_Production_Tannery!K35</f>
        <v>0</v>
      </c>
      <c r="L46" s="21">
        <f>State_Production_Tannery!L35</f>
        <v>0</v>
      </c>
      <c r="M46" s="21">
        <f>State_Production_Tannery!M35</f>
        <v>0</v>
      </c>
      <c r="N46" s="131">
        <f>State_Production_Tannery!N35</f>
        <v>0</v>
      </c>
    </row>
    <row r="47" spans="2:14" s="18" customFormat="1" ht="15.6" x14ac:dyDescent="0.3">
      <c r="B47" s="165" t="s">
        <v>161</v>
      </c>
      <c r="C47" s="20"/>
      <c r="D47" s="21">
        <f>State_Production_Tannery!D36</f>
        <v>0</v>
      </c>
      <c r="E47" s="21">
        <f>State_Production_Tannery!E36</f>
        <v>0</v>
      </c>
      <c r="F47" s="21">
        <f>State_Production_Tannery!F36</f>
        <v>0</v>
      </c>
      <c r="G47" s="21">
        <f>State_Production_Tannery!G36</f>
        <v>0</v>
      </c>
      <c r="H47" s="21">
        <f>State_Production_Tannery!H36</f>
        <v>0</v>
      </c>
      <c r="I47" s="21">
        <f>State_Production_Tannery!I36</f>
        <v>0</v>
      </c>
      <c r="J47" s="21">
        <f>State_Production_Tannery!J36</f>
        <v>0</v>
      </c>
      <c r="K47" s="21">
        <f>State_Production_Tannery!K36</f>
        <v>0</v>
      </c>
      <c r="L47" s="21">
        <f>State_Production_Tannery!L36</f>
        <v>0</v>
      </c>
      <c r="M47" s="21">
        <f>State_Production_Tannery!M36</f>
        <v>0</v>
      </c>
      <c r="N47" s="131">
        <f>State_Production_Tannery!N36</f>
        <v>0</v>
      </c>
    </row>
    <row r="48" spans="2:14" s="18" customFormat="1" ht="15.6" x14ac:dyDescent="0.3">
      <c r="B48" s="165" t="s">
        <v>162</v>
      </c>
      <c r="C48" s="20"/>
      <c r="D48" s="21">
        <f>State_Production_Tannery!D37</f>
        <v>0</v>
      </c>
      <c r="E48" s="21">
        <f>State_Production_Tannery!E37</f>
        <v>0</v>
      </c>
      <c r="F48" s="21">
        <f>State_Production_Tannery!F37</f>
        <v>0</v>
      </c>
      <c r="G48" s="21">
        <f>State_Production_Tannery!G37</f>
        <v>0</v>
      </c>
      <c r="H48" s="21">
        <f>State_Production_Tannery!H37</f>
        <v>0</v>
      </c>
      <c r="I48" s="21">
        <f>State_Production_Tannery!I37</f>
        <v>0</v>
      </c>
      <c r="J48" s="21">
        <f>State_Production_Tannery!J37</f>
        <v>0</v>
      </c>
      <c r="K48" s="21">
        <f>State_Production_Tannery!K37</f>
        <v>0</v>
      </c>
      <c r="L48" s="21">
        <f>State_Production_Tannery!L37</f>
        <v>0</v>
      </c>
      <c r="M48" s="21">
        <f>State_Production_Tannery!M37</f>
        <v>0</v>
      </c>
      <c r="N48" s="131">
        <f>State_Production_Tannery!N37</f>
        <v>0</v>
      </c>
    </row>
    <row r="49" spans="2:14" s="18" customFormat="1" ht="15.6" x14ac:dyDescent="0.3">
      <c r="B49" s="165" t="s">
        <v>163</v>
      </c>
      <c r="C49" s="20"/>
      <c r="D49" s="21">
        <f>State_Production_Tannery!D38</f>
        <v>11595.019171179787</v>
      </c>
      <c r="E49" s="21">
        <f>State_Production_Tannery!E38</f>
        <v>11833.921034967865</v>
      </c>
      <c r="F49" s="21">
        <f>State_Production_Tannery!F38</f>
        <v>12077.553628731945</v>
      </c>
      <c r="G49" s="21">
        <f>State_Production_Tannery!G38</f>
        <v>12333.013047436029</v>
      </c>
      <c r="H49" s="21">
        <f>State_Production_Tannery!H38</f>
        <v>12576.645641200108</v>
      </c>
      <c r="I49" s="21">
        <f>State_Production_Tannery!I38</f>
        <v>12839.201154868193</v>
      </c>
      <c r="J49" s="21">
        <f>State_Production_Tannery!J38</f>
        <v>12933.815754388224</v>
      </c>
      <c r="K49" s="21">
        <f>State_Production_Tannery!K38</f>
        <v>13092.295208584275</v>
      </c>
      <c r="L49" s="21">
        <f>State_Production_Tannery!L38</f>
        <v>13993.499269012571</v>
      </c>
      <c r="M49" s="21">
        <f>State_Production_Tannery!M38</f>
        <v>14823.742379800842</v>
      </c>
      <c r="N49" s="131">
        <f>State_Production_Tannery!N38</f>
        <v>14260.785512656657</v>
      </c>
    </row>
    <row r="50" spans="2:14" s="18" customFormat="1" ht="15.6" x14ac:dyDescent="0.3">
      <c r="B50" s="165" t="s">
        <v>164</v>
      </c>
      <c r="C50" s="20"/>
      <c r="D50" s="21">
        <f>State_Production_Tannery!D39</f>
        <v>10783.705876403359</v>
      </c>
      <c r="E50" s="21">
        <f>State_Production_Tannery!E39</f>
        <v>11005.891574795185</v>
      </c>
      <c r="F50" s="21">
        <f>State_Production_Tannery!F39</f>
        <v>11232.476989986852</v>
      </c>
      <c r="G50" s="21">
        <f>State_Production_Tannery!G39</f>
        <v>11470.061697178113</v>
      </c>
      <c r="H50" s="21">
        <f>State_Production_Tannery!H39</f>
        <v>11696.647112369779</v>
      </c>
      <c r="I50" s="21">
        <f>State_Production_Tannery!I39</f>
        <v>11940.831394760797</v>
      </c>
      <c r="J50" s="21">
        <f>State_Production_Tannery!J39</f>
        <v>12028.82573075756</v>
      </c>
      <c r="K50" s="21">
        <f>State_Production_Tannery!K39</f>
        <v>12176.216243552139</v>
      </c>
      <c r="L50" s="21">
        <f>State_Production_Tannery!L39</f>
        <v>13014.362293921311</v>
      </c>
      <c r="M50" s="21">
        <f>State_Production_Tannery!M39</f>
        <v>13786.512592292911</v>
      </c>
      <c r="N50" s="131">
        <f>State_Production_Tannery!N39</f>
        <v>13262.946293112167</v>
      </c>
    </row>
    <row r="51" spans="2:14" s="18" customFormat="1" ht="15.6" x14ac:dyDescent="0.3">
      <c r="B51" s="165" t="s">
        <v>165</v>
      </c>
      <c r="C51" s="20"/>
      <c r="D51" s="21">
        <f>State_Production_Tannery!D40</f>
        <v>0</v>
      </c>
      <c r="E51" s="21">
        <f>State_Production_Tannery!E40</f>
        <v>0</v>
      </c>
      <c r="F51" s="21">
        <f>State_Production_Tannery!F40</f>
        <v>0</v>
      </c>
      <c r="G51" s="21">
        <f>State_Production_Tannery!G40</f>
        <v>0</v>
      </c>
      <c r="H51" s="21">
        <f>State_Production_Tannery!H40</f>
        <v>0</v>
      </c>
      <c r="I51" s="21">
        <f>State_Production_Tannery!I40</f>
        <v>0</v>
      </c>
      <c r="J51" s="21">
        <f>State_Production_Tannery!J40</f>
        <v>0</v>
      </c>
      <c r="K51" s="21">
        <f>State_Production_Tannery!K40</f>
        <v>0</v>
      </c>
      <c r="L51" s="21">
        <f>State_Production_Tannery!L40</f>
        <v>0</v>
      </c>
      <c r="M51" s="21">
        <f>State_Production_Tannery!M40</f>
        <v>0</v>
      </c>
      <c r="N51" s="131">
        <f>State_Production_Tannery!N40</f>
        <v>0</v>
      </c>
    </row>
    <row r="52" spans="2:14" s="18" customFormat="1" ht="15.6" x14ac:dyDescent="0.3">
      <c r="B52" s="165" t="s">
        <v>166</v>
      </c>
      <c r="C52" s="20"/>
      <c r="D52" s="21">
        <f>State_Production_Tannery!D41</f>
        <v>140756.09569958714</v>
      </c>
      <c r="E52" s="21">
        <f>State_Production_Tannery!E41</f>
        <v>143656.2110944583</v>
      </c>
      <c r="F52" s="21">
        <f>State_Production_Tannery!F41</f>
        <v>146613.75451695063</v>
      </c>
      <c r="G52" s="21">
        <f>State_Production_Tannery!G41</f>
        <v>149714.86800849601</v>
      </c>
      <c r="H52" s="21">
        <f>State_Production_Tannery!H41</f>
        <v>152672.41143098834</v>
      </c>
      <c r="I52" s="21">
        <f>State_Production_Tannery!I41</f>
        <v>155859.66696396554</v>
      </c>
      <c r="J52" s="21">
        <f>State_Production_Tannery!J41</f>
        <v>157008.22751638974</v>
      </c>
      <c r="K52" s="21">
        <f>State_Production_Tannery!K41</f>
        <v>158932.0664417003</v>
      </c>
      <c r="L52" s="21">
        <f>State_Production_Tannery!L41</f>
        <v>169872.1057035409</v>
      </c>
      <c r="M52" s="21">
        <f>State_Production_Tannery!M41</f>
        <v>179950.72455106338</v>
      </c>
      <c r="N52" s="131">
        <f>State_Production_Tannery!N41</f>
        <v>173116.78926413931</v>
      </c>
    </row>
    <row r="53" spans="2:14" s="18" customFormat="1" ht="15.6" x14ac:dyDescent="0.3">
      <c r="B53" s="165" t="s">
        <v>186</v>
      </c>
      <c r="C53" s="20"/>
      <c r="D53" s="21">
        <f>State_Production_Tannery!D42</f>
        <v>0</v>
      </c>
      <c r="E53" s="21">
        <f>State_Production_Tannery!E42</f>
        <v>0</v>
      </c>
      <c r="F53" s="21">
        <f>State_Production_Tannery!F42</f>
        <v>0</v>
      </c>
      <c r="G53" s="21">
        <f>State_Production_Tannery!G42</f>
        <v>0</v>
      </c>
      <c r="H53" s="21">
        <f>State_Production_Tannery!H42</f>
        <v>0</v>
      </c>
      <c r="I53" s="21">
        <f>State_Production_Tannery!I42</f>
        <v>0</v>
      </c>
      <c r="J53" s="21">
        <f>State_Production_Tannery!J42</f>
        <v>0</v>
      </c>
      <c r="K53" s="21">
        <f>State_Production_Tannery!K42</f>
        <v>0</v>
      </c>
      <c r="L53" s="21">
        <f>State_Production_Tannery!L42</f>
        <v>0</v>
      </c>
      <c r="M53" s="21">
        <f>State_Production_Tannery!M42</f>
        <v>0</v>
      </c>
      <c r="N53" s="131">
        <f>State_Production_Tannery!N42</f>
        <v>0</v>
      </c>
    </row>
    <row r="54" spans="2:14" s="18" customFormat="1" ht="15.6" x14ac:dyDescent="0.3">
      <c r="B54" s="165" t="s">
        <v>167</v>
      </c>
      <c r="C54" s="20"/>
      <c r="D54" s="21">
        <f>State_Production_Tannery!D43</f>
        <v>0</v>
      </c>
      <c r="E54" s="21">
        <f>State_Production_Tannery!E43</f>
        <v>0</v>
      </c>
      <c r="F54" s="21">
        <f>State_Production_Tannery!F43</f>
        <v>0</v>
      </c>
      <c r="G54" s="21">
        <f>State_Production_Tannery!G43</f>
        <v>0</v>
      </c>
      <c r="H54" s="21">
        <f>State_Production_Tannery!H43</f>
        <v>0</v>
      </c>
      <c r="I54" s="21">
        <f>State_Production_Tannery!I43</f>
        <v>0</v>
      </c>
      <c r="J54" s="21">
        <f>State_Production_Tannery!J43</f>
        <v>0</v>
      </c>
      <c r="K54" s="21">
        <f>State_Production_Tannery!K43</f>
        <v>0</v>
      </c>
      <c r="L54" s="21">
        <f>State_Production_Tannery!L43</f>
        <v>0</v>
      </c>
      <c r="M54" s="21">
        <f>State_Production_Tannery!M43</f>
        <v>0</v>
      </c>
      <c r="N54" s="131">
        <f>State_Production_Tannery!N43</f>
        <v>0</v>
      </c>
    </row>
    <row r="55" spans="2:14" s="18" customFormat="1" ht="15.6" x14ac:dyDescent="0.3">
      <c r="B55" s="165" t="s">
        <v>168</v>
      </c>
      <c r="C55" s="20"/>
      <c r="D55" s="21">
        <f>State_Production_Tannery!D44</f>
        <v>133544.42196824113</v>
      </c>
      <c r="E55" s="21">
        <f>State_Production_Tannery!E44</f>
        <v>136295.94922625669</v>
      </c>
      <c r="F55" s="21">
        <f>State_Production_Tannery!F44</f>
        <v>139101.96217254983</v>
      </c>
      <c r="G55" s="21">
        <f>State_Production_Tannery!G44</f>
        <v>142044.18933953677</v>
      </c>
      <c r="H55" s="21">
        <f>State_Production_Tannery!H44</f>
        <v>144850.20228582987</v>
      </c>
      <c r="I55" s="21">
        <f>State_Production_Tannery!I44</f>
        <v>147874.15798523315</v>
      </c>
      <c r="J55" s="21">
        <f>State_Production_Tannery!J44</f>
        <v>148963.87175078387</v>
      </c>
      <c r="K55" s="21">
        <f>State_Production_Tannery!K44</f>
        <v>150789.14230808133</v>
      </c>
      <c r="L55" s="21">
        <f>State_Production_Tannery!L44</f>
        <v>161168.66592495196</v>
      </c>
      <c r="M55" s="21">
        <f>State_Production_Tannery!M44</f>
        <v>170730.90421765955</v>
      </c>
      <c r="N55" s="131">
        <f>State_Production_Tannery!N44</f>
        <v>164247.10731263275</v>
      </c>
    </row>
    <row r="56" spans="2:14" s="18" customFormat="1" ht="15.6" x14ac:dyDescent="0.3">
      <c r="B56" s="165" t="s">
        <v>169</v>
      </c>
      <c r="C56" s="20"/>
      <c r="D56" s="21">
        <f>State_Production_Tannery!D45</f>
        <v>5891.0359792932868</v>
      </c>
      <c r="E56" s="21">
        <f>State_Production_Tannery!E45</f>
        <v>6012.413913587171</v>
      </c>
      <c r="F56" s="21">
        <f>State_Production_Tannery!F45</f>
        <v>6136.1953713324201</v>
      </c>
      <c r="G56" s="21">
        <f>State_Production_Tannery!G45</f>
        <v>6265.9856377060787</v>
      </c>
      <c r="H56" s="21">
        <f>State_Production_Tannery!H45</f>
        <v>6389.7670954513269</v>
      </c>
      <c r="I56" s="21">
        <f>State_Production_Tannery!I45</f>
        <v>6523.1626470020319</v>
      </c>
      <c r="J56" s="21">
        <f>State_Production_Tannery!J45</f>
        <v>6571.2331160293134</v>
      </c>
      <c r="K56" s="21">
        <f>State_Production_Tannery!K45</f>
        <v>6651.751151650009</v>
      </c>
      <c r="L56" s="21">
        <f>State_Production_Tannery!L45</f>
        <v>7109.6223691348605</v>
      </c>
      <c r="M56" s="21">
        <f>State_Production_Tannery!M45</f>
        <v>7531.4407348492505</v>
      </c>
      <c r="N56" s="131">
        <f>State_Production_Tannery!N45</f>
        <v>7245.4214441369286</v>
      </c>
    </row>
    <row r="57" spans="2:14" s="18" customFormat="1" ht="15.6" x14ac:dyDescent="0.3">
      <c r="B57" s="165" t="s">
        <v>170</v>
      </c>
      <c r="C57" s="20"/>
      <c r="D57" s="21">
        <f>State_Production_Tannery!D46</f>
        <v>73834.017120737059</v>
      </c>
      <c r="E57" s="21">
        <f>State_Production_Tannery!E46</f>
        <v>75355.281039381371</v>
      </c>
      <c r="F57" s="21">
        <f>State_Production_Tannery!F46</f>
        <v>76906.668996018649</v>
      </c>
      <c r="G57" s="21">
        <f>State_Production_Tannery!G46</f>
        <v>78533.367047638312</v>
      </c>
      <c r="H57" s="21">
        <f>State_Production_Tannery!H46</f>
        <v>80084.75500427559</v>
      </c>
      <c r="I57" s="21">
        <f>State_Production_Tannery!I46</f>
        <v>81756.639112884688</v>
      </c>
      <c r="J57" s="21">
        <f>State_Production_Tannery!J46</f>
        <v>82359.119872743831</v>
      </c>
      <c r="K57" s="21">
        <f>State_Production_Tannery!K46</f>
        <v>83368.275145507883</v>
      </c>
      <c r="L57" s="21">
        <f>State_Production_Tannery!L46</f>
        <v>89106.90438316614</v>
      </c>
      <c r="M57" s="21">
        <f>State_Production_Tannery!M46</f>
        <v>94393.673050930054</v>
      </c>
      <c r="N57" s="131">
        <f>State_Production_Tannery!N46</f>
        <v>90808.912529768204</v>
      </c>
    </row>
    <row r="58" spans="2:14" s="18" customFormat="1" ht="15.6" x14ac:dyDescent="0.3">
      <c r="B58" s="22" t="s">
        <v>173</v>
      </c>
      <c r="C58" s="23" t="s">
        <v>171</v>
      </c>
      <c r="D58" s="24">
        <f>SUM(D22:D57)</f>
        <v>490199.99999999994</v>
      </c>
      <c r="E58" s="24">
        <f t="shared" ref="E58:L58" si="0">SUM(E22:E57)</f>
        <v>500300</v>
      </c>
      <c r="F58" s="24">
        <f t="shared" si="0"/>
        <v>510600</v>
      </c>
      <c r="G58" s="24">
        <f t="shared" si="0"/>
        <v>521400</v>
      </c>
      <c r="H58" s="24">
        <f t="shared" si="0"/>
        <v>531700</v>
      </c>
      <c r="I58" s="24">
        <f t="shared" si="0"/>
        <v>542800</v>
      </c>
      <c r="J58" s="24">
        <f t="shared" si="0"/>
        <v>546800</v>
      </c>
      <c r="K58" s="24">
        <f t="shared" si="0"/>
        <v>553500</v>
      </c>
      <c r="L58" s="24">
        <f t="shared" si="0"/>
        <v>591600</v>
      </c>
      <c r="M58" s="24">
        <f t="shared" ref="M58:N58" si="1">SUM(M22:M57)</f>
        <v>626699.99999999988</v>
      </c>
      <c r="N58" s="25">
        <f t="shared" si="1"/>
        <v>602900.00000000012</v>
      </c>
    </row>
    <row r="59" spans="2:14" s="18" customFormat="1" ht="15.6" x14ac:dyDescent="0.3">
      <c r="B59" s="26"/>
      <c r="C59" s="27"/>
      <c r="D59" s="27"/>
      <c r="E59" s="27"/>
      <c r="F59" s="28"/>
      <c r="G59" s="127"/>
      <c r="H59" s="127"/>
      <c r="I59" s="127"/>
      <c r="J59" s="127"/>
      <c r="K59" s="127"/>
      <c r="L59" s="28"/>
      <c r="M59" s="28"/>
      <c r="N59" s="28"/>
    </row>
    <row r="60" spans="2:14" s="18" customFormat="1" ht="15.6" x14ac:dyDescent="0.3">
      <c r="B60" s="29"/>
      <c r="C60" s="29"/>
      <c r="D60" s="29"/>
      <c r="E60" s="29"/>
      <c r="F60" s="30"/>
      <c r="G60" s="30"/>
      <c r="H60" s="30"/>
      <c r="I60" s="30"/>
      <c r="J60" s="30"/>
      <c r="K60" s="30"/>
      <c r="L60" s="30"/>
      <c r="M60" s="30"/>
      <c r="N60" s="30"/>
    </row>
    <row r="61" spans="2:14" s="18" customFormat="1" ht="18" x14ac:dyDescent="0.3">
      <c r="B61" s="15" t="s">
        <v>70</v>
      </c>
      <c r="C61" s="16" t="s">
        <v>71</v>
      </c>
      <c r="D61" s="16">
        <v>2005</v>
      </c>
      <c r="E61" s="16">
        <v>2006</v>
      </c>
      <c r="F61" s="16">
        <v>2007</v>
      </c>
      <c r="G61" s="16">
        <v>2008</v>
      </c>
      <c r="H61" s="16">
        <v>2009</v>
      </c>
      <c r="I61" s="16">
        <v>2010</v>
      </c>
      <c r="J61" s="16">
        <v>2011</v>
      </c>
      <c r="K61" s="16">
        <v>2012</v>
      </c>
      <c r="L61" s="16">
        <v>2013</v>
      </c>
      <c r="M61" s="16">
        <v>2014</v>
      </c>
      <c r="N61" s="17">
        <v>2015</v>
      </c>
    </row>
    <row r="62" spans="2:14" s="18" customFormat="1" ht="15.6" x14ac:dyDescent="0.3">
      <c r="B62" s="22" t="s">
        <v>31</v>
      </c>
      <c r="C62" s="23" t="s">
        <v>11</v>
      </c>
      <c r="D62" s="119">
        <v>35</v>
      </c>
      <c r="E62" s="119">
        <v>35</v>
      </c>
      <c r="F62" s="31">
        <v>35</v>
      </c>
      <c r="G62" s="31">
        <v>35</v>
      </c>
      <c r="H62" s="31">
        <v>35</v>
      </c>
      <c r="I62" s="31">
        <v>35</v>
      </c>
      <c r="J62" s="31">
        <v>35</v>
      </c>
      <c r="K62" s="31">
        <v>35</v>
      </c>
      <c r="L62" s="533">
        <v>35</v>
      </c>
      <c r="M62" s="533">
        <v>35</v>
      </c>
      <c r="N62" s="32">
        <v>35</v>
      </c>
    </row>
    <row r="63" spans="2:14" s="18" customFormat="1" ht="15.6" x14ac:dyDescent="0.3">
      <c r="B63" s="26"/>
      <c r="C63" s="27"/>
      <c r="D63" s="27"/>
      <c r="E63" s="27"/>
      <c r="F63" s="33"/>
      <c r="G63" s="33"/>
      <c r="H63" s="33"/>
      <c r="I63" s="33"/>
      <c r="J63" s="33"/>
      <c r="K63" s="33"/>
      <c r="L63" s="33"/>
      <c r="M63" s="33"/>
      <c r="N63" s="33"/>
    </row>
    <row r="64" spans="2:14" ht="15.6" x14ac:dyDescent="0.3">
      <c r="B64" s="34"/>
      <c r="C64" s="34"/>
      <c r="D64" s="34"/>
      <c r="E64" s="34"/>
      <c r="F64" s="34"/>
      <c r="G64" s="34"/>
      <c r="H64" s="34"/>
      <c r="I64" s="34"/>
      <c r="J64" s="34"/>
      <c r="K64" s="34"/>
      <c r="L64" s="34"/>
      <c r="M64" s="34"/>
      <c r="N64" s="34"/>
    </row>
    <row r="65" spans="2:14" s="18" customFormat="1" ht="18" x14ac:dyDescent="0.3">
      <c r="B65" s="15" t="s">
        <v>72</v>
      </c>
      <c r="C65" s="16" t="s">
        <v>14</v>
      </c>
      <c r="D65" s="16">
        <v>2005</v>
      </c>
      <c r="E65" s="16">
        <v>2006</v>
      </c>
      <c r="F65" s="16">
        <v>2007</v>
      </c>
      <c r="G65" s="16">
        <v>2008</v>
      </c>
      <c r="H65" s="16">
        <v>2009</v>
      </c>
      <c r="I65" s="16">
        <v>2010</v>
      </c>
      <c r="J65" s="16">
        <v>2011</v>
      </c>
      <c r="K65" s="16">
        <v>2012</v>
      </c>
      <c r="L65" s="16">
        <v>2013</v>
      </c>
      <c r="M65" s="16">
        <v>2014</v>
      </c>
      <c r="N65" s="17">
        <v>2015</v>
      </c>
    </row>
    <row r="66" spans="2:14" s="18" customFormat="1" ht="15.6" x14ac:dyDescent="0.3">
      <c r="B66" s="170" t="s">
        <v>31</v>
      </c>
      <c r="C66" s="173"/>
      <c r="D66" s="197"/>
      <c r="E66" s="197"/>
      <c r="F66" s="197"/>
      <c r="G66" s="197"/>
      <c r="H66" s="197"/>
      <c r="I66" s="197"/>
      <c r="J66" s="197"/>
      <c r="K66" s="197"/>
      <c r="L66" s="197"/>
      <c r="M66" s="197"/>
      <c r="N66" s="198"/>
    </row>
    <row r="67" spans="2:14" s="18" customFormat="1" ht="15.6" x14ac:dyDescent="0.3">
      <c r="B67" s="165" t="s">
        <v>136</v>
      </c>
      <c r="C67" s="20"/>
      <c r="D67" s="21">
        <f t="shared" ref="D67:N67" si="2">D22*D$62*$C$16</f>
        <v>0</v>
      </c>
      <c r="E67" s="21">
        <f t="shared" si="2"/>
        <v>0</v>
      </c>
      <c r="F67" s="21">
        <f t="shared" si="2"/>
        <v>0</v>
      </c>
      <c r="G67" s="21">
        <f t="shared" si="2"/>
        <v>0</v>
      </c>
      <c r="H67" s="21">
        <f t="shared" si="2"/>
        <v>0</v>
      </c>
      <c r="I67" s="21">
        <f t="shared" si="2"/>
        <v>0</v>
      </c>
      <c r="J67" s="21">
        <f t="shared" si="2"/>
        <v>0</v>
      </c>
      <c r="K67" s="21">
        <f t="shared" si="2"/>
        <v>0</v>
      </c>
      <c r="L67" s="21">
        <f t="shared" si="2"/>
        <v>0</v>
      </c>
      <c r="M67" s="21">
        <f t="shared" si="2"/>
        <v>0</v>
      </c>
      <c r="N67" s="131">
        <f t="shared" si="2"/>
        <v>0</v>
      </c>
    </row>
    <row r="68" spans="2:14" s="18" customFormat="1" ht="15.6" x14ac:dyDescent="0.3">
      <c r="B68" s="165" t="s">
        <v>137</v>
      </c>
      <c r="C68" s="20"/>
      <c r="D68" s="21">
        <f t="shared" ref="D68:N68" si="3">D23*D$62*$C$16</f>
        <v>274376.01487720327</v>
      </c>
      <c r="E68" s="21">
        <f t="shared" si="3"/>
        <v>280029.21306214773</v>
      </c>
      <c r="F68" s="21">
        <f t="shared" si="3"/>
        <v>285794.35576560587</v>
      </c>
      <c r="G68" s="21">
        <f t="shared" si="3"/>
        <v>291839.35976534843</v>
      </c>
      <c r="H68" s="21">
        <f t="shared" si="3"/>
        <v>297604.50246880658</v>
      </c>
      <c r="I68" s="21">
        <f t="shared" si="3"/>
        <v>303817.42324631975</v>
      </c>
      <c r="J68" s="21">
        <f t="shared" si="3"/>
        <v>306056.31361659477</v>
      </c>
      <c r="K68" s="21">
        <f t="shared" si="3"/>
        <v>309806.45498680545</v>
      </c>
      <c r="L68" s="21">
        <f t="shared" si="3"/>
        <v>331131.88576367497</v>
      </c>
      <c r="M68" s="21">
        <f t="shared" si="3"/>
        <v>350778.14876283827</v>
      </c>
      <c r="N68" s="131">
        <f t="shared" si="3"/>
        <v>337456.7510597019</v>
      </c>
    </row>
    <row r="69" spans="2:14" s="18" customFormat="1" ht="15.6" x14ac:dyDescent="0.3">
      <c r="B69" s="165" t="s">
        <v>138</v>
      </c>
      <c r="C69" s="20"/>
      <c r="D69" s="21">
        <f t="shared" ref="D69:N69" si="4">D24*D$62*$C$16</f>
        <v>0</v>
      </c>
      <c r="E69" s="21">
        <f t="shared" si="4"/>
        <v>0</v>
      </c>
      <c r="F69" s="21">
        <f t="shared" si="4"/>
        <v>0</v>
      </c>
      <c r="G69" s="21">
        <f t="shared" si="4"/>
        <v>0</v>
      </c>
      <c r="H69" s="21">
        <f t="shared" si="4"/>
        <v>0</v>
      </c>
      <c r="I69" s="21">
        <f t="shared" si="4"/>
        <v>0</v>
      </c>
      <c r="J69" s="21">
        <f t="shared" si="4"/>
        <v>0</v>
      </c>
      <c r="K69" s="21">
        <f t="shared" si="4"/>
        <v>0</v>
      </c>
      <c r="L69" s="21">
        <f t="shared" si="4"/>
        <v>0</v>
      </c>
      <c r="M69" s="21">
        <f t="shared" si="4"/>
        <v>0</v>
      </c>
      <c r="N69" s="131">
        <f t="shared" si="4"/>
        <v>0</v>
      </c>
    </row>
    <row r="70" spans="2:14" s="18" customFormat="1" ht="15.6" x14ac:dyDescent="0.3">
      <c r="B70" s="165" t="s">
        <v>139</v>
      </c>
      <c r="C70" s="20"/>
      <c r="D70" s="21">
        <f t="shared" ref="D70:N70" si="5">D25*D$62*$C$16</f>
        <v>0</v>
      </c>
      <c r="E70" s="21">
        <f t="shared" si="5"/>
        <v>0</v>
      </c>
      <c r="F70" s="21">
        <f t="shared" si="5"/>
        <v>0</v>
      </c>
      <c r="G70" s="21">
        <f t="shared" si="5"/>
        <v>0</v>
      </c>
      <c r="H70" s="21">
        <f t="shared" si="5"/>
        <v>0</v>
      </c>
      <c r="I70" s="21">
        <f t="shared" si="5"/>
        <v>0</v>
      </c>
      <c r="J70" s="21">
        <f t="shared" si="5"/>
        <v>0</v>
      </c>
      <c r="K70" s="21">
        <f t="shared" si="5"/>
        <v>0</v>
      </c>
      <c r="L70" s="21">
        <f t="shared" si="5"/>
        <v>0</v>
      </c>
      <c r="M70" s="21">
        <f t="shared" si="5"/>
        <v>0</v>
      </c>
      <c r="N70" s="131">
        <f t="shared" si="5"/>
        <v>0</v>
      </c>
    </row>
    <row r="71" spans="2:14" s="18" customFormat="1" ht="15.6" x14ac:dyDescent="0.3">
      <c r="B71" s="165" t="s">
        <v>140</v>
      </c>
      <c r="C71" s="20"/>
      <c r="D71" s="21">
        <f t="shared" ref="D71:N71" si="6">D26*D$62*$C$16</f>
        <v>327263.50028044172</v>
      </c>
      <c r="E71" s="21">
        <f t="shared" si="6"/>
        <v>334006.38349715422</v>
      </c>
      <c r="F71" s="21">
        <f t="shared" si="6"/>
        <v>340882.78915380163</v>
      </c>
      <c r="G71" s="21">
        <f t="shared" si="6"/>
        <v>348093.00091028621</v>
      </c>
      <c r="H71" s="21">
        <f t="shared" si="6"/>
        <v>354969.40656693361</v>
      </c>
      <c r="I71" s="21">
        <f t="shared" si="6"/>
        <v>362379.90198332065</v>
      </c>
      <c r="J71" s="21">
        <f t="shared" si="6"/>
        <v>365050.35078201862</v>
      </c>
      <c r="K71" s="21">
        <f t="shared" si="6"/>
        <v>369523.35251983779</v>
      </c>
      <c r="L71" s="21">
        <f t="shared" si="6"/>
        <v>394959.37732743635</v>
      </c>
      <c r="M71" s="21">
        <f t="shared" si="6"/>
        <v>418392.56553601142</v>
      </c>
      <c r="N71" s="131">
        <f t="shared" si="6"/>
        <v>402503.39518375823</v>
      </c>
    </row>
    <row r="72" spans="2:14" s="18" customFormat="1" ht="15.6" x14ac:dyDescent="0.3">
      <c r="B72" s="165" t="s">
        <v>141</v>
      </c>
      <c r="C72" s="20"/>
      <c r="D72" s="21">
        <f t="shared" ref="D72:N72" si="7">D27*D$62*$C$16</f>
        <v>0</v>
      </c>
      <c r="E72" s="21">
        <f t="shared" si="7"/>
        <v>0</v>
      </c>
      <c r="F72" s="21">
        <f t="shared" si="7"/>
        <v>0</v>
      </c>
      <c r="G72" s="21">
        <f t="shared" si="7"/>
        <v>0</v>
      </c>
      <c r="H72" s="21">
        <f t="shared" si="7"/>
        <v>0</v>
      </c>
      <c r="I72" s="21">
        <f t="shared" si="7"/>
        <v>0</v>
      </c>
      <c r="J72" s="21">
        <f t="shared" si="7"/>
        <v>0</v>
      </c>
      <c r="K72" s="21">
        <f t="shared" si="7"/>
        <v>0</v>
      </c>
      <c r="L72" s="21">
        <f t="shared" si="7"/>
        <v>0</v>
      </c>
      <c r="M72" s="21">
        <f t="shared" si="7"/>
        <v>0</v>
      </c>
      <c r="N72" s="131">
        <f t="shared" si="7"/>
        <v>0</v>
      </c>
    </row>
    <row r="73" spans="2:14" s="18" customFormat="1" ht="15.6" x14ac:dyDescent="0.3">
      <c r="B73" s="165" t="s">
        <v>142</v>
      </c>
      <c r="C73" s="20"/>
      <c r="D73" s="21">
        <f t="shared" ref="D73:N73" si="8">D28*D$62*$C$16</f>
        <v>8163.8400286878086</v>
      </c>
      <c r="E73" s="21">
        <f t="shared" si="8"/>
        <v>8332.0464429875792</v>
      </c>
      <c r="F73" s="21">
        <f t="shared" si="8"/>
        <v>8503.5836773724914</v>
      </c>
      <c r="G73" s="21">
        <f t="shared" si="8"/>
        <v>8683.4479619702633</v>
      </c>
      <c r="H73" s="21">
        <f t="shared" si="8"/>
        <v>8854.9851963551773</v>
      </c>
      <c r="I73" s="21">
        <f t="shared" si="8"/>
        <v>9039.8457110806667</v>
      </c>
      <c r="J73" s="21">
        <f t="shared" si="8"/>
        <v>9106.4621127835453</v>
      </c>
      <c r="K73" s="21">
        <f t="shared" si="8"/>
        <v>9218.0445856358674</v>
      </c>
      <c r="L73" s="21">
        <f t="shared" si="8"/>
        <v>9852.5658118557894</v>
      </c>
      <c r="M73" s="21">
        <f t="shared" si="8"/>
        <v>10437.124736798549</v>
      </c>
      <c r="N73" s="131">
        <f t="shared" si="8"/>
        <v>10040.757146666421</v>
      </c>
    </row>
    <row r="74" spans="2:14" s="18" customFormat="1" ht="15.6" x14ac:dyDescent="0.3">
      <c r="B74" s="165" t="s">
        <v>143</v>
      </c>
      <c r="C74" s="20"/>
      <c r="D74" s="21">
        <f t="shared" ref="D74:N74" si="9">D29*D$62*$C$16</f>
        <v>0</v>
      </c>
      <c r="E74" s="21">
        <f t="shared" si="9"/>
        <v>0</v>
      </c>
      <c r="F74" s="21">
        <f t="shared" si="9"/>
        <v>0</v>
      </c>
      <c r="G74" s="21">
        <f t="shared" si="9"/>
        <v>0</v>
      </c>
      <c r="H74" s="21">
        <f t="shared" si="9"/>
        <v>0</v>
      </c>
      <c r="I74" s="21">
        <f t="shared" si="9"/>
        <v>0</v>
      </c>
      <c r="J74" s="21">
        <f t="shared" si="9"/>
        <v>0</v>
      </c>
      <c r="K74" s="21">
        <f t="shared" si="9"/>
        <v>0</v>
      </c>
      <c r="L74" s="21">
        <f t="shared" si="9"/>
        <v>0</v>
      </c>
      <c r="M74" s="21">
        <f t="shared" si="9"/>
        <v>0</v>
      </c>
      <c r="N74" s="131">
        <f t="shared" si="9"/>
        <v>0</v>
      </c>
    </row>
    <row r="75" spans="2:14" s="18" customFormat="1" ht="15.6" x14ac:dyDescent="0.3">
      <c r="B75" s="165" t="s">
        <v>144</v>
      </c>
      <c r="C75" s="20"/>
      <c r="D75" s="21">
        <f t="shared" ref="D75:N75" si="10">D30*D$62*$C$16</f>
        <v>0</v>
      </c>
      <c r="E75" s="21">
        <f t="shared" si="10"/>
        <v>0</v>
      </c>
      <c r="F75" s="21">
        <f t="shared" si="10"/>
        <v>0</v>
      </c>
      <c r="G75" s="21">
        <f t="shared" si="10"/>
        <v>0</v>
      </c>
      <c r="H75" s="21">
        <f t="shared" si="10"/>
        <v>0</v>
      </c>
      <c r="I75" s="21">
        <f t="shared" si="10"/>
        <v>0</v>
      </c>
      <c r="J75" s="21">
        <f t="shared" si="10"/>
        <v>0</v>
      </c>
      <c r="K75" s="21">
        <f t="shared" si="10"/>
        <v>0</v>
      </c>
      <c r="L75" s="21">
        <f t="shared" si="10"/>
        <v>0</v>
      </c>
      <c r="M75" s="21">
        <f t="shared" si="10"/>
        <v>0</v>
      </c>
      <c r="N75" s="131">
        <f t="shared" si="10"/>
        <v>0</v>
      </c>
    </row>
    <row r="76" spans="2:14" s="18" customFormat="1" ht="15.6" x14ac:dyDescent="0.3">
      <c r="B76" s="165" t="s">
        <v>145</v>
      </c>
      <c r="C76" s="20"/>
      <c r="D76" s="21">
        <f t="shared" ref="D76:N76" si="11">D31*D$62*$C$16</f>
        <v>0</v>
      </c>
      <c r="E76" s="21">
        <f t="shared" si="11"/>
        <v>0</v>
      </c>
      <c r="F76" s="21">
        <f t="shared" si="11"/>
        <v>0</v>
      </c>
      <c r="G76" s="21">
        <f t="shared" si="11"/>
        <v>0</v>
      </c>
      <c r="H76" s="21">
        <f t="shared" si="11"/>
        <v>0</v>
      </c>
      <c r="I76" s="21">
        <f t="shared" si="11"/>
        <v>0</v>
      </c>
      <c r="J76" s="21">
        <f t="shared" si="11"/>
        <v>0</v>
      </c>
      <c r="K76" s="21">
        <f t="shared" si="11"/>
        <v>0</v>
      </c>
      <c r="L76" s="21">
        <f t="shared" si="11"/>
        <v>0</v>
      </c>
      <c r="M76" s="21">
        <f t="shared" si="11"/>
        <v>0</v>
      </c>
      <c r="N76" s="131">
        <f t="shared" si="11"/>
        <v>0</v>
      </c>
    </row>
    <row r="77" spans="2:14" s="18" customFormat="1" ht="15.6" x14ac:dyDescent="0.3">
      <c r="B77" s="165" t="s">
        <v>146</v>
      </c>
      <c r="C77" s="20"/>
      <c r="D77" s="21">
        <f t="shared" ref="D77:N77" si="12">D32*D$62*$C$16</f>
        <v>0</v>
      </c>
      <c r="E77" s="21">
        <f t="shared" si="12"/>
        <v>0</v>
      </c>
      <c r="F77" s="21">
        <f t="shared" si="12"/>
        <v>0</v>
      </c>
      <c r="G77" s="21">
        <f t="shared" si="12"/>
        <v>0</v>
      </c>
      <c r="H77" s="21">
        <f t="shared" si="12"/>
        <v>0</v>
      </c>
      <c r="I77" s="21">
        <f t="shared" si="12"/>
        <v>0</v>
      </c>
      <c r="J77" s="21">
        <f t="shared" si="12"/>
        <v>0</v>
      </c>
      <c r="K77" s="21">
        <f t="shared" si="12"/>
        <v>0</v>
      </c>
      <c r="L77" s="21">
        <f t="shared" si="12"/>
        <v>0</v>
      </c>
      <c r="M77" s="21">
        <f t="shared" si="12"/>
        <v>0</v>
      </c>
      <c r="N77" s="131">
        <f t="shared" si="12"/>
        <v>0</v>
      </c>
    </row>
    <row r="78" spans="2:14" s="18" customFormat="1" ht="15.6" x14ac:dyDescent="0.3">
      <c r="B78" s="165" t="s">
        <v>147</v>
      </c>
      <c r="C78" s="20"/>
      <c r="D78" s="21">
        <f t="shared" ref="D78:N78" si="13">D33*D$62*$C$16</f>
        <v>352109.96993296978</v>
      </c>
      <c r="E78" s="21">
        <f t="shared" si="13"/>
        <v>359364.7857149425</v>
      </c>
      <c r="F78" s="21">
        <f t="shared" si="13"/>
        <v>366763.26121537003</v>
      </c>
      <c r="G78" s="21">
        <f t="shared" si="13"/>
        <v>374520.8860119349</v>
      </c>
      <c r="H78" s="21">
        <f t="shared" si="13"/>
        <v>381919.36151236237</v>
      </c>
      <c r="I78" s="21">
        <f t="shared" si="13"/>
        <v>389892.47588660958</v>
      </c>
      <c r="J78" s="21">
        <f t="shared" si="13"/>
        <v>392765.67025570764</v>
      </c>
      <c r="K78" s="21">
        <f t="shared" si="13"/>
        <v>397578.27082394698</v>
      </c>
      <c r="L78" s="21">
        <f t="shared" si="13"/>
        <v>424945.44718960614</v>
      </c>
      <c r="M78" s="21">
        <f t="shared" si="13"/>
        <v>450157.72777844185</v>
      </c>
      <c r="N78" s="131">
        <f t="shared" si="13"/>
        <v>433062.22128230828</v>
      </c>
    </row>
    <row r="79" spans="2:14" s="18" customFormat="1" ht="15.6" x14ac:dyDescent="0.3">
      <c r="B79" s="165" t="s">
        <v>148</v>
      </c>
      <c r="C79" s="20"/>
      <c r="D79" s="21">
        <f t="shared" ref="D79:N79" si="14">D34*D$62*$C$16</f>
        <v>6640396.4894213704</v>
      </c>
      <c r="E79" s="21">
        <f t="shared" si="14"/>
        <v>6777214.1241483316</v>
      </c>
      <c r="F79" s="21">
        <f t="shared" si="14"/>
        <v>6916741.0189688941</v>
      </c>
      <c r="G79" s="21">
        <f t="shared" si="14"/>
        <v>7063041.0640234649</v>
      </c>
      <c r="H79" s="21">
        <f t="shared" si="14"/>
        <v>7202567.9588440293</v>
      </c>
      <c r="I79" s="21">
        <f t="shared" si="14"/>
        <v>7352931.8940390041</v>
      </c>
      <c r="J79" s="21">
        <f t="shared" si="14"/>
        <v>7407117.095911067</v>
      </c>
      <c r="K79" s="21">
        <f t="shared" si="14"/>
        <v>7497877.3090467742</v>
      </c>
      <c r="L79" s="21">
        <f t="shared" si="14"/>
        <v>8013991.3568781782</v>
      </c>
      <c r="M79" s="21">
        <f t="shared" si="14"/>
        <v>8489466.5033055358</v>
      </c>
      <c r="N79" s="131">
        <f t="shared" si="14"/>
        <v>8167064.5521667572</v>
      </c>
    </row>
    <row r="80" spans="2:14" s="18" customFormat="1" ht="15.6" x14ac:dyDescent="0.3">
      <c r="B80" s="165" t="s">
        <v>149</v>
      </c>
      <c r="C80" s="20"/>
      <c r="D80" s="21">
        <f t="shared" ref="D80:N80" si="15">D35*D$62*$C$16</f>
        <v>1449259.0798753186</v>
      </c>
      <c r="E80" s="21">
        <f t="shared" si="15"/>
        <v>1479119.3750747079</v>
      </c>
      <c r="F80" s="21">
        <f t="shared" si="15"/>
        <v>1509570.9632483425</v>
      </c>
      <c r="G80" s="21">
        <f t="shared" si="15"/>
        <v>1541500.7838575908</v>
      </c>
      <c r="H80" s="21">
        <f t="shared" si="15"/>
        <v>1571952.3720312256</v>
      </c>
      <c r="I80" s="21">
        <f t="shared" si="15"/>
        <v>1604769.1321018417</v>
      </c>
      <c r="J80" s="21">
        <f t="shared" si="15"/>
        <v>1616594.9915867485</v>
      </c>
      <c r="K80" s="21">
        <f t="shared" si="15"/>
        <v>1636403.3062239673</v>
      </c>
      <c r="L80" s="21">
        <f t="shared" si="15"/>
        <v>1749044.6178177036</v>
      </c>
      <c r="M80" s="21">
        <f t="shared" si="15"/>
        <v>1852816.5347977602</v>
      </c>
      <c r="N80" s="131">
        <f t="shared" si="15"/>
        <v>1782452.670862565</v>
      </c>
    </row>
    <row r="81" spans="2:14" s="18" customFormat="1" ht="15.6" x14ac:dyDescent="0.3">
      <c r="B81" s="165" t="s">
        <v>150</v>
      </c>
      <c r="C81" s="20"/>
      <c r="D81" s="21">
        <f t="shared" ref="D81:N81" si="16">D36*D$62*$C$16</f>
        <v>0</v>
      </c>
      <c r="E81" s="21">
        <f t="shared" si="16"/>
        <v>0</v>
      </c>
      <c r="F81" s="21">
        <f t="shared" si="16"/>
        <v>0</v>
      </c>
      <c r="G81" s="21">
        <f t="shared" si="16"/>
        <v>0</v>
      </c>
      <c r="H81" s="21">
        <f t="shared" si="16"/>
        <v>0</v>
      </c>
      <c r="I81" s="21">
        <f t="shared" si="16"/>
        <v>0</v>
      </c>
      <c r="J81" s="21">
        <f t="shared" si="16"/>
        <v>0</v>
      </c>
      <c r="K81" s="21">
        <f t="shared" si="16"/>
        <v>0</v>
      </c>
      <c r="L81" s="21">
        <f t="shared" si="16"/>
        <v>0</v>
      </c>
      <c r="M81" s="21">
        <f t="shared" si="16"/>
        <v>0</v>
      </c>
      <c r="N81" s="131">
        <f t="shared" si="16"/>
        <v>0</v>
      </c>
    </row>
    <row r="82" spans="2:14" s="18" customFormat="1" ht="15.6" x14ac:dyDescent="0.3">
      <c r="B82" s="165" t="s">
        <v>151</v>
      </c>
      <c r="C82" s="20"/>
      <c r="D82" s="21">
        <f t="shared" ref="D82:N82" si="17">D37*D$62*$C$16</f>
        <v>0</v>
      </c>
      <c r="E82" s="21">
        <f t="shared" si="17"/>
        <v>0</v>
      </c>
      <c r="F82" s="21">
        <f t="shared" si="17"/>
        <v>0</v>
      </c>
      <c r="G82" s="21">
        <f t="shared" si="17"/>
        <v>0</v>
      </c>
      <c r="H82" s="21">
        <f t="shared" si="17"/>
        <v>0</v>
      </c>
      <c r="I82" s="21">
        <f t="shared" si="17"/>
        <v>0</v>
      </c>
      <c r="J82" s="21">
        <f t="shared" si="17"/>
        <v>0</v>
      </c>
      <c r="K82" s="21">
        <f t="shared" si="17"/>
        <v>0</v>
      </c>
      <c r="L82" s="21">
        <f t="shared" si="17"/>
        <v>0</v>
      </c>
      <c r="M82" s="21">
        <f t="shared" si="17"/>
        <v>0</v>
      </c>
      <c r="N82" s="131">
        <f t="shared" si="17"/>
        <v>0</v>
      </c>
    </row>
    <row r="83" spans="2:14" s="18" customFormat="1" ht="15.6" x14ac:dyDescent="0.3">
      <c r="B83" s="165" t="s">
        <v>152</v>
      </c>
      <c r="C83" s="20"/>
      <c r="D83" s="21">
        <f t="shared" ref="D83:N83" si="18">D38*D$62*$C$16</f>
        <v>1487948.5826199695</v>
      </c>
      <c r="E83" s="21">
        <f t="shared" si="18"/>
        <v>1518606.0299566924</v>
      </c>
      <c r="F83" s="21">
        <f t="shared" si="18"/>
        <v>1549870.5554584994</v>
      </c>
      <c r="G83" s="21">
        <f t="shared" si="18"/>
        <v>1582652.7763730153</v>
      </c>
      <c r="H83" s="21">
        <f t="shared" si="18"/>
        <v>1613917.3018748218</v>
      </c>
      <c r="I83" s="21">
        <f t="shared" si="18"/>
        <v>1647610.1400369632</v>
      </c>
      <c r="J83" s="21">
        <f t="shared" si="18"/>
        <v>1659751.7033386356</v>
      </c>
      <c r="K83" s="21">
        <f t="shared" si="18"/>
        <v>1680088.8218689372</v>
      </c>
      <c r="L83" s="21">
        <f t="shared" si="18"/>
        <v>1795737.2123173682</v>
      </c>
      <c r="M83" s="21">
        <f t="shared" si="18"/>
        <v>1902279.4302895446</v>
      </c>
      <c r="N83" s="131">
        <f t="shared" si="18"/>
        <v>1830037.1286445931</v>
      </c>
    </row>
    <row r="84" spans="2:14" s="18" customFormat="1" ht="15.6" x14ac:dyDescent="0.3">
      <c r="B84" s="165" t="s">
        <v>153</v>
      </c>
      <c r="C84" s="20"/>
      <c r="D84" s="21">
        <f t="shared" ref="D84:N84" si="19">D39*D$62*$C$16</f>
        <v>2574449.2055683774</v>
      </c>
      <c r="E84" s="21">
        <f t="shared" si="19"/>
        <v>2627492.7326516914</v>
      </c>
      <c r="F84" s="21">
        <f t="shared" si="19"/>
        <v>2681586.6266079424</v>
      </c>
      <c r="G84" s="21">
        <f t="shared" si="19"/>
        <v>2738306.437746536</v>
      </c>
      <c r="H84" s="21">
        <f t="shared" si="19"/>
        <v>2792400.331702787</v>
      </c>
      <c r="I84" s="21">
        <f t="shared" si="19"/>
        <v>2850695.6931507858</v>
      </c>
      <c r="J84" s="21">
        <f t="shared" si="19"/>
        <v>2871703.0306095243</v>
      </c>
      <c r="K84" s="21">
        <f t="shared" si="19"/>
        <v>2906890.3208529111</v>
      </c>
      <c r="L84" s="21">
        <f t="shared" si="19"/>
        <v>3106985.2101473929</v>
      </c>
      <c r="M84" s="21">
        <f t="shared" si="19"/>
        <v>3291324.5963478214</v>
      </c>
      <c r="N84" s="131">
        <f t="shared" si="19"/>
        <v>3166330.9384683282</v>
      </c>
    </row>
    <row r="85" spans="2:14" s="18" customFormat="1" ht="15.6" x14ac:dyDescent="0.3">
      <c r="B85" s="165" t="s">
        <v>154</v>
      </c>
      <c r="C85" s="20"/>
      <c r="D85" s="21">
        <f t="shared" ref="D85:N85" si="20">D40*D$62*$C$16</f>
        <v>0</v>
      </c>
      <c r="E85" s="21">
        <f t="shared" si="20"/>
        <v>0</v>
      </c>
      <c r="F85" s="21">
        <f t="shared" si="20"/>
        <v>0</v>
      </c>
      <c r="G85" s="21">
        <f t="shared" si="20"/>
        <v>0</v>
      </c>
      <c r="H85" s="21">
        <f t="shared" si="20"/>
        <v>0</v>
      </c>
      <c r="I85" s="21">
        <f t="shared" si="20"/>
        <v>0</v>
      </c>
      <c r="J85" s="21">
        <f t="shared" si="20"/>
        <v>0</v>
      </c>
      <c r="K85" s="21">
        <f t="shared" si="20"/>
        <v>0</v>
      </c>
      <c r="L85" s="21">
        <f t="shared" si="20"/>
        <v>0</v>
      </c>
      <c r="M85" s="21">
        <f t="shared" si="20"/>
        <v>0</v>
      </c>
      <c r="N85" s="131">
        <f t="shared" si="20"/>
        <v>0</v>
      </c>
    </row>
    <row r="86" spans="2:14" s="18" customFormat="1" ht="15.6" x14ac:dyDescent="0.3">
      <c r="B86" s="165" t="s">
        <v>155</v>
      </c>
      <c r="C86" s="20"/>
      <c r="D86" s="21">
        <f t="shared" ref="D86:N86" si="21">D41*D$62*$C$16</f>
        <v>2399459.0693012862</v>
      </c>
      <c r="E86" s="21">
        <f t="shared" si="21"/>
        <v>2448897.1284606969</v>
      </c>
      <c r="F86" s="21">
        <f t="shared" si="21"/>
        <v>2499314.1590886102</v>
      </c>
      <c r="G86" s="21">
        <f t="shared" si="21"/>
        <v>2552178.618387782</v>
      </c>
      <c r="H86" s="21">
        <f t="shared" si="21"/>
        <v>2602595.6490156958</v>
      </c>
      <c r="I86" s="21">
        <f t="shared" si="21"/>
        <v>2656928.5655176216</v>
      </c>
      <c r="J86" s="21">
        <f t="shared" si="21"/>
        <v>2676507.9948876854</v>
      </c>
      <c r="K86" s="21">
        <f t="shared" si="21"/>
        <v>2709303.5390825416</v>
      </c>
      <c r="L86" s="21">
        <f t="shared" si="21"/>
        <v>2895797.6038323967</v>
      </c>
      <c r="M86" s="21">
        <f t="shared" si="21"/>
        <v>3067607.0965547045</v>
      </c>
      <c r="N86" s="131">
        <f t="shared" si="21"/>
        <v>2951109.4918028265</v>
      </c>
    </row>
    <row r="87" spans="2:14" s="18" customFormat="1" ht="15.6" x14ac:dyDescent="0.3">
      <c r="B87" s="165" t="s">
        <v>156</v>
      </c>
      <c r="C87" s="20"/>
      <c r="D87" s="21">
        <f t="shared" ref="D87:N87" si="22">D42*D$62*$C$16</f>
        <v>2409397.6571622975</v>
      </c>
      <c r="E87" s="21">
        <f t="shared" si="22"/>
        <v>2459040.4893478118</v>
      </c>
      <c r="F87" s="21">
        <f t="shared" si="22"/>
        <v>2509666.3479132378</v>
      </c>
      <c r="G87" s="21">
        <f t="shared" si="22"/>
        <v>2562749.7724284413</v>
      </c>
      <c r="H87" s="21">
        <f t="shared" si="22"/>
        <v>2613375.6309938668</v>
      </c>
      <c r="I87" s="21">
        <f t="shared" si="22"/>
        <v>2667933.5950789372</v>
      </c>
      <c r="J87" s="21">
        <f t="shared" si="22"/>
        <v>2687594.1226771609</v>
      </c>
      <c r="K87" s="21">
        <f t="shared" si="22"/>
        <v>2720525.5064041852</v>
      </c>
      <c r="L87" s="21">
        <f t="shared" si="22"/>
        <v>2907792.031777265</v>
      </c>
      <c r="M87" s="21">
        <f t="shared" si="22"/>
        <v>3080313.1614516759</v>
      </c>
      <c r="N87" s="131">
        <f t="shared" si="22"/>
        <v>2963333.0222422462</v>
      </c>
    </row>
    <row r="88" spans="2:14" s="18" customFormat="1" ht="15.6" x14ac:dyDescent="0.3">
      <c r="B88" s="165" t="s">
        <v>157</v>
      </c>
      <c r="C88" s="20"/>
      <c r="D88" s="21">
        <f t="shared" ref="D88:N88" si="23">D43*D$62*$C$16</f>
        <v>0</v>
      </c>
      <c r="E88" s="21">
        <f t="shared" si="23"/>
        <v>0</v>
      </c>
      <c r="F88" s="21">
        <f t="shared" si="23"/>
        <v>0</v>
      </c>
      <c r="G88" s="21">
        <f t="shared" si="23"/>
        <v>0</v>
      </c>
      <c r="H88" s="21">
        <f t="shared" si="23"/>
        <v>0</v>
      </c>
      <c r="I88" s="21">
        <f t="shared" si="23"/>
        <v>0</v>
      </c>
      <c r="J88" s="21">
        <f t="shared" si="23"/>
        <v>0</v>
      </c>
      <c r="K88" s="21">
        <f t="shared" si="23"/>
        <v>0</v>
      </c>
      <c r="L88" s="21">
        <f t="shared" si="23"/>
        <v>0</v>
      </c>
      <c r="M88" s="21">
        <f t="shared" si="23"/>
        <v>0</v>
      </c>
      <c r="N88" s="131">
        <f t="shared" si="23"/>
        <v>0</v>
      </c>
    </row>
    <row r="89" spans="2:14" s="18" customFormat="1" ht="15.6" x14ac:dyDescent="0.3">
      <c r="B89" s="165" t="s">
        <v>158</v>
      </c>
      <c r="C89" s="20"/>
      <c r="D89" s="21">
        <f t="shared" ref="D89:N89" si="24">D44*D$62*$C$16</f>
        <v>0</v>
      </c>
      <c r="E89" s="21">
        <f t="shared" si="24"/>
        <v>0</v>
      </c>
      <c r="F89" s="21">
        <f t="shared" si="24"/>
        <v>0</v>
      </c>
      <c r="G89" s="21">
        <f t="shared" si="24"/>
        <v>0</v>
      </c>
      <c r="H89" s="21">
        <f t="shared" si="24"/>
        <v>0</v>
      </c>
      <c r="I89" s="21">
        <f t="shared" si="24"/>
        <v>0</v>
      </c>
      <c r="J89" s="21">
        <f t="shared" si="24"/>
        <v>0</v>
      </c>
      <c r="K89" s="21">
        <f t="shared" si="24"/>
        <v>0</v>
      </c>
      <c r="L89" s="21">
        <f t="shared" si="24"/>
        <v>0</v>
      </c>
      <c r="M89" s="21">
        <f t="shared" si="24"/>
        <v>0</v>
      </c>
      <c r="N89" s="131">
        <f t="shared" si="24"/>
        <v>0</v>
      </c>
    </row>
    <row r="90" spans="2:14" s="18" customFormat="1" ht="15.6" x14ac:dyDescent="0.3">
      <c r="B90" s="165" t="s">
        <v>159</v>
      </c>
      <c r="C90" s="20"/>
      <c r="D90" s="21">
        <f t="shared" ref="D90:N90" si="25">D45*D$62*$C$16</f>
        <v>0</v>
      </c>
      <c r="E90" s="21">
        <f t="shared" si="25"/>
        <v>0</v>
      </c>
      <c r="F90" s="21">
        <f t="shared" si="25"/>
        <v>0</v>
      </c>
      <c r="G90" s="21">
        <f t="shared" si="25"/>
        <v>0</v>
      </c>
      <c r="H90" s="21">
        <f t="shared" si="25"/>
        <v>0</v>
      </c>
      <c r="I90" s="21">
        <f t="shared" si="25"/>
        <v>0</v>
      </c>
      <c r="J90" s="21">
        <f t="shared" si="25"/>
        <v>0</v>
      </c>
      <c r="K90" s="21">
        <f t="shared" si="25"/>
        <v>0</v>
      </c>
      <c r="L90" s="21">
        <f t="shared" si="25"/>
        <v>0</v>
      </c>
      <c r="M90" s="21">
        <f t="shared" si="25"/>
        <v>0</v>
      </c>
      <c r="N90" s="131">
        <f t="shared" si="25"/>
        <v>0</v>
      </c>
    </row>
    <row r="91" spans="2:14" s="18" customFormat="1" ht="15.6" x14ac:dyDescent="0.3">
      <c r="B91" s="165" t="s">
        <v>160</v>
      </c>
      <c r="C91" s="20"/>
      <c r="D91" s="21">
        <f t="shared" ref="D91:N91" si="26">D46*D$62*$C$16</f>
        <v>0</v>
      </c>
      <c r="E91" s="21">
        <f t="shared" si="26"/>
        <v>0</v>
      </c>
      <c r="F91" s="21">
        <f t="shared" si="26"/>
        <v>0</v>
      </c>
      <c r="G91" s="21">
        <f t="shared" si="26"/>
        <v>0</v>
      </c>
      <c r="H91" s="21">
        <f t="shared" si="26"/>
        <v>0</v>
      </c>
      <c r="I91" s="21">
        <f t="shared" si="26"/>
        <v>0</v>
      </c>
      <c r="J91" s="21">
        <f t="shared" si="26"/>
        <v>0</v>
      </c>
      <c r="K91" s="21">
        <f t="shared" si="26"/>
        <v>0</v>
      </c>
      <c r="L91" s="21">
        <f t="shared" si="26"/>
        <v>0</v>
      </c>
      <c r="M91" s="21">
        <f t="shared" si="26"/>
        <v>0</v>
      </c>
      <c r="N91" s="131">
        <f t="shared" si="26"/>
        <v>0</v>
      </c>
    </row>
    <row r="92" spans="2:14" s="18" customFormat="1" ht="15.6" x14ac:dyDescent="0.3">
      <c r="B92" s="165" t="s">
        <v>161</v>
      </c>
      <c r="C92" s="20"/>
      <c r="D92" s="21">
        <f t="shared" ref="D92:N92" si="27">D47*D$62*$C$16</f>
        <v>0</v>
      </c>
      <c r="E92" s="21">
        <f t="shared" si="27"/>
        <v>0</v>
      </c>
      <c r="F92" s="21">
        <f t="shared" si="27"/>
        <v>0</v>
      </c>
      <c r="G92" s="21">
        <f t="shared" si="27"/>
        <v>0</v>
      </c>
      <c r="H92" s="21">
        <f t="shared" si="27"/>
        <v>0</v>
      </c>
      <c r="I92" s="21">
        <f t="shared" si="27"/>
        <v>0</v>
      </c>
      <c r="J92" s="21">
        <f t="shared" si="27"/>
        <v>0</v>
      </c>
      <c r="K92" s="21">
        <f t="shared" si="27"/>
        <v>0</v>
      </c>
      <c r="L92" s="21">
        <f t="shared" si="27"/>
        <v>0</v>
      </c>
      <c r="M92" s="21">
        <f t="shared" si="27"/>
        <v>0</v>
      </c>
      <c r="N92" s="131">
        <f t="shared" si="27"/>
        <v>0</v>
      </c>
    </row>
    <row r="93" spans="2:14" s="18" customFormat="1" ht="15.6" x14ac:dyDescent="0.3">
      <c r="B93" s="165" t="s">
        <v>162</v>
      </c>
      <c r="C93" s="20"/>
      <c r="D93" s="21">
        <f t="shared" ref="D93:N93" si="28">D48*D$62*$C$16</f>
        <v>0</v>
      </c>
      <c r="E93" s="21">
        <f t="shared" si="28"/>
        <v>0</v>
      </c>
      <c r="F93" s="21">
        <f t="shared" si="28"/>
        <v>0</v>
      </c>
      <c r="G93" s="21">
        <f t="shared" si="28"/>
        <v>0</v>
      </c>
      <c r="H93" s="21">
        <f t="shared" si="28"/>
        <v>0</v>
      </c>
      <c r="I93" s="21">
        <f t="shared" si="28"/>
        <v>0</v>
      </c>
      <c r="J93" s="21">
        <f t="shared" si="28"/>
        <v>0</v>
      </c>
      <c r="K93" s="21">
        <f t="shared" si="28"/>
        <v>0</v>
      </c>
      <c r="L93" s="21">
        <f t="shared" si="28"/>
        <v>0</v>
      </c>
      <c r="M93" s="21">
        <f t="shared" si="28"/>
        <v>0</v>
      </c>
      <c r="N93" s="131">
        <f t="shared" si="28"/>
        <v>0</v>
      </c>
    </row>
    <row r="94" spans="2:14" s="18" customFormat="1" ht="15.6" x14ac:dyDescent="0.3">
      <c r="B94" s="165" t="s">
        <v>163</v>
      </c>
      <c r="C94" s="20"/>
      <c r="D94" s="21">
        <f t="shared" ref="D94:N94" si="29">D49*D$62*$C$16</f>
        <v>1826215.5194608166</v>
      </c>
      <c r="E94" s="21">
        <f t="shared" si="29"/>
        <v>1863842.5630074386</v>
      </c>
      <c r="F94" s="21">
        <f t="shared" si="29"/>
        <v>1902214.6965252813</v>
      </c>
      <c r="G94" s="21">
        <f t="shared" si="29"/>
        <v>1942449.5549711743</v>
      </c>
      <c r="H94" s="21">
        <f t="shared" si="29"/>
        <v>1980821.6884890171</v>
      </c>
      <c r="I94" s="21">
        <f t="shared" si="29"/>
        <v>2022174.1818917405</v>
      </c>
      <c r="J94" s="21">
        <f t="shared" si="29"/>
        <v>2037075.9813161453</v>
      </c>
      <c r="K94" s="21">
        <f t="shared" si="29"/>
        <v>2062036.4953520235</v>
      </c>
      <c r="L94" s="21">
        <f t="shared" si="29"/>
        <v>2203976.13486948</v>
      </c>
      <c r="M94" s="21">
        <f t="shared" si="29"/>
        <v>2334739.4248186327</v>
      </c>
      <c r="N94" s="131">
        <f t="shared" si="29"/>
        <v>2246073.7182434234</v>
      </c>
    </row>
    <row r="95" spans="2:14" s="18" customFormat="1" ht="15.6" x14ac:dyDescent="0.3">
      <c r="B95" s="165" t="s">
        <v>164</v>
      </c>
      <c r="C95" s="20"/>
      <c r="D95" s="21">
        <f t="shared" ref="D95:N95" si="30">D50*D$62*$C$16</f>
        <v>1698433.6755335289</v>
      </c>
      <c r="E95" s="21">
        <f t="shared" si="30"/>
        <v>1733427.9230302416</v>
      </c>
      <c r="F95" s="21">
        <f t="shared" si="30"/>
        <v>1769115.1259229293</v>
      </c>
      <c r="G95" s="21">
        <f t="shared" si="30"/>
        <v>1806534.7173055527</v>
      </c>
      <c r="H95" s="21">
        <f t="shared" si="30"/>
        <v>1842221.9201982401</v>
      </c>
      <c r="I95" s="21">
        <f t="shared" si="30"/>
        <v>1880680.9446748253</v>
      </c>
      <c r="J95" s="21">
        <f t="shared" si="30"/>
        <v>1894540.0525943157</v>
      </c>
      <c r="K95" s="21">
        <f t="shared" si="30"/>
        <v>1917754.0583594618</v>
      </c>
      <c r="L95" s="21">
        <f t="shared" si="30"/>
        <v>2049762.0612926064</v>
      </c>
      <c r="M95" s="21">
        <f t="shared" si="30"/>
        <v>2171375.7332861335</v>
      </c>
      <c r="N95" s="131">
        <f t="shared" si="30"/>
        <v>2088914.0411651663</v>
      </c>
    </row>
    <row r="96" spans="2:14" s="18" customFormat="1" ht="15.6" x14ac:dyDescent="0.3">
      <c r="B96" s="165" t="s">
        <v>165</v>
      </c>
      <c r="C96" s="20"/>
      <c r="D96" s="21">
        <f t="shared" ref="D96:N96" si="31">D51*D$62*$C$16</f>
        <v>0</v>
      </c>
      <c r="E96" s="21">
        <f t="shared" si="31"/>
        <v>0</v>
      </c>
      <c r="F96" s="21">
        <f t="shared" si="31"/>
        <v>0</v>
      </c>
      <c r="G96" s="21">
        <f t="shared" si="31"/>
        <v>0</v>
      </c>
      <c r="H96" s="21">
        <f t="shared" si="31"/>
        <v>0</v>
      </c>
      <c r="I96" s="21">
        <f t="shared" si="31"/>
        <v>0</v>
      </c>
      <c r="J96" s="21">
        <f t="shared" si="31"/>
        <v>0</v>
      </c>
      <c r="K96" s="21">
        <f t="shared" si="31"/>
        <v>0</v>
      </c>
      <c r="L96" s="21">
        <f t="shared" si="31"/>
        <v>0</v>
      </c>
      <c r="M96" s="21">
        <f t="shared" si="31"/>
        <v>0</v>
      </c>
      <c r="N96" s="131">
        <f t="shared" si="31"/>
        <v>0</v>
      </c>
    </row>
    <row r="97" spans="2:14" s="18" customFormat="1" ht="15.6" x14ac:dyDescent="0.3">
      <c r="B97" s="165" t="s">
        <v>166</v>
      </c>
      <c r="C97" s="20"/>
      <c r="D97" s="21">
        <f t="shared" ref="D97:N97" si="32">D52*D$62*$C$16</f>
        <v>22169085.072684973</v>
      </c>
      <c r="E97" s="21">
        <f t="shared" si="32"/>
        <v>22625853.24737718</v>
      </c>
      <c r="F97" s="21">
        <f t="shared" si="32"/>
        <v>23091666.336419724</v>
      </c>
      <c r="G97" s="21">
        <f t="shared" si="32"/>
        <v>23580091.711338121</v>
      </c>
      <c r="H97" s="21">
        <f t="shared" si="32"/>
        <v>24045904.800380666</v>
      </c>
      <c r="I97" s="21">
        <f t="shared" si="32"/>
        <v>24547897.546824574</v>
      </c>
      <c r="J97" s="21">
        <f t="shared" si="32"/>
        <v>24728795.833831385</v>
      </c>
      <c r="K97" s="21">
        <f t="shared" si="32"/>
        <v>25031800.464567795</v>
      </c>
      <c r="L97" s="21">
        <f t="shared" si="32"/>
        <v>26754856.648307689</v>
      </c>
      <c r="M97" s="21">
        <f t="shared" si="32"/>
        <v>28342239.116792481</v>
      </c>
      <c r="N97" s="131">
        <f t="shared" si="32"/>
        <v>27265894.309101943</v>
      </c>
    </row>
    <row r="98" spans="2:14" s="18" customFormat="1" ht="15.6" x14ac:dyDescent="0.3">
      <c r="B98" s="165" t="s">
        <v>186</v>
      </c>
      <c r="C98" s="20"/>
      <c r="D98" s="21">
        <f t="shared" ref="D98:N98" si="33">D53*D$62*$C$16</f>
        <v>0</v>
      </c>
      <c r="E98" s="21">
        <f t="shared" si="33"/>
        <v>0</v>
      </c>
      <c r="F98" s="21">
        <f t="shared" si="33"/>
        <v>0</v>
      </c>
      <c r="G98" s="21">
        <f t="shared" si="33"/>
        <v>0</v>
      </c>
      <c r="H98" s="21">
        <f t="shared" si="33"/>
        <v>0</v>
      </c>
      <c r="I98" s="21">
        <f t="shared" si="33"/>
        <v>0</v>
      </c>
      <c r="J98" s="21">
        <f t="shared" si="33"/>
        <v>0</v>
      </c>
      <c r="K98" s="21">
        <f t="shared" si="33"/>
        <v>0</v>
      </c>
      <c r="L98" s="21">
        <f t="shared" si="33"/>
        <v>0</v>
      </c>
      <c r="M98" s="21">
        <f t="shared" si="33"/>
        <v>0</v>
      </c>
      <c r="N98" s="131">
        <f t="shared" si="33"/>
        <v>0</v>
      </c>
    </row>
    <row r="99" spans="2:14" s="18" customFormat="1" ht="15.6" x14ac:dyDescent="0.3">
      <c r="B99" s="165" t="s">
        <v>167</v>
      </c>
      <c r="C99" s="20"/>
      <c r="D99" s="21">
        <f t="shared" ref="D99:N99" si="34">D54*D$62*$C$16</f>
        <v>0</v>
      </c>
      <c r="E99" s="21">
        <f t="shared" si="34"/>
        <v>0</v>
      </c>
      <c r="F99" s="21">
        <f t="shared" si="34"/>
        <v>0</v>
      </c>
      <c r="G99" s="21">
        <f t="shared" si="34"/>
        <v>0</v>
      </c>
      <c r="H99" s="21">
        <f t="shared" si="34"/>
        <v>0</v>
      </c>
      <c r="I99" s="21">
        <f t="shared" si="34"/>
        <v>0</v>
      </c>
      <c r="J99" s="21">
        <f t="shared" si="34"/>
        <v>0</v>
      </c>
      <c r="K99" s="21">
        <f t="shared" si="34"/>
        <v>0</v>
      </c>
      <c r="L99" s="21">
        <f t="shared" si="34"/>
        <v>0</v>
      </c>
      <c r="M99" s="21">
        <f t="shared" si="34"/>
        <v>0</v>
      </c>
      <c r="N99" s="131">
        <f t="shared" si="34"/>
        <v>0</v>
      </c>
    </row>
    <row r="100" spans="2:14" s="18" customFormat="1" ht="15.6" x14ac:dyDescent="0.3">
      <c r="B100" s="165" t="s">
        <v>168</v>
      </c>
      <c r="C100" s="20"/>
      <c r="D100" s="21">
        <f t="shared" ref="D100:N100" si="35">D55*D$62*$C$16</f>
        <v>21033246.459997982</v>
      </c>
      <c r="E100" s="21">
        <f t="shared" si="35"/>
        <v>21466612.003135432</v>
      </c>
      <c r="F100" s="21">
        <f t="shared" si="35"/>
        <v>21908559.042176597</v>
      </c>
      <c r="G100" s="21">
        <f t="shared" si="35"/>
        <v>22371959.820977043</v>
      </c>
      <c r="H100" s="21">
        <f t="shared" si="35"/>
        <v>22813906.860018205</v>
      </c>
      <c r="I100" s="21">
        <f t="shared" si="35"/>
        <v>23290179.882674221</v>
      </c>
      <c r="J100" s="21">
        <f t="shared" si="35"/>
        <v>23461809.80074846</v>
      </c>
      <c r="K100" s="21">
        <f t="shared" si="35"/>
        <v>23749289.913522806</v>
      </c>
      <c r="L100" s="21">
        <f t="shared" si="35"/>
        <v>25384064.883179933</v>
      </c>
      <c r="M100" s="21">
        <f t="shared" si="35"/>
        <v>26890117.414281379</v>
      </c>
      <c r="N100" s="131">
        <f t="shared" si="35"/>
        <v>25868919.401739657</v>
      </c>
    </row>
    <row r="101" spans="2:14" s="18" customFormat="1" ht="15.6" x14ac:dyDescent="0.3">
      <c r="B101" s="165" t="s">
        <v>169</v>
      </c>
      <c r="C101" s="20"/>
      <c r="D101" s="21">
        <f t="shared" ref="D101:N101" si="36">D56*D$62*$C$16</f>
        <v>927838.16673869267</v>
      </c>
      <c r="E101" s="21">
        <f t="shared" si="36"/>
        <v>946955.19138997933</v>
      </c>
      <c r="F101" s="21">
        <f t="shared" si="36"/>
        <v>966450.77098485618</v>
      </c>
      <c r="G101" s="21">
        <f t="shared" si="36"/>
        <v>986892.73793870746</v>
      </c>
      <c r="H101" s="21">
        <f t="shared" si="36"/>
        <v>1006388.3175335841</v>
      </c>
      <c r="I101" s="21">
        <f t="shared" si="36"/>
        <v>1027398.11690282</v>
      </c>
      <c r="J101" s="21">
        <f t="shared" si="36"/>
        <v>1034969.2157746169</v>
      </c>
      <c r="K101" s="21">
        <f t="shared" si="36"/>
        <v>1047650.8063848764</v>
      </c>
      <c r="L101" s="21">
        <f t="shared" si="36"/>
        <v>1119765.5231387406</v>
      </c>
      <c r="M101" s="21">
        <f t="shared" si="36"/>
        <v>1186201.9157387568</v>
      </c>
      <c r="N101" s="131">
        <f t="shared" si="36"/>
        <v>1141153.8774515663</v>
      </c>
    </row>
    <row r="102" spans="2:14" s="18" customFormat="1" ht="15.6" x14ac:dyDescent="0.3">
      <c r="B102" s="165" t="s">
        <v>170</v>
      </c>
      <c r="C102" s="20"/>
      <c r="D102" s="21">
        <f t="shared" ref="D102:N102" si="37">D57*D$62*$C$16</f>
        <v>11628857.696516087</v>
      </c>
      <c r="E102" s="21">
        <f t="shared" si="37"/>
        <v>11868456.763702566</v>
      </c>
      <c r="F102" s="21">
        <f t="shared" si="37"/>
        <v>12112800.366872936</v>
      </c>
      <c r="G102" s="21">
        <f t="shared" si="37"/>
        <v>12369005.310003035</v>
      </c>
      <c r="H102" s="21">
        <f t="shared" si="37"/>
        <v>12613348.913173405</v>
      </c>
      <c r="I102" s="21">
        <f t="shared" si="37"/>
        <v>12876670.660279337</v>
      </c>
      <c r="J102" s="21">
        <f t="shared" si="37"/>
        <v>12971561.379957154</v>
      </c>
      <c r="K102" s="21">
        <f t="shared" si="37"/>
        <v>13130503.335417492</v>
      </c>
      <c r="L102" s="21">
        <f t="shared" si="37"/>
        <v>14034337.440348666</v>
      </c>
      <c r="M102" s="21">
        <f t="shared" si="37"/>
        <v>14867003.505521484</v>
      </c>
      <c r="N102" s="131">
        <f t="shared" si="37"/>
        <v>14302403.723438494</v>
      </c>
    </row>
    <row r="103" spans="2:14" ht="15.6" x14ac:dyDescent="0.3">
      <c r="B103" s="22" t="s">
        <v>173</v>
      </c>
      <c r="C103" s="23" t="s">
        <v>171</v>
      </c>
      <c r="D103" s="40">
        <f>SUM(D67:D102)</f>
        <v>77206500</v>
      </c>
      <c r="E103" s="40">
        <f t="shared" ref="E103:L103" si="38">SUM(E66:E102)</f>
        <v>78797250</v>
      </c>
      <c r="F103" s="40">
        <f t="shared" si="38"/>
        <v>80419500</v>
      </c>
      <c r="G103" s="40">
        <f t="shared" si="38"/>
        <v>82120500</v>
      </c>
      <c r="H103" s="40">
        <f t="shared" si="38"/>
        <v>83742750</v>
      </c>
      <c r="I103" s="40">
        <f t="shared" si="38"/>
        <v>85490999.999999985</v>
      </c>
      <c r="J103" s="40">
        <f t="shared" si="38"/>
        <v>86121000</v>
      </c>
      <c r="K103" s="40">
        <f t="shared" si="38"/>
        <v>87176250</v>
      </c>
      <c r="L103" s="24">
        <f t="shared" si="38"/>
        <v>93177000</v>
      </c>
      <c r="M103" s="24">
        <f t="shared" ref="M103:N103" si="39">SUM(M66:M102)</f>
        <v>98705250</v>
      </c>
      <c r="N103" s="41">
        <f t="shared" si="39"/>
        <v>94956750</v>
      </c>
    </row>
    <row r="104" spans="2:14" ht="15.6" x14ac:dyDescent="0.3">
      <c r="B104" s="42"/>
      <c r="C104" s="42"/>
      <c r="D104" s="42"/>
      <c r="E104" s="42"/>
      <c r="F104" s="43"/>
      <c r="G104" s="43"/>
      <c r="H104" s="43"/>
      <c r="I104" s="43"/>
      <c r="J104" s="43"/>
      <c r="K104" s="43"/>
    </row>
    <row r="105" spans="2:14" ht="15.6" x14ac:dyDescent="0.3">
      <c r="B105" s="14"/>
      <c r="C105" s="14"/>
      <c r="D105" s="14"/>
      <c r="E105" s="14"/>
      <c r="F105" s="50"/>
      <c r="G105" s="50"/>
      <c r="H105" s="50"/>
      <c r="I105" s="50"/>
      <c r="J105" s="50"/>
      <c r="K105" s="50"/>
    </row>
    <row r="106" spans="2:14" ht="62.45" x14ac:dyDescent="0.3">
      <c r="B106" s="472" t="s">
        <v>570</v>
      </c>
      <c r="C106" s="44" t="s">
        <v>58</v>
      </c>
      <c r="D106" s="26"/>
      <c r="E106" s="26"/>
      <c r="F106" s="26"/>
      <c r="G106" s="26"/>
      <c r="H106" s="45"/>
      <c r="I106" s="45"/>
      <c r="J106" s="45"/>
      <c r="K106" s="45"/>
    </row>
    <row r="107" spans="2:14" ht="15.6" x14ac:dyDescent="0.3">
      <c r="B107" s="46" t="s">
        <v>59</v>
      </c>
      <c r="C107" s="47">
        <v>0.1</v>
      </c>
      <c r="D107" s="117"/>
      <c r="E107" s="117"/>
      <c r="F107" s="120"/>
      <c r="G107" s="45"/>
      <c r="H107" s="43"/>
      <c r="I107" s="43"/>
      <c r="J107" s="43"/>
      <c r="K107" s="43"/>
    </row>
    <row r="108" spans="2:14" ht="15.6" x14ac:dyDescent="0.3">
      <c r="B108" s="46" t="s">
        <v>60</v>
      </c>
      <c r="C108" s="47">
        <v>0</v>
      </c>
      <c r="D108" s="117"/>
      <c r="E108" s="117"/>
      <c r="F108" s="13"/>
      <c r="G108" s="45"/>
      <c r="H108" s="43"/>
      <c r="I108" s="43"/>
      <c r="J108" s="43"/>
      <c r="K108" s="43"/>
    </row>
    <row r="109" spans="2:14" ht="15.6" x14ac:dyDescent="0.3">
      <c r="B109" s="46" t="s">
        <v>61</v>
      </c>
      <c r="C109" s="47">
        <v>0.3</v>
      </c>
      <c r="D109" s="117"/>
      <c r="E109" s="117"/>
      <c r="F109" s="13"/>
      <c r="G109" s="45"/>
      <c r="H109" s="43"/>
      <c r="I109" s="43"/>
      <c r="J109" s="43"/>
      <c r="K109" s="43"/>
    </row>
    <row r="110" spans="2:14" ht="15.6" x14ac:dyDescent="0.3">
      <c r="B110" s="46" t="s">
        <v>62</v>
      </c>
      <c r="C110" s="47">
        <v>0.8</v>
      </c>
      <c r="D110" s="117"/>
      <c r="E110" s="117"/>
      <c r="F110" s="13"/>
      <c r="G110" s="45"/>
      <c r="H110" s="43"/>
      <c r="I110" s="43"/>
      <c r="J110" s="43"/>
      <c r="K110" s="43"/>
    </row>
    <row r="111" spans="2:14" ht="15.6" x14ac:dyDescent="0.3">
      <c r="B111" s="46" t="s">
        <v>63</v>
      </c>
      <c r="C111" s="47">
        <v>0.8</v>
      </c>
      <c r="D111" s="117"/>
      <c r="E111" s="117"/>
      <c r="F111" s="13"/>
      <c r="G111" s="45"/>
      <c r="H111" s="43"/>
      <c r="I111" s="43"/>
      <c r="J111" s="43"/>
      <c r="K111" s="43"/>
    </row>
    <row r="112" spans="2:14" ht="15.6" x14ac:dyDescent="0.3">
      <c r="B112" s="46" t="s">
        <v>64</v>
      </c>
      <c r="C112" s="47">
        <v>0.2</v>
      </c>
      <c r="D112" s="117"/>
      <c r="E112" s="117"/>
      <c r="F112" s="13"/>
      <c r="G112" s="45"/>
      <c r="H112" s="43"/>
      <c r="I112" s="43"/>
      <c r="J112" s="43"/>
      <c r="K112" s="43"/>
    </row>
    <row r="113" spans="2:11" ht="15.6" x14ac:dyDescent="0.3">
      <c r="B113" s="48" t="s">
        <v>65</v>
      </c>
      <c r="C113" s="49">
        <v>0.8</v>
      </c>
      <c r="D113" s="117"/>
      <c r="E113" s="117"/>
      <c r="F113" s="13"/>
      <c r="G113" s="45"/>
      <c r="H113" s="43"/>
      <c r="I113" s="43"/>
      <c r="J113" s="43"/>
      <c r="K113" s="43"/>
    </row>
    <row r="114" spans="2:11" ht="15.6" x14ac:dyDescent="0.3">
      <c r="B114" s="73"/>
      <c r="C114" s="74"/>
      <c r="D114" s="117"/>
      <c r="E114" s="117"/>
      <c r="F114" s="13"/>
      <c r="G114" s="45"/>
      <c r="H114" s="43"/>
      <c r="I114" s="43"/>
      <c r="J114" s="43"/>
      <c r="K114" s="43"/>
    </row>
    <row r="115" spans="2:11" ht="16.149999999999999" thickBot="1" x14ac:dyDescent="0.35">
      <c r="B115" s="73"/>
      <c r="C115" s="74"/>
      <c r="D115" s="117"/>
      <c r="E115" s="117"/>
      <c r="F115" s="13"/>
      <c r="G115" s="45"/>
      <c r="H115" s="43"/>
      <c r="I115" s="43"/>
      <c r="J115" s="43"/>
      <c r="K115" s="43"/>
    </row>
    <row r="116" spans="2:11" ht="15.6" x14ac:dyDescent="0.3">
      <c r="B116" s="559" t="s">
        <v>66</v>
      </c>
      <c r="C116" s="560"/>
      <c r="D116" s="118"/>
      <c r="E116" s="118"/>
      <c r="F116" s="115"/>
    </row>
    <row r="117" spans="2:11" ht="15.6" x14ac:dyDescent="0.3">
      <c r="B117" s="8" t="s">
        <v>4</v>
      </c>
      <c r="C117" s="7">
        <f>C108</f>
        <v>0</v>
      </c>
      <c r="D117" s="12"/>
      <c r="E117" s="12"/>
      <c r="F117" s="115"/>
    </row>
    <row r="118" spans="2:11" ht="15.6" x14ac:dyDescent="0.3">
      <c r="B118" s="6" t="s">
        <v>5</v>
      </c>
      <c r="C118" s="7">
        <f>C112</f>
        <v>0.2</v>
      </c>
      <c r="D118" s="12"/>
      <c r="E118" s="12"/>
      <c r="F118" s="115"/>
    </row>
    <row r="119" spans="2:11" x14ac:dyDescent="0.25">
      <c r="B119" s="6" t="s">
        <v>2</v>
      </c>
      <c r="C119" s="7">
        <f>C111</f>
        <v>0.8</v>
      </c>
      <c r="D119" s="12"/>
      <c r="E119" s="12"/>
      <c r="F119" s="115"/>
    </row>
    <row r="120" spans="2:11" x14ac:dyDescent="0.25">
      <c r="B120" s="6" t="s">
        <v>6</v>
      </c>
      <c r="C120" s="7">
        <f>C111</f>
        <v>0.8</v>
      </c>
      <c r="D120" s="12"/>
      <c r="E120" s="12"/>
      <c r="F120" s="115"/>
    </row>
    <row r="121" spans="2:11" x14ac:dyDescent="0.25">
      <c r="B121" s="8" t="s">
        <v>50</v>
      </c>
      <c r="C121" s="7">
        <f>C108</f>
        <v>0</v>
      </c>
      <c r="D121" s="12"/>
      <c r="E121" s="12"/>
      <c r="F121" s="115"/>
    </row>
    <row r="122" spans="2:11" x14ac:dyDescent="0.25">
      <c r="B122" s="8" t="s">
        <v>7</v>
      </c>
      <c r="C122" s="7">
        <f>C111</f>
        <v>0.8</v>
      </c>
      <c r="D122" s="12"/>
      <c r="E122" s="12"/>
      <c r="F122" s="115"/>
    </row>
    <row r="123" spans="2:11" x14ac:dyDescent="0.25">
      <c r="B123" s="6" t="s">
        <v>1</v>
      </c>
      <c r="C123" s="7">
        <f>C111</f>
        <v>0.8</v>
      </c>
      <c r="D123" s="12"/>
      <c r="E123" s="12"/>
      <c r="F123" s="115"/>
    </row>
    <row r="124" spans="2:11" x14ac:dyDescent="0.25">
      <c r="B124" s="6" t="s">
        <v>12</v>
      </c>
      <c r="C124" s="7">
        <f>C111</f>
        <v>0.8</v>
      </c>
      <c r="D124" s="12"/>
      <c r="E124" s="12"/>
      <c r="F124" s="115"/>
    </row>
    <row r="125" spans="2:11" x14ac:dyDescent="0.25">
      <c r="B125" s="6" t="s">
        <v>56</v>
      </c>
      <c r="C125" s="7">
        <f>C111</f>
        <v>0.8</v>
      </c>
      <c r="D125" s="12"/>
      <c r="E125" s="12"/>
      <c r="F125" s="115"/>
    </row>
    <row r="126" spans="2:11" x14ac:dyDescent="0.25">
      <c r="B126" s="6" t="s">
        <v>8</v>
      </c>
      <c r="C126" s="7">
        <f>C111</f>
        <v>0.8</v>
      </c>
      <c r="D126" s="12"/>
      <c r="E126" s="12"/>
      <c r="F126" s="115"/>
    </row>
    <row r="127" spans="2:11" s="13" customFormat="1" x14ac:dyDescent="0.25">
      <c r="B127" s="6" t="s">
        <v>9</v>
      </c>
      <c r="C127" s="7">
        <f>C108</f>
        <v>0</v>
      </c>
      <c r="D127" s="12"/>
      <c r="E127" s="12"/>
      <c r="F127" s="115"/>
      <c r="G127" s="2"/>
      <c r="H127" s="2"/>
      <c r="I127" s="2"/>
      <c r="J127" s="2"/>
      <c r="K127" s="2"/>
    </row>
    <row r="128" spans="2:11" s="13" customFormat="1" x14ac:dyDescent="0.25">
      <c r="B128" s="4" t="s">
        <v>10</v>
      </c>
      <c r="C128" s="5">
        <f>C112</f>
        <v>0.2</v>
      </c>
      <c r="D128" s="12"/>
      <c r="E128" s="12"/>
      <c r="F128" s="115"/>
      <c r="G128" s="2"/>
      <c r="H128" s="2"/>
      <c r="I128" s="2"/>
      <c r="J128" s="2"/>
      <c r="K128" s="2"/>
    </row>
    <row r="129" spans="2:11" s="13" customFormat="1" ht="16.5" thickBot="1" x14ac:dyDescent="0.3">
      <c r="B129" s="9" t="s">
        <v>882</v>
      </c>
      <c r="C129" s="10">
        <f>C108</f>
        <v>0</v>
      </c>
      <c r="D129" s="12"/>
      <c r="E129" s="12"/>
      <c r="F129" s="115"/>
      <c r="G129" s="2"/>
      <c r="H129" s="2"/>
      <c r="I129" s="2"/>
      <c r="J129" s="2"/>
      <c r="K129" s="2"/>
    </row>
    <row r="130" spans="2:11" x14ac:dyDescent="0.25">
      <c r="B130" s="13"/>
      <c r="C130" s="14"/>
      <c r="D130" s="14"/>
      <c r="E130" s="14"/>
      <c r="F130" s="115"/>
    </row>
    <row r="131" spans="2:11" ht="16.5" thickBot="1" x14ac:dyDescent="0.3">
      <c r="B131" s="13"/>
      <c r="C131" s="14"/>
      <c r="D131" s="14"/>
      <c r="E131" s="14"/>
      <c r="F131" s="115"/>
    </row>
    <row r="132" spans="2:11" ht="47.25" x14ac:dyDescent="0.25">
      <c r="B132" s="476" t="s">
        <v>573</v>
      </c>
      <c r="C132" s="477" t="s">
        <v>13</v>
      </c>
      <c r="D132" s="27"/>
      <c r="E132" s="27"/>
      <c r="F132" s="115"/>
    </row>
    <row r="133" spans="2:11" ht="16.5" thickBot="1" x14ac:dyDescent="0.3">
      <c r="B133" s="9"/>
      <c r="C133" s="52">
        <v>0.25</v>
      </c>
      <c r="D133" s="71"/>
      <c r="E133" s="71"/>
      <c r="F133" s="115"/>
    </row>
    <row r="134" spans="2:11" x14ac:dyDescent="0.25">
      <c r="B134" s="11"/>
      <c r="C134" s="53"/>
      <c r="D134" s="53"/>
      <c r="E134" s="53"/>
      <c r="F134" s="115"/>
    </row>
    <row r="135" spans="2:11" ht="16.5" thickBot="1" x14ac:dyDescent="0.3">
      <c r="B135" s="13"/>
      <c r="C135" s="14"/>
      <c r="D135" s="14"/>
      <c r="E135" s="14"/>
      <c r="F135" s="115"/>
    </row>
    <row r="136" spans="2:11" ht="33" x14ac:dyDescent="0.35">
      <c r="B136" s="54" t="s">
        <v>73</v>
      </c>
      <c r="C136" s="478" t="s">
        <v>0</v>
      </c>
      <c r="D136" s="58"/>
      <c r="E136" s="58"/>
      <c r="F136" s="115"/>
    </row>
    <row r="137" spans="2:11" x14ac:dyDescent="0.25">
      <c r="B137" s="8" t="s">
        <v>4</v>
      </c>
      <c r="C137" s="7">
        <f t="shared" ref="C137:C149" si="40">C117*$C$133</f>
        <v>0</v>
      </c>
      <c r="D137" s="12"/>
      <c r="E137" s="12"/>
      <c r="F137" s="115"/>
    </row>
    <row r="138" spans="2:11" x14ac:dyDescent="0.25">
      <c r="B138" s="6" t="s">
        <v>5</v>
      </c>
      <c r="C138" s="7">
        <f t="shared" si="40"/>
        <v>0.05</v>
      </c>
      <c r="D138" s="12"/>
      <c r="E138" s="12"/>
      <c r="F138" s="115"/>
    </row>
    <row r="139" spans="2:11" s="13" customFormat="1" x14ac:dyDescent="0.25">
      <c r="B139" s="6" t="s">
        <v>2</v>
      </c>
      <c r="C139" s="7">
        <f t="shared" si="40"/>
        <v>0.2</v>
      </c>
      <c r="D139" s="12"/>
      <c r="E139" s="12"/>
      <c r="F139" s="115"/>
      <c r="G139" s="2"/>
      <c r="H139" s="2"/>
      <c r="I139" s="2"/>
      <c r="J139" s="2"/>
      <c r="K139" s="2"/>
    </row>
    <row r="140" spans="2:11" s="13" customFormat="1" x14ac:dyDescent="0.25">
      <c r="B140" s="6" t="s">
        <v>6</v>
      </c>
      <c r="C140" s="7">
        <f t="shared" si="40"/>
        <v>0.2</v>
      </c>
      <c r="D140" s="12"/>
      <c r="E140" s="12"/>
      <c r="F140" s="115"/>
      <c r="G140" s="2"/>
      <c r="H140" s="2"/>
      <c r="I140" s="2"/>
      <c r="J140" s="2"/>
      <c r="K140" s="2"/>
    </row>
    <row r="141" spans="2:11" x14ac:dyDescent="0.25">
      <c r="B141" s="8" t="s">
        <v>50</v>
      </c>
      <c r="C141" s="7">
        <f t="shared" si="40"/>
        <v>0</v>
      </c>
      <c r="D141" s="12"/>
      <c r="E141" s="12"/>
      <c r="F141" s="115"/>
    </row>
    <row r="142" spans="2:11" x14ac:dyDescent="0.25">
      <c r="B142" s="8" t="s">
        <v>7</v>
      </c>
      <c r="C142" s="7">
        <f t="shared" si="40"/>
        <v>0.2</v>
      </c>
      <c r="D142" s="12"/>
      <c r="E142" s="12"/>
      <c r="F142" s="115"/>
    </row>
    <row r="143" spans="2:11" x14ac:dyDescent="0.25">
      <c r="B143" s="6" t="s">
        <v>1</v>
      </c>
      <c r="C143" s="7">
        <f t="shared" si="40"/>
        <v>0.2</v>
      </c>
      <c r="D143" s="12"/>
      <c r="E143" s="12"/>
      <c r="F143" s="115"/>
    </row>
    <row r="144" spans="2:11" x14ac:dyDescent="0.25">
      <c r="B144" s="6" t="s">
        <v>12</v>
      </c>
      <c r="C144" s="7">
        <f t="shared" si="40"/>
        <v>0.2</v>
      </c>
      <c r="D144" s="12"/>
      <c r="E144" s="12"/>
      <c r="F144" s="115"/>
    </row>
    <row r="145" spans="2:14" x14ac:dyDescent="0.25">
      <c r="B145" s="6" t="s">
        <v>56</v>
      </c>
      <c r="C145" s="7">
        <f t="shared" si="40"/>
        <v>0.2</v>
      </c>
      <c r="D145" s="12"/>
      <c r="E145" s="12"/>
      <c r="F145" s="115"/>
    </row>
    <row r="146" spans="2:14" x14ac:dyDescent="0.25">
      <c r="B146" s="6" t="s">
        <v>8</v>
      </c>
      <c r="C146" s="7">
        <f t="shared" si="40"/>
        <v>0.2</v>
      </c>
      <c r="D146" s="12"/>
      <c r="E146" s="12"/>
      <c r="F146" s="115"/>
    </row>
    <row r="147" spans="2:14" x14ac:dyDescent="0.25">
      <c r="B147" s="6" t="s">
        <v>9</v>
      </c>
      <c r="C147" s="7">
        <f t="shared" si="40"/>
        <v>0</v>
      </c>
      <c r="D147" s="12"/>
      <c r="E147" s="12"/>
      <c r="F147" s="115"/>
    </row>
    <row r="148" spans="2:14" x14ac:dyDescent="0.25">
      <c r="B148" s="4" t="s">
        <v>10</v>
      </c>
      <c r="C148" s="5">
        <f t="shared" si="40"/>
        <v>0.05</v>
      </c>
      <c r="D148" s="12"/>
      <c r="E148" s="12"/>
      <c r="F148" s="121"/>
      <c r="G148" s="56"/>
      <c r="H148" s="56"/>
      <c r="I148" s="56"/>
    </row>
    <row r="149" spans="2:14" ht="16.5" thickBot="1" x14ac:dyDescent="0.3">
      <c r="B149" s="9" t="s">
        <v>882</v>
      </c>
      <c r="C149" s="10">
        <f t="shared" si="40"/>
        <v>0</v>
      </c>
      <c r="D149" s="12"/>
      <c r="E149" s="12"/>
      <c r="F149" s="121"/>
      <c r="G149" s="56"/>
      <c r="H149" s="56"/>
      <c r="I149" s="56"/>
    </row>
    <row r="150" spans="2:14" x14ac:dyDescent="0.25">
      <c r="B150" s="11"/>
      <c r="C150" s="53"/>
      <c r="D150" s="53"/>
      <c r="E150" s="53"/>
      <c r="F150" s="121"/>
      <c r="G150" s="56"/>
      <c r="H150" s="56"/>
      <c r="I150" s="56"/>
    </row>
    <row r="151" spans="2:14" ht="16.5" thickBot="1" x14ac:dyDescent="0.3">
      <c r="B151" s="57"/>
      <c r="C151" s="58"/>
      <c r="D151" s="58"/>
      <c r="E151" s="58"/>
      <c r="F151" s="115"/>
      <c r="H151" s="59"/>
      <c r="I151" s="59"/>
    </row>
    <row r="152" spans="2:14" ht="50.25" x14ac:dyDescent="0.25">
      <c r="B152" s="475" t="s">
        <v>572</v>
      </c>
      <c r="C152" s="51" t="s">
        <v>19</v>
      </c>
      <c r="D152" s="27"/>
      <c r="E152" s="27"/>
      <c r="F152" s="115"/>
    </row>
    <row r="153" spans="2:14" ht="16.5" thickBot="1" x14ac:dyDescent="0.3">
      <c r="B153" s="9"/>
      <c r="C153" s="52">
        <v>0.35</v>
      </c>
      <c r="D153" s="71"/>
      <c r="E153" s="71"/>
      <c r="F153" s="115"/>
    </row>
    <row r="154" spans="2:14" x14ac:dyDescent="0.25">
      <c r="B154" s="13"/>
      <c r="C154" s="14"/>
      <c r="D154" s="14"/>
      <c r="E154" s="14"/>
    </row>
    <row r="155" spans="2:14" s="18" customFormat="1" x14ac:dyDescent="0.25">
      <c r="B155" s="60" t="s">
        <v>102</v>
      </c>
      <c r="C155" s="16" t="s">
        <v>90</v>
      </c>
      <c r="D155" s="16">
        <v>2005</v>
      </c>
      <c r="E155" s="16">
        <v>2006</v>
      </c>
      <c r="F155" s="16">
        <v>2007</v>
      </c>
      <c r="G155" s="16">
        <v>2008</v>
      </c>
      <c r="H155" s="16">
        <v>2009</v>
      </c>
      <c r="I155" s="16">
        <v>2010</v>
      </c>
      <c r="J155" s="16">
        <v>2011</v>
      </c>
      <c r="K155" s="16">
        <v>2012</v>
      </c>
      <c r="L155" s="16">
        <v>2013</v>
      </c>
      <c r="M155" s="16">
        <v>2014</v>
      </c>
      <c r="N155" s="17">
        <v>2015</v>
      </c>
    </row>
    <row r="156" spans="2:14" s="18" customFormat="1" x14ac:dyDescent="0.25">
      <c r="B156" s="19" t="s">
        <v>31</v>
      </c>
      <c r="C156" s="168"/>
      <c r="D156" s="199"/>
      <c r="E156" s="199"/>
      <c r="F156" s="199"/>
      <c r="G156" s="199"/>
      <c r="H156" s="199"/>
      <c r="I156" s="199"/>
      <c r="J156" s="199"/>
      <c r="K156" s="199"/>
      <c r="L156" s="197"/>
      <c r="M156" s="197"/>
      <c r="N156" s="200"/>
    </row>
    <row r="157" spans="2:14" s="18" customFormat="1" x14ac:dyDescent="0.25">
      <c r="B157" s="165" t="s">
        <v>136</v>
      </c>
      <c r="C157" s="20"/>
      <c r="D157" s="179">
        <f t="shared" ref="D157:L157" si="41">((D67-$C$153)*$C$148)/10^3</f>
        <v>-1.7499999999999998E-5</v>
      </c>
      <c r="E157" s="179">
        <f t="shared" si="41"/>
        <v>-1.7499999999999998E-5</v>
      </c>
      <c r="F157" s="179">
        <f t="shared" si="41"/>
        <v>-1.7499999999999998E-5</v>
      </c>
      <c r="G157" s="179">
        <f t="shared" si="41"/>
        <v>-1.7499999999999998E-5</v>
      </c>
      <c r="H157" s="179">
        <f t="shared" si="41"/>
        <v>-1.7499999999999998E-5</v>
      </c>
      <c r="I157" s="179">
        <f t="shared" si="41"/>
        <v>-1.7499999999999998E-5</v>
      </c>
      <c r="J157" s="179">
        <f t="shared" si="41"/>
        <v>-1.7499999999999998E-5</v>
      </c>
      <c r="K157" s="179">
        <f t="shared" si="41"/>
        <v>-1.7499999999999998E-5</v>
      </c>
      <c r="L157" s="21">
        <f t="shared" si="41"/>
        <v>-1.7499999999999998E-5</v>
      </c>
      <c r="M157" s="21">
        <f t="shared" ref="M157:N157" si="42">((M67-$C$153)*$C$148)/10^3</f>
        <v>-1.7499999999999998E-5</v>
      </c>
      <c r="N157" s="180">
        <f t="shared" si="42"/>
        <v>-1.7499999999999998E-5</v>
      </c>
    </row>
    <row r="158" spans="2:14" s="18" customFormat="1" x14ac:dyDescent="0.25">
      <c r="B158" s="165" t="s">
        <v>137</v>
      </c>
      <c r="C158" s="20"/>
      <c r="D158" s="179">
        <f t="shared" ref="D158:L158" si="43">((D68-$C$153)*$C$148)/10^3</f>
        <v>13.718783243860166</v>
      </c>
      <c r="E158" s="179">
        <f t="shared" si="43"/>
        <v>14.001443153107388</v>
      </c>
      <c r="F158" s="179">
        <f t="shared" si="43"/>
        <v>14.289700288280295</v>
      </c>
      <c r="G158" s="179">
        <f t="shared" si="43"/>
        <v>14.591950488267424</v>
      </c>
      <c r="H158" s="179">
        <f t="shared" si="43"/>
        <v>14.880207623440331</v>
      </c>
      <c r="I158" s="179">
        <f t="shared" si="43"/>
        <v>15.190853662315989</v>
      </c>
      <c r="J158" s="179">
        <f t="shared" si="43"/>
        <v>15.302798180829742</v>
      </c>
      <c r="K158" s="179">
        <f t="shared" si="43"/>
        <v>15.490305249340274</v>
      </c>
      <c r="L158" s="21">
        <f t="shared" si="43"/>
        <v>16.556576788183751</v>
      </c>
      <c r="M158" s="21">
        <f t="shared" ref="M158:N158" si="44">((M68-$C$153)*$C$148)/10^3</f>
        <v>17.538889938141914</v>
      </c>
      <c r="N158" s="180">
        <f t="shared" si="44"/>
        <v>16.872820052985098</v>
      </c>
    </row>
    <row r="159" spans="2:14" s="18" customFormat="1" x14ac:dyDescent="0.25">
      <c r="B159" s="165" t="s">
        <v>138</v>
      </c>
      <c r="C159" s="20"/>
      <c r="D159" s="179">
        <f t="shared" ref="D159:L159" si="45">((D69-$C$153)*$C$148)/10^3</f>
        <v>-1.7499999999999998E-5</v>
      </c>
      <c r="E159" s="179">
        <f t="shared" si="45"/>
        <v>-1.7499999999999998E-5</v>
      </c>
      <c r="F159" s="179">
        <f t="shared" si="45"/>
        <v>-1.7499999999999998E-5</v>
      </c>
      <c r="G159" s="179">
        <f t="shared" si="45"/>
        <v>-1.7499999999999998E-5</v>
      </c>
      <c r="H159" s="179">
        <f t="shared" si="45"/>
        <v>-1.7499999999999998E-5</v>
      </c>
      <c r="I159" s="179">
        <f t="shared" si="45"/>
        <v>-1.7499999999999998E-5</v>
      </c>
      <c r="J159" s="179">
        <f t="shared" si="45"/>
        <v>-1.7499999999999998E-5</v>
      </c>
      <c r="K159" s="179">
        <f t="shared" si="45"/>
        <v>-1.7499999999999998E-5</v>
      </c>
      <c r="L159" s="21">
        <f t="shared" si="45"/>
        <v>-1.7499999999999998E-5</v>
      </c>
      <c r="M159" s="21">
        <f t="shared" ref="M159:N159" si="46">((M69-$C$153)*$C$148)/10^3</f>
        <v>-1.7499999999999998E-5</v>
      </c>
      <c r="N159" s="180">
        <f t="shared" si="46"/>
        <v>-1.7499999999999998E-5</v>
      </c>
    </row>
    <row r="160" spans="2:14" s="18" customFormat="1" x14ac:dyDescent="0.25">
      <c r="B160" s="165" t="s">
        <v>139</v>
      </c>
      <c r="C160" s="20"/>
      <c r="D160" s="179">
        <f t="shared" ref="D160:L160" si="47">((D70-$C$153)*$C$148)/10^3</f>
        <v>-1.7499999999999998E-5</v>
      </c>
      <c r="E160" s="179">
        <f t="shared" si="47"/>
        <v>-1.7499999999999998E-5</v>
      </c>
      <c r="F160" s="179">
        <f t="shared" si="47"/>
        <v>-1.7499999999999998E-5</v>
      </c>
      <c r="G160" s="179">
        <f t="shared" si="47"/>
        <v>-1.7499999999999998E-5</v>
      </c>
      <c r="H160" s="179">
        <f t="shared" si="47"/>
        <v>-1.7499999999999998E-5</v>
      </c>
      <c r="I160" s="179">
        <f t="shared" si="47"/>
        <v>-1.7499999999999998E-5</v>
      </c>
      <c r="J160" s="179">
        <f t="shared" si="47"/>
        <v>-1.7499999999999998E-5</v>
      </c>
      <c r="K160" s="179">
        <f t="shared" si="47"/>
        <v>-1.7499999999999998E-5</v>
      </c>
      <c r="L160" s="21">
        <f t="shared" si="47"/>
        <v>-1.7499999999999998E-5</v>
      </c>
      <c r="M160" s="21">
        <f t="shared" ref="M160:N160" si="48">((M70-$C$153)*$C$148)/10^3</f>
        <v>-1.7499999999999998E-5</v>
      </c>
      <c r="N160" s="180">
        <f t="shared" si="48"/>
        <v>-1.7499999999999998E-5</v>
      </c>
    </row>
    <row r="161" spans="2:14" s="18" customFormat="1" x14ac:dyDescent="0.25">
      <c r="B161" s="165" t="s">
        <v>140</v>
      </c>
      <c r="C161" s="20"/>
      <c r="D161" s="179">
        <f t="shared" ref="D161:L161" si="49">((D71-$C$153)*$C$148)/10^3</f>
        <v>16.363157514022088</v>
      </c>
      <c r="E161" s="179">
        <f t="shared" si="49"/>
        <v>16.700301674857712</v>
      </c>
      <c r="F161" s="179">
        <f t="shared" si="49"/>
        <v>17.044121957690084</v>
      </c>
      <c r="G161" s="179">
        <f t="shared" si="49"/>
        <v>17.404632545514314</v>
      </c>
      <c r="H161" s="179">
        <f t="shared" si="49"/>
        <v>17.748452828346682</v>
      </c>
      <c r="I161" s="179">
        <f t="shared" si="49"/>
        <v>18.118977599166037</v>
      </c>
      <c r="J161" s="179">
        <f t="shared" si="49"/>
        <v>18.252500039100934</v>
      </c>
      <c r="K161" s="179">
        <f t="shared" si="49"/>
        <v>18.476150125991893</v>
      </c>
      <c r="L161" s="21">
        <f t="shared" si="49"/>
        <v>19.747951366371822</v>
      </c>
      <c r="M161" s="21">
        <f t="shared" ref="M161:N161" si="50">((M71-$C$153)*$C$148)/10^3</f>
        <v>20.919610776800575</v>
      </c>
      <c r="N161" s="180">
        <f t="shared" si="50"/>
        <v>20.125152259187914</v>
      </c>
    </row>
    <row r="162" spans="2:14" s="18" customFormat="1" x14ac:dyDescent="0.25">
      <c r="B162" s="165" t="s">
        <v>141</v>
      </c>
      <c r="C162" s="20"/>
      <c r="D162" s="179">
        <f t="shared" ref="D162:L162" si="51">((D72-$C$153)*$C$148)/10^3</f>
        <v>-1.7499999999999998E-5</v>
      </c>
      <c r="E162" s="179">
        <f t="shared" si="51"/>
        <v>-1.7499999999999998E-5</v>
      </c>
      <c r="F162" s="179">
        <f t="shared" si="51"/>
        <v>-1.7499999999999998E-5</v>
      </c>
      <c r="G162" s="179">
        <f t="shared" si="51"/>
        <v>-1.7499999999999998E-5</v>
      </c>
      <c r="H162" s="179">
        <f t="shared" si="51"/>
        <v>-1.7499999999999998E-5</v>
      </c>
      <c r="I162" s="179">
        <f t="shared" si="51"/>
        <v>-1.7499999999999998E-5</v>
      </c>
      <c r="J162" s="179">
        <f t="shared" si="51"/>
        <v>-1.7499999999999998E-5</v>
      </c>
      <c r="K162" s="179">
        <f t="shared" si="51"/>
        <v>-1.7499999999999998E-5</v>
      </c>
      <c r="L162" s="21">
        <f t="shared" si="51"/>
        <v>-1.7499999999999998E-5</v>
      </c>
      <c r="M162" s="21">
        <f t="shared" ref="M162:N162" si="52">((M72-$C$153)*$C$148)/10^3</f>
        <v>-1.7499999999999998E-5</v>
      </c>
      <c r="N162" s="180">
        <f t="shared" si="52"/>
        <v>-1.7499999999999998E-5</v>
      </c>
    </row>
    <row r="163" spans="2:14" s="18" customFormat="1" x14ac:dyDescent="0.25">
      <c r="B163" s="165" t="s">
        <v>142</v>
      </c>
      <c r="C163" s="20"/>
      <c r="D163" s="179">
        <f t="shared" ref="D163:L163" si="53">((D73-$C$153)*$C$148)/10^3</f>
        <v>0.40817450143439044</v>
      </c>
      <c r="E163" s="179">
        <f t="shared" si="53"/>
        <v>0.41658482214937897</v>
      </c>
      <c r="F163" s="179">
        <f t="shared" si="53"/>
        <v>0.42516168386862457</v>
      </c>
      <c r="G163" s="179">
        <f t="shared" si="53"/>
        <v>0.43415489809851315</v>
      </c>
      <c r="H163" s="179">
        <f t="shared" si="53"/>
        <v>0.44273175981775886</v>
      </c>
      <c r="I163" s="179">
        <f t="shared" si="53"/>
        <v>0.45197478555403336</v>
      </c>
      <c r="J163" s="179">
        <f t="shared" si="53"/>
        <v>0.45530560563917727</v>
      </c>
      <c r="K163" s="179">
        <f t="shared" si="53"/>
        <v>0.46088472928179341</v>
      </c>
      <c r="L163" s="21">
        <f t="shared" si="53"/>
        <v>0.4926107905927895</v>
      </c>
      <c r="M163" s="21">
        <f t="shared" ref="M163:N163" si="54">((M73-$C$153)*$C$148)/10^3</f>
        <v>0.52183873683992754</v>
      </c>
      <c r="N163" s="180">
        <f t="shared" si="54"/>
        <v>0.50202035733332107</v>
      </c>
    </row>
    <row r="164" spans="2:14" s="18" customFormat="1" x14ac:dyDescent="0.25">
      <c r="B164" s="165" t="s">
        <v>143</v>
      </c>
      <c r="C164" s="20"/>
      <c r="D164" s="179">
        <f t="shared" ref="D164:L164" si="55">((D74-$C$153)*$C$148)/10^3</f>
        <v>-1.7499999999999998E-5</v>
      </c>
      <c r="E164" s="179">
        <f t="shared" si="55"/>
        <v>-1.7499999999999998E-5</v>
      </c>
      <c r="F164" s="179">
        <f t="shared" si="55"/>
        <v>-1.7499999999999998E-5</v>
      </c>
      <c r="G164" s="179">
        <f t="shared" si="55"/>
        <v>-1.7499999999999998E-5</v>
      </c>
      <c r="H164" s="179">
        <f t="shared" si="55"/>
        <v>-1.7499999999999998E-5</v>
      </c>
      <c r="I164" s="179">
        <f t="shared" si="55"/>
        <v>-1.7499999999999998E-5</v>
      </c>
      <c r="J164" s="179">
        <f t="shared" si="55"/>
        <v>-1.7499999999999998E-5</v>
      </c>
      <c r="K164" s="179">
        <f t="shared" si="55"/>
        <v>-1.7499999999999998E-5</v>
      </c>
      <c r="L164" s="21">
        <f t="shared" si="55"/>
        <v>-1.7499999999999998E-5</v>
      </c>
      <c r="M164" s="21">
        <f t="shared" ref="M164:N164" si="56">((M74-$C$153)*$C$148)/10^3</f>
        <v>-1.7499999999999998E-5</v>
      </c>
      <c r="N164" s="180">
        <f t="shared" si="56"/>
        <v>-1.7499999999999998E-5</v>
      </c>
    </row>
    <row r="165" spans="2:14" s="18" customFormat="1" x14ac:dyDescent="0.25">
      <c r="B165" s="165" t="s">
        <v>144</v>
      </c>
      <c r="C165" s="20"/>
      <c r="D165" s="179">
        <f t="shared" ref="D165:L165" si="57">((D75-$C$153)*$C$148)/10^3</f>
        <v>-1.7499999999999998E-5</v>
      </c>
      <c r="E165" s="179">
        <f t="shared" si="57"/>
        <v>-1.7499999999999998E-5</v>
      </c>
      <c r="F165" s="179">
        <f t="shared" si="57"/>
        <v>-1.7499999999999998E-5</v>
      </c>
      <c r="G165" s="179">
        <f t="shared" si="57"/>
        <v>-1.7499999999999998E-5</v>
      </c>
      <c r="H165" s="179">
        <f t="shared" si="57"/>
        <v>-1.7499999999999998E-5</v>
      </c>
      <c r="I165" s="179">
        <f t="shared" si="57"/>
        <v>-1.7499999999999998E-5</v>
      </c>
      <c r="J165" s="179">
        <f t="shared" si="57"/>
        <v>-1.7499999999999998E-5</v>
      </c>
      <c r="K165" s="179">
        <f t="shared" si="57"/>
        <v>-1.7499999999999998E-5</v>
      </c>
      <c r="L165" s="21">
        <f t="shared" si="57"/>
        <v>-1.7499999999999998E-5</v>
      </c>
      <c r="M165" s="21">
        <f t="shared" ref="M165:N165" si="58">((M75-$C$153)*$C$148)/10^3</f>
        <v>-1.7499999999999998E-5</v>
      </c>
      <c r="N165" s="180">
        <f t="shared" si="58"/>
        <v>-1.7499999999999998E-5</v>
      </c>
    </row>
    <row r="166" spans="2:14" s="18" customFormat="1" x14ac:dyDescent="0.25">
      <c r="B166" s="165" t="s">
        <v>145</v>
      </c>
      <c r="C166" s="20"/>
      <c r="D166" s="179">
        <f t="shared" ref="D166:L166" si="59">((D76-$C$153)*$C$148)/10^3</f>
        <v>-1.7499999999999998E-5</v>
      </c>
      <c r="E166" s="179">
        <f t="shared" si="59"/>
        <v>-1.7499999999999998E-5</v>
      </c>
      <c r="F166" s="179">
        <f t="shared" si="59"/>
        <v>-1.7499999999999998E-5</v>
      </c>
      <c r="G166" s="179">
        <f t="shared" si="59"/>
        <v>-1.7499999999999998E-5</v>
      </c>
      <c r="H166" s="179">
        <f t="shared" si="59"/>
        <v>-1.7499999999999998E-5</v>
      </c>
      <c r="I166" s="179">
        <f t="shared" si="59"/>
        <v>-1.7499999999999998E-5</v>
      </c>
      <c r="J166" s="179">
        <f t="shared" si="59"/>
        <v>-1.7499999999999998E-5</v>
      </c>
      <c r="K166" s="179">
        <f t="shared" si="59"/>
        <v>-1.7499999999999998E-5</v>
      </c>
      <c r="L166" s="21">
        <f t="shared" si="59"/>
        <v>-1.7499999999999998E-5</v>
      </c>
      <c r="M166" s="21">
        <f t="shared" ref="M166:N166" si="60">((M76-$C$153)*$C$148)/10^3</f>
        <v>-1.7499999999999998E-5</v>
      </c>
      <c r="N166" s="180">
        <f t="shared" si="60"/>
        <v>-1.7499999999999998E-5</v>
      </c>
    </row>
    <row r="167" spans="2:14" s="18" customFormat="1" x14ac:dyDescent="0.25">
      <c r="B167" s="165" t="s">
        <v>146</v>
      </c>
      <c r="C167" s="20"/>
      <c r="D167" s="179">
        <f t="shared" ref="D167:L167" si="61">((D77-$C$153)*$C$148)/10^3</f>
        <v>-1.7499999999999998E-5</v>
      </c>
      <c r="E167" s="179">
        <f t="shared" si="61"/>
        <v>-1.7499999999999998E-5</v>
      </c>
      <c r="F167" s="179">
        <f t="shared" si="61"/>
        <v>-1.7499999999999998E-5</v>
      </c>
      <c r="G167" s="179">
        <f t="shared" si="61"/>
        <v>-1.7499999999999998E-5</v>
      </c>
      <c r="H167" s="179">
        <f t="shared" si="61"/>
        <v>-1.7499999999999998E-5</v>
      </c>
      <c r="I167" s="179">
        <f t="shared" si="61"/>
        <v>-1.7499999999999998E-5</v>
      </c>
      <c r="J167" s="179">
        <f t="shared" si="61"/>
        <v>-1.7499999999999998E-5</v>
      </c>
      <c r="K167" s="179">
        <f t="shared" si="61"/>
        <v>-1.7499999999999998E-5</v>
      </c>
      <c r="L167" s="21">
        <f t="shared" si="61"/>
        <v>-1.7499999999999998E-5</v>
      </c>
      <c r="M167" s="21">
        <f t="shared" ref="M167:N167" si="62">((M77-$C$153)*$C$148)/10^3</f>
        <v>-1.7499999999999998E-5</v>
      </c>
      <c r="N167" s="180">
        <f t="shared" si="62"/>
        <v>-1.7499999999999998E-5</v>
      </c>
    </row>
    <row r="168" spans="2:14" s="18" customFormat="1" x14ac:dyDescent="0.25">
      <c r="B168" s="165" t="s">
        <v>147</v>
      </c>
      <c r="C168" s="20"/>
      <c r="D168" s="179">
        <f t="shared" ref="D168:L168" si="63">((D78-$C$153)*$C$148)/10^3</f>
        <v>17.605480996648488</v>
      </c>
      <c r="E168" s="179">
        <f t="shared" si="63"/>
        <v>17.968221785747126</v>
      </c>
      <c r="F168" s="179">
        <f t="shared" si="63"/>
        <v>18.338145560768503</v>
      </c>
      <c r="G168" s="179">
        <f t="shared" si="63"/>
        <v>18.726026800596749</v>
      </c>
      <c r="H168" s="179">
        <f t="shared" si="63"/>
        <v>19.095950575618122</v>
      </c>
      <c r="I168" s="179">
        <f t="shared" si="63"/>
        <v>19.494606294330481</v>
      </c>
      <c r="J168" s="179">
        <f t="shared" si="63"/>
        <v>19.638266012785387</v>
      </c>
      <c r="K168" s="179">
        <f t="shared" si="63"/>
        <v>19.878896041197354</v>
      </c>
      <c r="L168" s="21">
        <f t="shared" si="63"/>
        <v>21.247254859480307</v>
      </c>
      <c r="M168" s="21">
        <f t="shared" ref="M168:N168" si="64">((M78-$C$153)*$C$148)/10^3</f>
        <v>22.507868888922093</v>
      </c>
      <c r="N168" s="180">
        <f t="shared" si="64"/>
        <v>21.653093564115416</v>
      </c>
    </row>
    <row r="169" spans="2:14" s="18" customFormat="1" x14ac:dyDescent="0.25">
      <c r="B169" s="165" t="s">
        <v>148</v>
      </c>
      <c r="C169" s="20"/>
      <c r="D169" s="179">
        <f t="shared" ref="D169:L169" si="65">((D79-$C$153)*$C$148)/10^3</f>
        <v>332.01980697106853</v>
      </c>
      <c r="E169" s="179">
        <f t="shared" si="65"/>
        <v>338.86068870741667</v>
      </c>
      <c r="F169" s="179">
        <f t="shared" si="65"/>
        <v>345.83703344844474</v>
      </c>
      <c r="G169" s="179">
        <f t="shared" si="65"/>
        <v>353.1520357011733</v>
      </c>
      <c r="H169" s="179">
        <f t="shared" si="65"/>
        <v>360.12838044220149</v>
      </c>
      <c r="I169" s="179">
        <f t="shared" si="65"/>
        <v>367.64657720195027</v>
      </c>
      <c r="J169" s="179">
        <f t="shared" si="65"/>
        <v>370.35583729555344</v>
      </c>
      <c r="K169" s="179">
        <f t="shared" si="65"/>
        <v>374.89384795233877</v>
      </c>
      <c r="L169" s="21">
        <f t="shared" si="65"/>
        <v>400.69955034390892</v>
      </c>
      <c r="M169" s="21">
        <f t="shared" ref="M169:N169" si="66">((M79-$C$153)*$C$148)/10^3</f>
        <v>424.47330766527682</v>
      </c>
      <c r="N169" s="180">
        <f t="shared" si="66"/>
        <v>408.35321010833792</v>
      </c>
    </row>
    <row r="170" spans="2:14" s="18" customFormat="1" x14ac:dyDescent="0.25">
      <c r="B170" s="165" t="s">
        <v>149</v>
      </c>
      <c r="C170" s="20"/>
      <c r="D170" s="179">
        <f t="shared" ref="D170:L170" si="67">((D80-$C$153)*$C$148)/10^3</f>
        <v>72.462936493765923</v>
      </c>
      <c r="E170" s="179">
        <f t="shared" si="67"/>
        <v>73.955951253735392</v>
      </c>
      <c r="F170" s="179">
        <f t="shared" si="67"/>
        <v>75.478530662417114</v>
      </c>
      <c r="G170" s="179">
        <f t="shared" si="67"/>
        <v>77.075021692879545</v>
      </c>
      <c r="H170" s="179">
        <f t="shared" si="67"/>
        <v>78.597601101561281</v>
      </c>
      <c r="I170" s="179">
        <f t="shared" si="67"/>
        <v>80.238439105092084</v>
      </c>
      <c r="J170" s="179">
        <f t="shared" si="67"/>
        <v>80.829732079337418</v>
      </c>
      <c r="K170" s="179">
        <f t="shared" si="67"/>
        <v>81.820147811198368</v>
      </c>
      <c r="L170" s="21">
        <f t="shared" si="67"/>
        <v>87.452213390885177</v>
      </c>
      <c r="M170" s="21">
        <f t="shared" ref="M170:N170" si="68">((M80-$C$153)*$C$148)/10^3</f>
        <v>92.640809239888014</v>
      </c>
      <c r="N170" s="180">
        <f t="shared" si="68"/>
        <v>89.122616043128247</v>
      </c>
    </row>
    <row r="171" spans="2:14" s="18" customFormat="1" x14ac:dyDescent="0.25">
      <c r="B171" s="165" t="s">
        <v>150</v>
      </c>
      <c r="C171" s="20"/>
      <c r="D171" s="179">
        <f t="shared" ref="D171:L171" si="69">((D81-$C$153)*$C$148)/10^3</f>
        <v>-1.7499999999999998E-5</v>
      </c>
      <c r="E171" s="179">
        <f t="shared" si="69"/>
        <v>-1.7499999999999998E-5</v>
      </c>
      <c r="F171" s="179">
        <f t="shared" si="69"/>
        <v>-1.7499999999999998E-5</v>
      </c>
      <c r="G171" s="179">
        <f t="shared" si="69"/>
        <v>-1.7499999999999998E-5</v>
      </c>
      <c r="H171" s="179">
        <f t="shared" si="69"/>
        <v>-1.7499999999999998E-5</v>
      </c>
      <c r="I171" s="179">
        <f t="shared" si="69"/>
        <v>-1.7499999999999998E-5</v>
      </c>
      <c r="J171" s="179">
        <f t="shared" si="69"/>
        <v>-1.7499999999999998E-5</v>
      </c>
      <c r="K171" s="179">
        <f t="shared" si="69"/>
        <v>-1.7499999999999998E-5</v>
      </c>
      <c r="L171" s="21">
        <f t="shared" si="69"/>
        <v>-1.7499999999999998E-5</v>
      </c>
      <c r="M171" s="21">
        <f t="shared" ref="M171:N171" si="70">((M81-$C$153)*$C$148)/10^3</f>
        <v>-1.7499999999999998E-5</v>
      </c>
      <c r="N171" s="180">
        <f t="shared" si="70"/>
        <v>-1.7499999999999998E-5</v>
      </c>
    </row>
    <row r="172" spans="2:14" s="18" customFormat="1" x14ac:dyDescent="0.25">
      <c r="B172" s="165" t="s">
        <v>151</v>
      </c>
      <c r="C172" s="20"/>
      <c r="D172" s="179">
        <f t="shared" ref="D172:L172" si="71">((D82-$C$153)*$C$148)/10^3</f>
        <v>-1.7499999999999998E-5</v>
      </c>
      <c r="E172" s="179">
        <f t="shared" si="71"/>
        <v>-1.7499999999999998E-5</v>
      </c>
      <c r="F172" s="179">
        <f t="shared" si="71"/>
        <v>-1.7499999999999998E-5</v>
      </c>
      <c r="G172" s="179">
        <f t="shared" si="71"/>
        <v>-1.7499999999999998E-5</v>
      </c>
      <c r="H172" s="179">
        <f t="shared" si="71"/>
        <v>-1.7499999999999998E-5</v>
      </c>
      <c r="I172" s="179">
        <f t="shared" si="71"/>
        <v>-1.7499999999999998E-5</v>
      </c>
      <c r="J172" s="179">
        <f t="shared" si="71"/>
        <v>-1.7499999999999998E-5</v>
      </c>
      <c r="K172" s="179">
        <f t="shared" si="71"/>
        <v>-1.7499999999999998E-5</v>
      </c>
      <c r="L172" s="21">
        <f t="shared" si="71"/>
        <v>-1.7499999999999998E-5</v>
      </c>
      <c r="M172" s="21">
        <f t="shared" ref="M172:N172" si="72">((M82-$C$153)*$C$148)/10^3</f>
        <v>-1.7499999999999998E-5</v>
      </c>
      <c r="N172" s="180">
        <f t="shared" si="72"/>
        <v>-1.7499999999999998E-5</v>
      </c>
    </row>
    <row r="173" spans="2:14" s="18" customFormat="1" x14ac:dyDescent="0.25">
      <c r="B173" s="165" t="s">
        <v>152</v>
      </c>
      <c r="C173" s="20"/>
      <c r="D173" s="179">
        <f t="shared" ref="D173:L173" si="73">((D83-$C$153)*$C$148)/10^3</f>
        <v>74.397411630998462</v>
      </c>
      <c r="E173" s="179">
        <f t="shared" si="73"/>
        <v>75.930283997834621</v>
      </c>
      <c r="F173" s="179">
        <f t="shared" si="73"/>
        <v>77.493510272924965</v>
      </c>
      <c r="G173" s="179">
        <f t="shared" si="73"/>
        <v>79.132621318650763</v>
      </c>
      <c r="H173" s="179">
        <f t="shared" si="73"/>
        <v>80.695847593741078</v>
      </c>
      <c r="I173" s="179">
        <f t="shared" si="73"/>
        <v>82.38048950184816</v>
      </c>
      <c r="J173" s="179">
        <f t="shared" si="73"/>
        <v>82.987567666931781</v>
      </c>
      <c r="K173" s="179">
        <f t="shared" si="73"/>
        <v>84.004423593446859</v>
      </c>
      <c r="L173" s="21">
        <f t="shared" si="73"/>
        <v>89.786843115868407</v>
      </c>
      <c r="M173" s="21">
        <f t="shared" ref="M173:N173" si="74">((M83-$C$153)*$C$148)/10^3</f>
        <v>95.11395401447723</v>
      </c>
      <c r="N173" s="180">
        <f t="shared" si="74"/>
        <v>91.50183893222966</v>
      </c>
    </row>
    <row r="174" spans="2:14" s="18" customFormat="1" x14ac:dyDescent="0.25">
      <c r="B174" s="165" t="s">
        <v>153</v>
      </c>
      <c r="C174" s="20"/>
      <c r="D174" s="179">
        <f t="shared" ref="D174:L174" si="75">((D84-$C$153)*$C$148)/10^3</f>
        <v>128.72244277841887</v>
      </c>
      <c r="E174" s="179">
        <f t="shared" si="75"/>
        <v>131.37461913258457</v>
      </c>
      <c r="F174" s="179">
        <f t="shared" si="75"/>
        <v>134.07931383039713</v>
      </c>
      <c r="G174" s="179">
        <f t="shared" si="75"/>
        <v>136.91530438732678</v>
      </c>
      <c r="H174" s="179">
        <f t="shared" si="75"/>
        <v>139.61999908513934</v>
      </c>
      <c r="I174" s="179">
        <f t="shared" si="75"/>
        <v>142.53476715753928</v>
      </c>
      <c r="J174" s="179">
        <f t="shared" si="75"/>
        <v>143.58513403047621</v>
      </c>
      <c r="K174" s="179">
        <f t="shared" si="75"/>
        <v>145.34449854264557</v>
      </c>
      <c r="L174" s="21">
        <f t="shared" si="75"/>
        <v>155.34924300736967</v>
      </c>
      <c r="M174" s="21">
        <f t="shared" ref="M174:N174" si="76">((M84-$C$153)*$C$148)/10^3</f>
        <v>164.56621231739106</v>
      </c>
      <c r="N174" s="180">
        <f t="shared" si="76"/>
        <v>158.31652942341643</v>
      </c>
    </row>
    <row r="175" spans="2:14" s="18" customFormat="1" x14ac:dyDescent="0.25">
      <c r="B175" s="165" t="s">
        <v>154</v>
      </c>
      <c r="C175" s="20"/>
      <c r="D175" s="179">
        <f t="shared" ref="D175:L175" si="77">((D85-$C$153)*$C$148)/10^3</f>
        <v>-1.7499999999999998E-5</v>
      </c>
      <c r="E175" s="179">
        <f t="shared" si="77"/>
        <v>-1.7499999999999998E-5</v>
      </c>
      <c r="F175" s="179">
        <f t="shared" si="77"/>
        <v>-1.7499999999999998E-5</v>
      </c>
      <c r="G175" s="179">
        <f t="shared" si="77"/>
        <v>-1.7499999999999998E-5</v>
      </c>
      <c r="H175" s="179">
        <f t="shared" si="77"/>
        <v>-1.7499999999999998E-5</v>
      </c>
      <c r="I175" s="179">
        <f t="shared" si="77"/>
        <v>-1.7499999999999998E-5</v>
      </c>
      <c r="J175" s="179">
        <f t="shared" si="77"/>
        <v>-1.7499999999999998E-5</v>
      </c>
      <c r="K175" s="179">
        <f t="shared" si="77"/>
        <v>-1.7499999999999998E-5</v>
      </c>
      <c r="L175" s="21">
        <f t="shared" si="77"/>
        <v>-1.7499999999999998E-5</v>
      </c>
      <c r="M175" s="21">
        <f t="shared" ref="M175:N175" si="78">((M85-$C$153)*$C$148)/10^3</f>
        <v>-1.7499999999999998E-5</v>
      </c>
      <c r="N175" s="180">
        <f t="shared" si="78"/>
        <v>-1.7499999999999998E-5</v>
      </c>
    </row>
    <row r="176" spans="2:14" s="18" customFormat="1" x14ac:dyDescent="0.25">
      <c r="B176" s="165" t="s">
        <v>155</v>
      </c>
      <c r="C176" s="20"/>
      <c r="D176" s="179">
        <f t="shared" ref="D176:L176" si="79">((D86-$C$153)*$C$148)/10^3</f>
        <v>119.97293596506432</v>
      </c>
      <c r="E176" s="179">
        <f t="shared" si="79"/>
        <v>122.44483892303484</v>
      </c>
      <c r="F176" s="179">
        <f t="shared" si="79"/>
        <v>124.96569045443051</v>
      </c>
      <c r="G176" s="179">
        <f t="shared" si="79"/>
        <v>127.60891341938911</v>
      </c>
      <c r="H176" s="179">
        <f t="shared" si="79"/>
        <v>130.12976495078479</v>
      </c>
      <c r="I176" s="179">
        <f t="shared" si="79"/>
        <v>132.84641077588108</v>
      </c>
      <c r="J176" s="179">
        <f t="shared" si="79"/>
        <v>133.82538224438426</v>
      </c>
      <c r="K176" s="179">
        <f t="shared" si="79"/>
        <v>135.46515945412708</v>
      </c>
      <c r="L176" s="21">
        <f t="shared" si="79"/>
        <v>144.78986269161985</v>
      </c>
      <c r="M176" s="21">
        <f t="shared" ref="M176:N176" si="80">((M86-$C$153)*$C$148)/10^3</f>
        <v>153.38033732773525</v>
      </c>
      <c r="N176" s="180">
        <f t="shared" si="80"/>
        <v>147.55545709014135</v>
      </c>
    </row>
    <row r="177" spans="2:14" s="18" customFormat="1" x14ac:dyDescent="0.25">
      <c r="B177" s="165" t="s">
        <v>156</v>
      </c>
      <c r="C177" s="20"/>
      <c r="D177" s="179">
        <f t="shared" ref="D177:L177" si="81">((D87-$C$153)*$C$148)/10^3</f>
        <v>120.46986535811489</v>
      </c>
      <c r="E177" s="179">
        <f t="shared" si="81"/>
        <v>122.9520069673906</v>
      </c>
      <c r="F177" s="179">
        <f t="shared" si="81"/>
        <v>125.48329989566189</v>
      </c>
      <c r="G177" s="179">
        <f t="shared" si="81"/>
        <v>128.13747112142207</v>
      </c>
      <c r="H177" s="179">
        <f t="shared" si="81"/>
        <v>130.66876404969335</v>
      </c>
      <c r="I177" s="179">
        <f t="shared" si="81"/>
        <v>133.39666225394686</v>
      </c>
      <c r="J177" s="179">
        <f t="shared" si="81"/>
        <v>134.37968863385805</v>
      </c>
      <c r="K177" s="179">
        <f t="shared" si="81"/>
        <v>136.02625782020925</v>
      </c>
      <c r="L177" s="21">
        <f t="shared" si="81"/>
        <v>145.38958408886324</v>
      </c>
      <c r="M177" s="21">
        <f t="shared" ref="M177:N177" si="82">((M87-$C$153)*$C$148)/10^3</f>
        <v>154.01564057258381</v>
      </c>
      <c r="N177" s="180">
        <f t="shared" si="82"/>
        <v>148.16663361211232</v>
      </c>
    </row>
    <row r="178" spans="2:14" s="18" customFormat="1" x14ac:dyDescent="0.25">
      <c r="B178" s="165" t="s">
        <v>157</v>
      </c>
      <c r="C178" s="20"/>
      <c r="D178" s="179">
        <f t="shared" ref="D178:L178" si="83">((D88-$C$153)*$C$148)/10^3</f>
        <v>-1.7499999999999998E-5</v>
      </c>
      <c r="E178" s="179">
        <f t="shared" si="83"/>
        <v>-1.7499999999999998E-5</v>
      </c>
      <c r="F178" s="179">
        <f t="shared" si="83"/>
        <v>-1.7499999999999998E-5</v>
      </c>
      <c r="G178" s="179">
        <f t="shared" si="83"/>
        <v>-1.7499999999999998E-5</v>
      </c>
      <c r="H178" s="179">
        <f t="shared" si="83"/>
        <v>-1.7499999999999998E-5</v>
      </c>
      <c r="I178" s="179">
        <f t="shared" si="83"/>
        <v>-1.7499999999999998E-5</v>
      </c>
      <c r="J178" s="179">
        <f t="shared" si="83"/>
        <v>-1.7499999999999998E-5</v>
      </c>
      <c r="K178" s="179">
        <f t="shared" si="83"/>
        <v>-1.7499999999999998E-5</v>
      </c>
      <c r="L178" s="21">
        <f t="shared" si="83"/>
        <v>-1.7499999999999998E-5</v>
      </c>
      <c r="M178" s="21">
        <f t="shared" ref="M178:N178" si="84">((M88-$C$153)*$C$148)/10^3</f>
        <v>-1.7499999999999998E-5</v>
      </c>
      <c r="N178" s="180">
        <f t="shared" si="84"/>
        <v>-1.7499999999999998E-5</v>
      </c>
    </row>
    <row r="179" spans="2:14" s="18" customFormat="1" x14ac:dyDescent="0.25">
      <c r="B179" s="165" t="s">
        <v>158</v>
      </c>
      <c r="C179" s="20"/>
      <c r="D179" s="179">
        <f t="shared" ref="D179:L179" si="85">((D89-$C$153)*$C$148)/10^3</f>
        <v>-1.7499999999999998E-5</v>
      </c>
      <c r="E179" s="179">
        <f t="shared" si="85"/>
        <v>-1.7499999999999998E-5</v>
      </c>
      <c r="F179" s="179">
        <f t="shared" si="85"/>
        <v>-1.7499999999999998E-5</v>
      </c>
      <c r="G179" s="179">
        <f t="shared" si="85"/>
        <v>-1.7499999999999998E-5</v>
      </c>
      <c r="H179" s="179">
        <f t="shared" si="85"/>
        <v>-1.7499999999999998E-5</v>
      </c>
      <c r="I179" s="179">
        <f t="shared" si="85"/>
        <v>-1.7499999999999998E-5</v>
      </c>
      <c r="J179" s="179">
        <f t="shared" si="85"/>
        <v>-1.7499999999999998E-5</v>
      </c>
      <c r="K179" s="179">
        <f t="shared" si="85"/>
        <v>-1.7499999999999998E-5</v>
      </c>
      <c r="L179" s="21">
        <f t="shared" si="85"/>
        <v>-1.7499999999999998E-5</v>
      </c>
      <c r="M179" s="21">
        <f t="shared" ref="M179:N179" si="86">((M89-$C$153)*$C$148)/10^3</f>
        <v>-1.7499999999999998E-5</v>
      </c>
      <c r="N179" s="180">
        <f t="shared" si="86"/>
        <v>-1.7499999999999998E-5</v>
      </c>
    </row>
    <row r="180" spans="2:14" s="18" customFormat="1" x14ac:dyDescent="0.25">
      <c r="B180" s="165" t="s">
        <v>159</v>
      </c>
      <c r="C180" s="20"/>
      <c r="D180" s="179">
        <f t="shared" ref="D180:L180" si="87">((D90-$C$153)*$C$148)/10^3</f>
        <v>-1.7499999999999998E-5</v>
      </c>
      <c r="E180" s="179">
        <f t="shared" si="87"/>
        <v>-1.7499999999999998E-5</v>
      </c>
      <c r="F180" s="179">
        <f t="shared" si="87"/>
        <v>-1.7499999999999998E-5</v>
      </c>
      <c r="G180" s="179">
        <f t="shared" si="87"/>
        <v>-1.7499999999999998E-5</v>
      </c>
      <c r="H180" s="179">
        <f t="shared" si="87"/>
        <v>-1.7499999999999998E-5</v>
      </c>
      <c r="I180" s="179">
        <f t="shared" si="87"/>
        <v>-1.7499999999999998E-5</v>
      </c>
      <c r="J180" s="179">
        <f t="shared" si="87"/>
        <v>-1.7499999999999998E-5</v>
      </c>
      <c r="K180" s="179">
        <f t="shared" si="87"/>
        <v>-1.7499999999999998E-5</v>
      </c>
      <c r="L180" s="21">
        <f t="shared" si="87"/>
        <v>-1.7499999999999998E-5</v>
      </c>
      <c r="M180" s="21">
        <f t="shared" ref="M180:N180" si="88">((M90-$C$153)*$C$148)/10^3</f>
        <v>-1.7499999999999998E-5</v>
      </c>
      <c r="N180" s="180">
        <f t="shared" si="88"/>
        <v>-1.7499999999999998E-5</v>
      </c>
    </row>
    <row r="181" spans="2:14" s="18" customFormat="1" x14ac:dyDescent="0.25">
      <c r="B181" s="165" t="s">
        <v>160</v>
      </c>
      <c r="C181" s="20"/>
      <c r="D181" s="179">
        <f t="shared" ref="D181:L181" si="89">((D91-$C$153)*$C$148)/10^3</f>
        <v>-1.7499999999999998E-5</v>
      </c>
      <c r="E181" s="179">
        <f t="shared" si="89"/>
        <v>-1.7499999999999998E-5</v>
      </c>
      <c r="F181" s="179">
        <f t="shared" si="89"/>
        <v>-1.7499999999999998E-5</v>
      </c>
      <c r="G181" s="179">
        <f t="shared" si="89"/>
        <v>-1.7499999999999998E-5</v>
      </c>
      <c r="H181" s="179">
        <f t="shared" si="89"/>
        <v>-1.7499999999999998E-5</v>
      </c>
      <c r="I181" s="179">
        <f t="shared" si="89"/>
        <v>-1.7499999999999998E-5</v>
      </c>
      <c r="J181" s="179">
        <f t="shared" si="89"/>
        <v>-1.7499999999999998E-5</v>
      </c>
      <c r="K181" s="179">
        <f t="shared" si="89"/>
        <v>-1.7499999999999998E-5</v>
      </c>
      <c r="L181" s="21">
        <f t="shared" si="89"/>
        <v>-1.7499999999999998E-5</v>
      </c>
      <c r="M181" s="21">
        <f t="shared" ref="M181:N181" si="90">((M91-$C$153)*$C$148)/10^3</f>
        <v>-1.7499999999999998E-5</v>
      </c>
      <c r="N181" s="180">
        <f t="shared" si="90"/>
        <v>-1.7499999999999998E-5</v>
      </c>
    </row>
    <row r="182" spans="2:14" s="18" customFormat="1" x14ac:dyDescent="0.25">
      <c r="B182" s="165" t="s">
        <v>161</v>
      </c>
      <c r="C182" s="20"/>
      <c r="D182" s="179">
        <f t="shared" ref="D182:L182" si="91">((D92-$C$153)*$C$148)/10^3</f>
        <v>-1.7499999999999998E-5</v>
      </c>
      <c r="E182" s="179">
        <f t="shared" si="91"/>
        <v>-1.7499999999999998E-5</v>
      </c>
      <c r="F182" s="179">
        <f t="shared" si="91"/>
        <v>-1.7499999999999998E-5</v>
      </c>
      <c r="G182" s="179">
        <f t="shared" si="91"/>
        <v>-1.7499999999999998E-5</v>
      </c>
      <c r="H182" s="179">
        <f t="shared" si="91"/>
        <v>-1.7499999999999998E-5</v>
      </c>
      <c r="I182" s="179">
        <f t="shared" si="91"/>
        <v>-1.7499999999999998E-5</v>
      </c>
      <c r="J182" s="179">
        <f t="shared" si="91"/>
        <v>-1.7499999999999998E-5</v>
      </c>
      <c r="K182" s="179">
        <f t="shared" si="91"/>
        <v>-1.7499999999999998E-5</v>
      </c>
      <c r="L182" s="21">
        <f t="shared" si="91"/>
        <v>-1.7499999999999998E-5</v>
      </c>
      <c r="M182" s="21">
        <f t="shared" ref="M182:N182" si="92">((M92-$C$153)*$C$148)/10^3</f>
        <v>-1.7499999999999998E-5</v>
      </c>
      <c r="N182" s="180">
        <f t="shared" si="92"/>
        <v>-1.7499999999999998E-5</v>
      </c>
    </row>
    <row r="183" spans="2:14" s="18" customFormat="1" x14ac:dyDescent="0.25">
      <c r="B183" s="165" t="s">
        <v>162</v>
      </c>
      <c r="C183" s="20"/>
      <c r="D183" s="179">
        <f t="shared" ref="D183:L183" si="93">((D93-$C$153)*$C$148)/10^3</f>
        <v>-1.7499999999999998E-5</v>
      </c>
      <c r="E183" s="179">
        <f t="shared" si="93"/>
        <v>-1.7499999999999998E-5</v>
      </c>
      <c r="F183" s="179">
        <f t="shared" si="93"/>
        <v>-1.7499999999999998E-5</v>
      </c>
      <c r="G183" s="179">
        <f t="shared" si="93"/>
        <v>-1.7499999999999998E-5</v>
      </c>
      <c r="H183" s="179">
        <f t="shared" si="93"/>
        <v>-1.7499999999999998E-5</v>
      </c>
      <c r="I183" s="179">
        <f t="shared" si="93"/>
        <v>-1.7499999999999998E-5</v>
      </c>
      <c r="J183" s="179">
        <f t="shared" si="93"/>
        <v>-1.7499999999999998E-5</v>
      </c>
      <c r="K183" s="179">
        <f t="shared" si="93"/>
        <v>-1.7499999999999998E-5</v>
      </c>
      <c r="L183" s="21">
        <f t="shared" si="93"/>
        <v>-1.7499999999999998E-5</v>
      </c>
      <c r="M183" s="21">
        <f t="shared" ref="M183:N183" si="94">((M93-$C$153)*$C$148)/10^3</f>
        <v>-1.7499999999999998E-5</v>
      </c>
      <c r="N183" s="180">
        <f t="shared" si="94"/>
        <v>-1.7499999999999998E-5</v>
      </c>
    </row>
    <row r="184" spans="2:14" s="18" customFormat="1" x14ac:dyDescent="0.25">
      <c r="B184" s="165" t="s">
        <v>163</v>
      </c>
      <c r="C184" s="20"/>
      <c r="D184" s="179">
        <f t="shared" ref="D184:L184" si="95">((D94-$C$153)*$C$148)/10^3</f>
        <v>91.310758473040821</v>
      </c>
      <c r="E184" s="179">
        <f t="shared" si="95"/>
        <v>93.19211065037193</v>
      </c>
      <c r="F184" s="179">
        <f t="shared" si="95"/>
        <v>95.110717326264066</v>
      </c>
      <c r="G184" s="179">
        <f t="shared" si="95"/>
        <v>97.122460248558724</v>
      </c>
      <c r="H184" s="179">
        <f t="shared" si="95"/>
        <v>99.04106692445086</v>
      </c>
      <c r="I184" s="179">
        <f t="shared" si="95"/>
        <v>101.10869159458703</v>
      </c>
      <c r="J184" s="179">
        <f t="shared" si="95"/>
        <v>101.85378156580727</v>
      </c>
      <c r="K184" s="179">
        <f t="shared" si="95"/>
        <v>103.10180726760117</v>
      </c>
      <c r="L184" s="21">
        <f t="shared" si="95"/>
        <v>110.19878924347401</v>
      </c>
      <c r="M184" s="21">
        <f t="shared" ref="M184:N184" si="96">((M94-$C$153)*$C$148)/10^3</f>
        <v>116.73695374093164</v>
      </c>
      <c r="N184" s="180">
        <f t="shared" si="96"/>
        <v>112.30366841217118</v>
      </c>
    </row>
    <row r="185" spans="2:14" s="18" customFormat="1" x14ac:dyDescent="0.25">
      <c r="B185" s="165" t="s">
        <v>164</v>
      </c>
      <c r="C185" s="20"/>
      <c r="D185" s="179">
        <f t="shared" ref="D185:L185" si="97">((D95-$C$153)*$C$148)/10^3</f>
        <v>84.921666276676447</v>
      </c>
      <c r="E185" s="179">
        <f t="shared" si="97"/>
        <v>86.671378651512086</v>
      </c>
      <c r="F185" s="179">
        <f t="shared" si="97"/>
        <v>88.455738796146477</v>
      </c>
      <c r="G185" s="179">
        <f t="shared" si="97"/>
        <v>90.326718365277628</v>
      </c>
      <c r="H185" s="179">
        <f t="shared" si="97"/>
        <v>92.111078509912005</v>
      </c>
      <c r="I185" s="179">
        <f t="shared" si="97"/>
        <v>94.034029733741264</v>
      </c>
      <c r="J185" s="179">
        <f t="shared" si="97"/>
        <v>94.726985129715786</v>
      </c>
      <c r="K185" s="179">
        <f t="shared" si="97"/>
        <v>95.887685417973088</v>
      </c>
      <c r="L185" s="21">
        <f t="shared" si="97"/>
        <v>102.48808556463032</v>
      </c>
      <c r="M185" s="21">
        <f t="shared" ref="M185:N185" si="98">((M95-$C$153)*$C$148)/10^3</f>
        <v>108.56876916430667</v>
      </c>
      <c r="N185" s="180">
        <f t="shared" si="98"/>
        <v>104.44568455825832</v>
      </c>
    </row>
    <row r="186" spans="2:14" s="18" customFormat="1" x14ac:dyDescent="0.25">
      <c r="B186" s="165" t="s">
        <v>165</v>
      </c>
      <c r="C186" s="20"/>
      <c r="D186" s="179">
        <f t="shared" ref="D186:L186" si="99">((D96-$C$153)*$C$148)/10^3</f>
        <v>-1.7499999999999998E-5</v>
      </c>
      <c r="E186" s="179">
        <f t="shared" si="99"/>
        <v>-1.7499999999999998E-5</v>
      </c>
      <c r="F186" s="179">
        <f t="shared" si="99"/>
        <v>-1.7499999999999998E-5</v>
      </c>
      <c r="G186" s="179">
        <f t="shared" si="99"/>
        <v>-1.7499999999999998E-5</v>
      </c>
      <c r="H186" s="179">
        <f t="shared" si="99"/>
        <v>-1.7499999999999998E-5</v>
      </c>
      <c r="I186" s="179">
        <f t="shared" si="99"/>
        <v>-1.7499999999999998E-5</v>
      </c>
      <c r="J186" s="179">
        <f t="shared" si="99"/>
        <v>-1.7499999999999998E-5</v>
      </c>
      <c r="K186" s="179">
        <f t="shared" si="99"/>
        <v>-1.7499999999999998E-5</v>
      </c>
      <c r="L186" s="21">
        <f t="shared" si="99"/>
        <v>-1.7499999999999998E-5</v>
      </c>
      <c r="M186" s="21">
        <f t="shared" ref="M186:N186" si="100">((M96-$C$153)*$C$148)/10^3</f>
        <v>-1.7499999999999998E-5</v>
      </c>
      <c r="N186" s="180">
        <f t="shared" si="100"/>
        <v>-1.7499999999999998E-5</v>
      </c>
    </row>
    <row r="187" spans="2:14" s="18" customFormat="1" x14ac:dyDescent="0.25">
      <c r="B187" s="165" t="s">
        <v>166</v>
      </c>
      <c r="C187" s="20"/>
      <c r="D187" s="179">
        <f t="shared" ref="D187:L187" si="101">((D97-$C$153)*$C$148)/10^3</f>
        <v>1108.4542361342485</v>
      </c>
      <c r="E187" s="179">
        <f t="shared" si="101"/>
        <v>1131.2926448688588</v>
      </c>
      <c r="F187" s="179">
        <f t="shared" si="101"/>
        <v>1154.5832993209863</v>
      </c>
      <c r="G187" s="179">
        <f t="shared" si="101"/>
        <v>1179.0045680669059</v>
      </c>
      <c r="H187" s="179">
        <f t="shared" si="101"/>
        <v>1202.2952225190334</v>
      </c>
      <c r="I187" s="179">
        <f t="shared" si="101"/>
        <v>1227.3948598412287</v>
      </c>
      <c r="J187" s="179">
        <f t="shared" si="101"/>
        <v>1236.4397741915693</v>
      </c>
      <c r="K187" s="179">
        <f t="shared" si="101"/>
        <v>1251.5900057283898</v>
      </c>
      <c r="L187" s="21">
        <f t="shared" si="101"/>
        <v>1337.7428149153843</v>
      </c>
      <c r="M187" s="21">
        <f t="shared" ref="M187:N187" si="102">((M97-$C$153)*$C$148)/10^3</f>
        <v>1417.111938339624</v>
      </c>
      <c r="N187" s="180">
        <f t="shared" si="102"/>
        <v>1363.294697955097</v>
      </c>
    </row>
    <row r="188" spans="2:14" s="18" customFormat="1" x14ac:dyDescent="0.25">
      <c r="B188" s="165" t="s">
        <v>186</v>
      </c>
      <c r="C188" s="20"/>
      <c r="D188" s="179">
        <f t="shared" ref="D188:L188" si="103">((D98-$C$153)*$C$148)/10^3</f>
        <v>-1.7499999999999998E-5</v>
      </c>
      <c r="E188" s="179">
        <f t="shared" si="103"/>
        <v>-1.7499999999999998E-5</v>
      </c>
      <c r="F188" s="179">
        <f t="shared" si="103"/>
        <v>-1.7499999999999998E-5</v>
      </c>
      <c r="G188" s="179">
        <f t="shared" si="103"/>
        <v>-1.7499999999999998E-5</v>
      </c>
      <c r="H188" s="179">
        <f t="shared" si="103"/>
        <v>-1.7499999999999998E-5</v>
      </c>
      <c r="I188" s="179">
        <f t="shared" si="103"/>
        <v>-1.7499999999999998E-5</v>
      </c>
      <c r="J188" s="179">
        <f t="shared" si="103"/>
        <v>-1.7499999999999998E-5</v>
      </c>
      <c r="K188" s="179">
        <f t="shared" si="103"/>
        <v>-1.7499999999999998E-5</v>
      </c>
      <c r="L188" s="21">
        <f t="shared" si="103"/>
        <v>-1.7499999999999998E-5</v>
      </c>
      <c r="M188" s="21">
        <f t="shared" ref="M188:N188" si="104">((M98-$C$153)*$C$148)/10^3</f>
        <v>-1.7499999999999998E-5</v>
      </c>
      <c r="N188" s="180">
        <f t="shared" si="104"/>
        <v>-1.7499999999999998E-5</v>
      </c>
    </row>
    <row r="189" spans="2:14" s="18" customFormat="1" x14ac:dyDescent="0.25">
      <c r="B189" s="165" t="s">
        <v>167</v>
      </c>
      <c r="C189" s="20"/>
      <c r="D189" s="179">
        <f t="shared" ref="D189:L189" si="105">((D99-$C$153)*$C$148)/10^3</f>
        <v>-1.7499999999999998E-5</v>
      </c>
      <c r="E189" s="179">
        <f t="shared" si="105"/>
        <v>-1.7499999999999998E-5</v>
      </c>
      <c r="F189" s="179">
        <f t="shared" si="105"/>
        <v>-1.7499999999999998E-5</v>
      </c>
      <c r="G189" s="179">
        <f t="shared" si="105"/>
        <v>-1.7499999999999998E-5</v>
      </c>
      <c r="H189" s="179">
        <f t="shared" si="105"/>
        <v>-1.7499999999999998E-5</v>
      </c>
      <c r="I189" s="179">
        <f t="shared" si="105"/>
        <v>-1.7499999999999998E-5</v>
      </c>
      <c r="J189" s="179">
        <f t="shared" si="105"/>
        <v>-1.7499999999999998E-5</v>
      </c>
      <c r="K189" s="179">
        <f t="shared" si="105"/>
        <v>-1.7499999999999998E-5</v>
      </c>
      <c r="L189" s="21">
        <f t="shared" si="105"/>
        <v>-1.7499999999999998E-5</v>
      </c>
      <c r="M189" s="21">
        <f t="shared" ref="M189:N189" si="106">((M99-$C$153)*$C$148)/10^3</f>
        <v>-1.7499999999999998E-5</v>
      </c>
      <c r="N189" s="180">
        <f t="shared" si="106"/>
        <v>-1.7499999999999998E-5</v>
      </c>
    </row>
    <row r="190" spans="2:14" s="18" customFormat="1" x14ac:dyDescent="0.25">
      <c r="B190" s="165" t="s">
        <v>168</v>
      </c>
      <c r="C190" s="20"/>
      <c r="D190" s="179">
        <f t="shared" ref="D190:L190" si="107">((D100-$C$153)*$C$148)/10^3</f>
        <v>1051.662305499899</v>
      </c>
      <c r="E190" s="179">
        <f t="shared" si="107"/>
        <v>1073.3305826567716</v>
      </c>
      <c r="F190" s="179">
        <f t="shared" si="107"/>
        <v>1095.4279346088299</v>
      </c>
      <c r="G190" s="179">
        <f t="shared" si="107"/>
        <v>1118.5979735488522</v>
      </c>
      <c r="H190" s="179">
        <f t="shared" si="107"/>
        <v>1140.6953255009103</v>
      </c>
      <c r="I190" s="179">
        <f t="shared" si="107"/>
        <v>1164.508976633711</v>
      </c>
      <c r="J190" s="179">
        <f t="shared" si="107"/>
        <v>1173.090472537423</v>
      </c>
      <c r="K190" s="179">
        <f t="shared" si="107"/>
        <v>1187.4644781761401</v>
      </c>
      <c r="L190" s="21">
        <f t="shared" si="107"/>
        <v>1269.2032266589968</v>
      </c>
      <c r="M190" s="21">
        <f t="shared" ref="M190:N190" si="108">((M100-$C$153)*$C$148)/10^3</f>
        <v>1344.505853214069</v>
      </c>
      <c r="N190" s="180">
        <f t="shared" si="108"/>
        <v>1293.4459525869829</v>
      </c>
    </row>
    <row r="191" spans="2:14" s="18" customFormat="1" x14ac:dyDescent="0.25">
      <c r="B191" s="165" t="s">
        <v>169</v>
      </c>
      <c r="C191" s="20"/>
      <c r="D191" s="179">
        <f t="shared" ref="D191:L191" si="109">((D101-$C$153)*$C$148)/10^3</f>
        <v>46.391890836934643</v>
      </c>
      <c r="E191" s="179">
        <f t="shared" si="109"/>
        <v>47.34774206949897</v>
      </c>
      <c r="F191" s="179">
        <f t="shared" si="109"/>
        <v>48.322521049242816</v>
      </c>
      <c r="G191" s="179">
        <f t="shared" si="109"/>
        <v>49.344619396935379</v>
      </c>
      <c r="H191" s="179">
        <f t="shared" si="109"/>
        <v>50.31939837667921</v>
      </c>
      <c r="I191" s="179">
        <f t="shared" si="109"/>
        <v>51.369888345141</v>
      </c>
      <c r="J191" s="179">
        <f t="shared" si="109"/>
        <v>51.748443288730847</v>
      </c>
      <c r="K191" s="179">
        <f t="shared" si="109"/>
        <v>52.382522819243825</v>
      </c>
      <c r="L191" s="21">
        <f t="shared" si="109"/>
        <v>55.988258656937028</v>
      </c>
      <c r="M191" s="21">
        <f t="shared" ref="M191:N191" si="110">((M101-$C$153)*$C$148)/10^3</f>
        <v>59.310078286937838</v>
      </c>
      <c r="N191" s="180">
        <f t="shared" si="110"/>
        <v>57.057676372578307</v>
      </c>
    </row>
    <row r="192" spans="2:14" s="18" customFormat="1" x14ac:dyDescent="0.25">
      <c r="B192" s="165" t="s">
        <v>170</v>
      </c>
      <c r="C192" s="20"/>
      <c r="D192" s="179">
        <f t="shared" ref="D192:L192" si="111">((D102-$C$153)*$C$148)/10^3</f>
        <v>581.4428673258044</v>
      </c>
      <c r="E192" s="179">
        <f t="shared" si="111"/>
        <v>593.42282068512839</v>
      </c>
      <c r="F192" s="179">
        <f t="shared" si="111"/>
        <v>605.64000084364682</v>
      </c>
      <c r="G192" s="179">
        <f t="shared" si="111"/>
        <v>618.45024800015187</v>
      </c>
      <c r="H192" s="179">
        <f t="shared" si="111"/>
        <v>630.6674281586703</v>
      </c>
      <c r="I192" s="179">
        <f t="shared" si="111"/>
        <v>643.83351551396686</v>
      </c>
      <c r="J192" s="179">
        <f t="shared" si="111"/>
        <v>648.57805149785781</v>
      </c>
      <c r="K192" s="179">
        <f t="shared" si="111"/>
        <v>656.52514927087464</v>
      </c>
      <c r="L192" s="21">
        <f t="shared" si="111"/>
        <v>701.71685451743338</v>
      </c>
      <c r="M192" s="21">
        <f t="shared" ref="M192:N192" si="112">((M102-$C$153)*$C$148)/10^3</f>
        <v>743.3501577760743</v>
      </c>
      <c r="N192" s="180">
        <f t="shared" si="112"/>
        <v>715.12016867192472</v>
      </c>
    </row>
    <row r="193" spans="2:14" s="61" customFormat="1" x14ac:dyDescent="0.25">
      <c r="B193" s="22" t="s">
        <v>173</v>
      </c>
      <c r="C193" s="23" t="s">
        <v>171</v>
      </c>
      <c r="D193" s="40">
        <f>SUM(D157:D192)</f>
        <v>3860.3243699999998</v>
      </c>
      <c r="E193" s="464">
        <f t="shared" ref="E193:L193" si="113">SUM(E157:E192)</f>
        <v>3939.8618700000002</v>
      </c>
      <c r="F193" s="464">
        <f t="shared" si="113"/>
        <v>4020.9743699999999</v>
      </c>
      <c r="G193" s="464">
        <f t="shared" si="113"/>
        <v>4106.0243700000001</v>
      </c>
      <c r="H193" s="464">
        <f t="shared" si="113"/>
        <v>4187.1368700000003</v>
      </c>
      <c r="I193" s="464">
        <f t="shared" si="113"/>
        <v>4274.5493699999997</v>
      </c>
      <c r="J193" s="464">
        <f t="shared" si="113"/>
        <v>4306.0493700000006</v>
      </c>
      <c r="K193" s="464">
        <f t="shared" si="113"/>
        <v>4358.8118699999995</v>
      </c>
      <c r="L193" s="24">
        <f t="shared" si="113"/>
        <v>4658.8493699999999</v>
      </c>
      <c r="M193" s="24">
        <f t="shared" ref="M193:N193" si="114">SUM(M157:M192)</f>
        <v>4935.2618700000003</v>
      </c>
      <c r="N193" s="465">
        <f t="shared" si="114"/>
        <v>4747.8368700000001</v>
      </c>
    </row>
    <row r="194" spans="2:14" s="61" customFormat="1" x14ac:dyDescent="0.25">
      <c r="B194" s="42"/>
      <c r="C194" s="42"/>
      <c r="D194" s="42"/>
      <c r="E194" s="42"/>
      <c r="F194" s="62"/>
      <c r="G194" s="62"/>
      <c r="H194" s="62"/>
      <c r="I194" s="62"/>
      <c r="J194" s="62"/>
      <c r="K194" s="62"/>
      <c r="L194" s="62"/>
      <c r="M194" s="62"/>
      <c r="N194" s="62"/>
    </row>
    <row r="195" spans="2:14" x14ac:dyDescent="0.25">
      <c r="B195" s="13"/>
      <c r="C195" s="14"/>
      <c r="D195" s="14"/>
      <c r="E195" s="14"/>
    </row>
    <row r="196" spans="2:14" s="18" customFormat="1" x14ac:dyDescent="0.25">
      <c r="B196" s="15" t="s">
        <v>52</v>
      </c>
      <c r="C196" s="16" t="s">
        <v>53</v>
      </c>
      <c r="D196" s="16">
        <v>2005</v>
      </c>
      <c r="E196" s="16">
        <v>2006</v>
      </c>
      <c r="F196" s="16">
        <v>2007</v>
      </c>
      <c r="G196" s="16">
        <v>2008</v>
      </c>
      <c r="H196" s="16">
        <v>2009</v>
      </c>
      <c r="I196" s="16">
        <v>2010</v>
      </c>
      <c r="J196" s="16">
        <v>2011</v>
      </c>
      <c r="K196" s="16">
        <v>2012</v>
      </c>
      <c r="L196" s="16">
        <v>2013</v>
      </c>
      <c r="M196" s="16">
        <v>2014</v>
      </c>
      <c r="N196" s="17">
        <v>2015</v>
      </c>
    </row>
    <row r="197" spans="2:14" s="61" customFormat="1" x14ac:dyDescent="0.25">
      <c r="B197" s="22" t="s">
        <v>31</v>
      </c>
      <c r="C197" s="23" t="s">
        <v>11</v>
      </c>
      <c r="D197" s="82">
        <f>((D107-$C$153)*$C$148)/10^9</f>
        <v>-1.7499999999999998E-11</v>
      </c>
      <c r="E197" s="82">
        <f>((E107-$C$153)*$C$148)/10^9</f>
        <v>-1.7499999999999998E-11</v>
      </c>
      <c r="F197" s="63">
        <v>0</v>
      </c>
      <c r="G197" s="63">
        <v>0</v>
      </c>
      <c r="H197" s="63">
        <v>0</v>
      </c>
      <c r="I197" s="63">
        <v>0</v>
      </c>
      <c r="J197" s="63">
        <v>0</v>
      </c>
      <c r="K197" s="63">
        <v>0</v>
      </c>
      <c r="L197" s="63">
        <v>0</v>
      </c>
      <c r="M197" s="63">
        <v>0</v>
      </c>
      <c r="N197" s="64">
        <v>0</v>
      </c>
    </row>
    <row r="198" spans="2:14" x14ac:dyDescent="0.25">
      <c r="B198" s="65"/>
      <c r="C198" s="66"/>
      <c r="D198" s="66"/>
      <c r="E198" s="66"/>
      <c r="F198" s="34"/>
      <c r="G198" s="34"/>
      <c r="H198" s="34"/>
      <c r="I198" s="34"/>
      <c r="J198" s="34"/>
      <c r="K198" s="34"/>
      <c r="L198" s="34"/>
      <c r="M198" s="34"/>
      <c r="N198" s="34"/>
    </row>
    <row r="199" spans="2:14" x14ac:dyDescent="0.25">
      <c r="B199" s="34"/>
      <c r="C199" s="34"/>
      <c r="D199" s="34"/>
      <c r="E199" s="34"/>
      <c r="F199" s="34"/>
      <c r="G199" s="34"/>
      <c r="H199" s="34"/>
      <c r="I199" s="34"/>
      <c r="J199" s="34"/>
      <c r="K199" s="34"/>
      <c r="L199" s="34"/>
      <c r="M199" s="34"/>
      <c r="N199" s="34"/>
    </row>
    <row r="200" spans="2:14" s="18" customFormat="1" x14ac:dyDescent="0.25">
      <c r="B200" s="15" t="s">
        <v>100</v>
      </c>
      <c r="C200" s="16" t="s">
        <v>90</v>
      </c>
      <c r="D200" s="16">
        <v>2005</v>
      </c>
      <c r="E200" s="16">
        <v>2006</v>
      </c>
      <c r="F200" s="16">
        <v>2007</v>
      </c>
      <c r="G200" s="16">
        <v>2008</v>
      </c>
      <c r="H200" s="16">
        <v>2009</v>
      </c>
      <c r="I200" s="16">
        <v>2010</v>
      </c>
      <c r="J200" s="16">
        <v>2011</v>
      </c>
      <c r="K200" s="16">
        <v>2012</v>
      </c>
      <c r="L200" s="16">
        <v>2013</v>
      </c>
      <c r="M200" s="16">
        <v>2014</v>
      </c>
      <c r="N200" s="17">
        <v>2015</v>
      </c>
    </row>
    <row r="201" spans="2:14" s="18" customFormat="1" x14ac:dyDescent="0.25">
      <c r="B201" s="19" t="s">
        <v>31</v>
      </c>
      <c r="C201" s="67"/>
      <c r="D201" s="193"/>
      <c r="E201" s="193"/>
      <c r="F201" s="193"/>
      <c r="G201" s="193"/>
      <c r="H201" s="193"/>
      <c r="I201" s="193"/>
      <c r="J201" s="193"/>
      <c r="K201" s="193"/>
      <c r="L201" s="197"/>
      <c r="M201" s="197"/>
      <c r="N201" s="194"/>
    </row>
    <row r="202" spans="2:14" s="18" customFormat="1" x14ac:dyDescent="0.25">
      <c r="B202" s="165" t="s">
        <v>136</v>
      </c>
      <c r="C202" s="20"/>
      <c r="D202" s="211">
        <f t="shared" ref="D202:F221" si="115">D157*(1-$F$197)</f>
        <v>-1.7499999999999998E-5</v>
      </c>
      <c r="E202" s="211">
        <f t="shared" si="115"/>
        <v>-1.7499999999999998E-5</v>
      </c>
      <c r="F202" s="211">
        <f t="shared" si="115"/>
        <v>-1.7499999999999998E-5</v>
      </c>
      <c r="G202" s="211">
        <f t="shared" ref="G202:G237" si="116">G157*(1-$G$197)</f>
        <v>-1.7499999999999998E-5</v>
      </c>
      <c r="H202" s="211">
        <f t="shared" ref="H202:H237" si="117">H157*(1-$H$197)</f>
        <v>-1.7499999999999998E-5</v>
      </c>
      <c r="I202" s="211">
        <f t="shared" ref="I202:I237" si="118">I157*(1-$I$197)</f>
        <v>-1.7499999999999998E-5</v>
      </c>
      <c r="J202" s="211">
        <f t="shared" ref="J202:J237" si="119">J157*(1-$J$197)</f>
        <v>-1.7499999999999998E-5</v>
      </c>
      <c r="K202" s="211">
        <f t="shared" ref="K202:L221" si="120">K157*(1-$K$197)</f>
        <v>-1.7499999999999998E-5</v>
      </c>
      <c r="L202" s="21">
        <f t="shared" si="120"/>
        <v>-1.7499999999999998E-5</v>
      </c>
      <c r="M202" s="21">
        <f t="shared" ref="M202:N202" si="121">M157*(1-$K$197)</f>
        <v>-1.7499999999999998E-5</v>
      </c>
      <c r="N202" s="212">
        <f t="shared" si="121"/>
        <v>-1.7499999999999998E-5</v>
      </c>
    </row>
    <row r="203" spans="2:14" s="18" customFormat="1" x14ac:dyDescent="0.25">
      <c r="B203" s="165" t="s">
        <v>137</v>
      </c>
      <c r="C203" s="20"/>
      <c r="D203" s="209">
        <f t="shared" si="115"/>
        <v>13.718783243860166</v>
      </c>
      <c r="E203" s="209">
        <f t="shared" si="115"/>
        <v>14.001443153107388</v>
      </c>
      <c r="F203" s="209">
        <f t="shared" si="115"/>
        <v>14.289700288280295</v>
      </c>
      <c r="G203" s="209">
        <f t="shared" si="116"/>
        <v>14.591950488267424</v>
      </c>
      <c r="H203" s="209">
        <f t="shared" si="117"/>
        <v>14.880207623440331</v>
      </c>
      <c r="I203" s="209">
        <f t="shared" si="118"/>
        <v>15.190853662315989</v>
      </c>
      <c r="J203" s="209">
        <f t="shared" si="119"/>
        <v>15.302798180829742</v>
      </c>
      <c r="K203" s="209">
        <f t="shared" si="120"/>
        <v>15.490305249340274</v>
      </c>
      <c r="L203" s="21">
        <f t="shared" si="120"/>
        <v>16.556576788183751</v>
      </c>
      <c r="M203" s="21">
        <f t="shared" ref="M203:N203" si="122">M158*(1-$K$197)</f>
        <v>17.538889938141914</v>
      </c>
      <c r="N203" s="210">
        <f t="shared" si="122"/>
        <v>16.872820052985098</v>
      </c>
    </row>
    <row r="204" spans="2:14" s="18" customFormat="1" x14ac:dyDescent="0.25">
      <c r="B204" s="165" t="s">
        <v>138</v>
      </c>
      <c r="C204" s="20"/>
      <c r="D204" s="211">
        <f t="shared" si="115"/>
        <v>-1.7499999999999998E-5</v>
      </c>
      <c r="E204" s="211">
        <f t="shared" si="115"/>
        <v>-1.7499999999999998E-5</v>
      </c>
      <c r="F204" s="211">
        <f t="shared" si="115"/>
        <v>-1.7499999999999998E-5</v>
      </c>
      <c r="G204" s="211">
        <f t="shared" si="116"/>
        <v>-1.7499999999999998E-5</v>
      </c>
      <c r="H204" s="211">
        <f t="shared" si="117"/>
        <v>-1.7499999999999998E-5</v>
      </c>
      <c r="I204" s="211">
        <f t="shared" si="118"/>
        <v>-1.7499999999999998E-5</v>
      </c>
      <c r="J204" s="211">
        <f t="shared" si="119"/>
        <v>-1.7499999999999998E-5</v>
      </c>
      <c r="K204" s="211">
        <f t="shared" si="120"/>
        <v>-1.7499999999999998E-5</v>
      </c>
      <c r="L204" s="21">
        <f t="shared" si="120"/>
        <v>-1.7499999999999998E-5</v>
      </c>
      <c r="M204" s="21">
        <f t="shared" ref="M204:N204" si="123">M159*(1-$K$197)</f>
        <v>-1.7499999999999998E-5</v>
      </c>
      <c r="N204" s="212">
        <f t="shared" si="123"/>
        <v>-1.7499999999999998E-5</v>
      </c>
    </row>
    <row r="205" spans="2:14" s="18" customFormat="1" x14ac:dyDescent="0.25">
      <c r="B205" s="165" t="s">
        <v>139</v>
      </c>
      <c r="C205" s="20"/>
      <c r="D205" s="211">
        <f t="shared" si="115"/>
        <v>-1.7499999999999998E-5</v>
      </c>
      <c r="E205" s="211">
        <f t="shared" si="115"/>
        <v>-1.7499999999999998E-5</v>
      </c>
      <c r="F205" s="211">
        <f t="shared" si="115"/>
        <v>-1.7499999999999998E-5</v>
      </c>
      <c r="G205" s="211">
        <f t="shared" si="116"/>
        <v>-1.7499999999999998E-5</v>
      </c>
      <c r="H205" s="211">
        <f t="shared" si="117"/>
        <v>-1.7499999999999998E-5</v>
      </c>
      <c r="I205" s="211">
        <f t="shared" si="118"/>
        <v>-1.7499999999999998E-5</v>
      </c>
      <c r="J205" s="211">
        <f t="shared" si="119"/>
        <v>-1.7499999999999998E-5</v>
      </c>
      <c r="K205" s="211">
        <f t="shared" si="120"/>
        <v>-1.7499999999999998E-5</v>
      </c>
      <c r="L205" s="21">
        <f t="shared" si="120"/>
        <v>-1.7499999999999998E-5</v>
      </c>
      <c r="M205" s="21">
        <f t="shared" ref="M205:N205" si="124">M160*(1-$K$197)</f>
        <v>-1.7499999999999998E-5</v>
      </c>
      <c r="N205" s="212">
        <f t="shared" si="124"/>
        <v>-1.7499999999999998E-5</v>
      </c>
    </row>
    <row r="206" spans="2:14" s="18" customFormat="1" x14ac:dyDescent="0.25">
      <c r="B206" s="165" t="s">
        <v>140</v>
      </c>
      <c r="C206" s="20"/>
      <c r="D206" s="209">
        <f t="shared" si="115"/>
        <v>16.363157514022088</v>
      </c>
      <c r="E206" s="209">
        <f t="shared" si="115"/>
        <v>16.700301674857712</v>
      </c>
      <c r="F206" s="209">
        <f t="shared" si="115"/>
        <v>17.044121957690084</v>
      </c>
      <c r="G206" s="209">
        <f t="shared" si="116"/>
        <v>17.404632545514314</v>
      </c>
      <c r="H206" s="209">
        <f t="shared" si="117"/>
        <v>17.748452828346682</v>
      </c>
      <c r="I206" s="209">
        <f t="shared" si="118"/>
        <v>18.118977599166037</v>
      </c>
      <c r="J206" s="209">
        <f t="shared" si="119"/>
        <v>18.252500039100934</v>
      </c>
      <c r="K206" s="209">
        <f t="shared" si="120"/>
        <v>18.476150125991893</v>
      </c>
      <c r="L206" s="21">
        <f t="shared" si="120"/>
        <v>19.747951366371822</v>
      </c>
      <c r="M206" s="21">
        <f t="shared" ref="M206:N206" si="125">M161*(1-$K$197)</f>
        <v>20.919610776800575</v>
      </c>
      <c r="N206" s="210">
        <f t="shared" si="125"/>
        <v>20.125152259187914</v>
      </c>
    </row>
    <row r="207" spans="2:14" s="18" customFormat="1" x14ac:dyDescent="0.25">
      <c r="B207" s="165" t="s">
        <v>141</v>
      </c>
      <c r="C207" s="20"/>
      <c r="D207" s="211">
        <f t="shared" si="115"/>
        <v>-1.7499999999999998E-5</v>
      </c>
      <c r="E207" s="211">
        <f t="shared" si="115"/>
        <v>-1.7499999999999998E-5</v>
      </c>
      <c r="F207" s="211">
        <f t="shared" si="115"/>
        <v>-1.7499999999999998E-5</v>
      </c>
      <c r="G207" s="211">
        <f t="shared" si="116"/>
        <v>-1.7499999999999998E-5</v>
      </c>
      <c r="H207" s="211">
        <f t="shared" si="117"/>
        <v>-1.7499999999999998E-5</v>
      </c>
      <c r="I207" s="211">
        <f t="shared" si="118"/>
        <v>-1.7499999999999998E-5</v>
      </c>
      <c r="J207" s="211">
        <f t="shared" si="119"/>
        <v>-1.7499999999999998E-5</v>
      </c>
      <c r="K207" s="211">
        <f t="shared" si="120"/>
        <v>-1.7499999999999998E-5</v>
      </c>
      <c r="L207" s="21">
        <f t="shared" si="120"/>
        <v>-1.7499999999999998E-5</v>
      </c>
      <c r="M207" s="21">
        <f t="shared" ref="M207:N207" si="126">M162*(1-$K$197)</f>
        <v>-1.7499999999999998E-5</v>
      </c>
      <c r="N207" s="212">
        <f t="shared" si="126"/>
        <v>-1.7499999999999998E-5</v>
      </c>
    </row>
    <row r="208" spans="2:14" s="18" customFormat="1" x14ac:dyDescent="0.25">
      <c r="B208" s="165" t="s">
        <v>142</v>
      </c>
      <c r="C208" s="20"/>
      <c r="D208" s="209">
        <f t="shared" si="115"/>
        <v>0.40817450143439044</v>
      </c>
      <c r="E208" s="209">
        <f t="shared" si="115"/>
        <v>0.41658482214937897</v>
      </c>
      <c r="F208" s="209">
        <f t="shared" si="115"/>
        <v>0.42516168386862457</v>
      </c>
      <c r="G208" s="209">
        <f t="shared" si="116"/>
        <v>0.43415489809851315</v>
      </c>
      <c r="H208" s="209">
        <f t="shared" si="117"/>
        <v>0.44273175981775886</v>
      </c>
      <c r="I208" s="209">
        <f t="shared" si="118"/>
        <v>0.45197478555403336</v>
      </c>
      <c r="J208" s="209">
        <f t="shared" si="119"/>
        <v>0.45530560563917727</v>
      </c>
      <c r="K208" s="209">
        <f t="shared" si="120"/>
        <v>0.46088472928179341</v>
      </c>
      <c r="L208" s="21">
        <f t="shared" si="120"/>
        <v>0.4926107905927895</v>
      </c>
      <c r="M208" s="21">
        <f t="shared" ref="M208:N208" si="127">M163*(1-$K$197)</f>
        <v>0.52183873683992754</v>
      </c>
      <c r="N208" s="210">
        <f t="shared" si="127"/>
        <v>0.50202035733332107</v>
      </c>
    </row>
    <row r="209" spans="2:14" s="18" customFormat="1" x14ac:dyDescent="0.25">
      <c r="B209" s="165" t="s">
        <v>143</v>
      </c>
      <c r="C209" s="20"/>
      <c r="D209" s="211">
        <f t="shared" si="115"/>
        <v>-1.7499999999999998E-5</v>
      </c>
      <c r="E209" s="211">
        <f t="shared" si="115"/>
        <v>-1.7499999999999998E-5</v>
      </c>
      <c r="F209" s="211">
        <f t="shared" si="115"/>
        <v>-1.7499999999999998E-5</v>
      </c>
      <c r="G209" s="211">
        <f t="shared" si="116"/>
        <v>-1.7499999999999998E-5</v>
      </c>
      <c r="H209" s="211">
        <f t="shared" si="117"/>
        <v>-1.7499999999999998E-5</v>
      </c>
      <c r="I209" s="211">
        <f t="shared" si="118"/>
        <v>-1.7499999999999998E-5</v>
      </c>
      <c r="J209" s="211">
        <f t="shared" si="119"/>
        <v>-1.7499999999999998E-5</v>
      </c>
      <c r="K209" s="211">
        <f t="shared" si="120"/>
        <v>-1.7499999999999998E-5</v>
      </c>
      <c r="L209" s="21">
        <f t="shared" si="120"/>
        <v>-1.7499999999999998E-5</v>
      </c>
      <c r="M209" s="21">
        <f t="shared" ref="M209:N209" si="128">M164*(1-$K$197)</f>
        <v>-1.7499999999999998E-5</v>
      </c>
      <c r="N209" s="212">
        <f t="shared" si="128"/>
        <v>-1.7499999999999998E-5</v>
      </c>
    </row>
    <row r="210" spans="2:14" s="18" customFormat="1" x14ac:dyDescent="0.25">
      <c r="B210" s="165" t="s">
        <v>144</v>
      </c>
      <c r="C210" s="20"/>
      <c r="D210" s="211">
        <f t="shared" si="115"/>
        <v>-1.7499999999999998E-5</v>
      </c>
      <c r="E210" s="211">
        <f t="shared" si="115"/>
        <v>-1.7499999999999998E-5</v>
      </c>
      <c r="F210" s="211">
        <f t="shared" si="115"/>
        <v>-1.7499999999999998E-5</v>
      </c>
      <c r="G210" s="211">
        <f t="shared" si="116"/>
        <v>-1.7499999999999998E-5</v>
      </c>
      <c r="H210" s="211">
        <f t="shared" si="117"/>
        <v>-1.7499999999999998E-5</v>
      </c>
      <c r="I210" s="211">
        <f t="shared" si="118"/>
        <v>-1.7499999999999998E-5</v>
      </c>
      <c r="J210" s="211">
        <f t="shared" si="119"/>
        <v>-1.7499999999999998E-5</v>
      </c>
      <c r="K210" s="211">
        <f t="shared" si="120"/>
        <v>-1.7499999999999998E-5</v>
      </c>
      <c r="L210" s="21">
        <f t="shared" si="120"/>
        <v>-1.7499999999999998E-5</v>
      </c>
      <c r="M210" s="21">
        <f t="shared" ref="M210:N210" si="129">M165*(1-$K$197)</f>
        <v>-1.7499999999999998E-5</v>
      </c>
      <c r="N210" s="212">
        <f t="shared" si="129"/>
        <v>-1.7499999999999998E-5</v>
      </c>
    </row>
    <row r="211" spans="2:14" s="18" customFormat="1" x14ac:dyDescent="0.25">
      <c r="B211" s="165" t="s">
        <v>145</v>
      </c>
      <c r="C211" s="20"/>
      <c r="D211" s="211">
        <f t="shared" si="115"/>
        <v>-1.7499999999999998E-5</v>
      </c>
      <c r="E211" s="211">
        <f t="shared" si="115"/>
        <v>-1.7499999999999998E-5</v>
      </c>
      <c r="F211" s="211">
        <f t="shared" si="115"/>
        <v>-1.7499999999999998E-5</v>
      </c>
      <c r="G211" s="211">
        <f t="shared" si="116"/>
        <v>-1.7499999999999998E-5</v>
      </c>
      <c r="H211" s="211">
        <f t="shared" si="117"/>
        <v>-1.7499999999999998E-5</v>
      </c>
      <c r="I211" s="211">
        <f t="shared" si="118"/>
        <v>-1.7499999999999998E-5</v>
      </c>
      <c r="J211" s="211">
        <f t="shared" si="119"/>
        <v>-1.7499999999999998E-5</v>
      </c>
      <c r="K211" s="211">
        <f t="shared" si="120"/>
        <v>-1.7499999999999998E-5</v>
      </c>
      <c r="L211" s="21">
        <f t="shared" si="120"/>
        <v>-1.7499999999999998E-5</v>
      </c>
      <c r="M211" s="21">
        <f t="shared" ref="M211:N211" si="130">M166*(1-$K$197)</f>
        <v>-1.7499999999999998E-5</v>
      </c>
      <c r="N211" s="212">
        <f t="shared" si="130"/>
        <v>-1.7499999999999998E-5</v>
      </c>
    </row>
    <row r="212" spans="2:14" s="18" customFormat="1" x14ac:dyDescent="0.25">
      <c r="B212" s="165" t="s">
        <v>146</v>
      </c>
      <c r="C212" s="20"/>
      <c r="D212" s="211">
        <f t="shared" si="115"/>
        <v>-1.7499999999999998E-5</v>
      </c>
      <c r="E212" s="211">
        <f t="shared" si="115"/>
        <v>-1.7499999999999998E-5</v>
      </c>
      <c r="F212" s="211">
        <f t="shared" si="115"/>
        <v>-1.7499999999999998E-5</v>
      </c>
      <c r="G212" s="211">
        <f t="shared" si="116"/>
        <v>-1.7499999999999998E-5</v>
      </c>
      <c r="H212" s="211">
        <f t="shared" si="117"/>
        <v>-1.7499999999999998E-5</v>
      </c>
      <c r="I212" s="211">
        <f t="shared" si="118"/>
        <v>-1.7499999999999998E-5</v>
      </c>
      <c r="J212" s="211">
        <f t="shared" si="119"/>
        <v>-1.7499999999999998E-5</v>
      </c>
      <c r="K212" s="211">
        <f t="shared" si="120"/>
        <v>-1.7499999999999998E-5</v>
      </c>
      <c r="L212" s="21">
        <f t="shared" si="120"/>
        <v>-1.7499999999999998E-5</v>
      </c>
      <c r="M212" s="21">
        <f t="shared" ref="M212:N212" si="131">M167*(1-$K$197)</f>
        <v>-1.7499999999999998E-5</v>
      </c>
      <c r="N212" s="212">
        <f t="shared" si="131"/>
        <v>-1.7499999999999998E-5</v>
      </c>
    </row>
    <row r="213" spans="2:14" s="18" customFormat="1" x14ac:dyDescent="0.25">
      <c r="B213" s="165" t="s">
        <v>147</v>
      </c>
      <c r="C213" s="20"/>
      <c r="D213" s="209">
        <f t="shared" si="115"/>
        <v>17.605480996648488</v>
      </c>
      <c r="E213" s="209">
        <f t="shared" si="115"/>
        <v>17.968221785747126</v>
      </c>
      <c r="F213" s="209">
        <f t="shared" si="115"/>
        <v>18.338145560768503</v>
      </c>
      <c r="G213" s="209">
        <f t="shared" si="116"/>
        <v>18.726026800596749</v>
      </c>
      <c r="H213" s="209">
        <f t="shared" si="117"/>
        <v>19.095950575618122</v>
      </c>
      <c r="I213" s="209">
        <f t="shared" si="118"/>
        <v>19.494606294330481</v>
      </c>
      <c r="J213" s="209">
        <f t="shared" si="119"/>
        <v>19.638266012785387</v>
      </c>
      <c r="K213" s="209">
        <f t="shared" si="120"/>
        <v>19.878896041197354</v>
      </c>
      <c r="L213" s="21">
        <f t="shared" si="120"/>
        <v>21.247254859480307</v>
      </c>
      <c r="M213" s="21">
        <f t="shared" ref="M213:N213" si="132">M168*(1-$K$197)</f>
        <v>22.507868888922093</v>
      </c>
      <c r="N213" s="210">
        <f t="shared" si="132"/>
        <v>21.653093564115416</v>
      </c>
    </row>
    <row r="214" spans="2:14" s="18" customFormat="1" x14ac:dyDescent="0.25">
      <c r="B214" s="165" t="s">
        <v>148</v>
      </c>
      <c r="C214" s="20"/>
      <c r="D214" s="209">
        <f t="shared" si="115"/>
        <v>332.01980697106853</v>
      </c>
      <c r="E214" s="209">
        <f t="shared" si="115"/>
        <v>338.86068870741667</v>
      </c>
      <c r="F214" s="209">
        <f t="shared" si="115"/>
        <v>345.83703344844474</v>
      </c>
      <c r="G214" s="209">
        <f t="shared" si="116"/>
        <v>353.1520357011733</v>
      </c>
      <c r="H214" s="209">
        <f t="shared" si="117"/>
        <v>360.12838044220149</v>
      </c>
      <c r="I214" s="209">
        <f t="shared" si="118"/>
        <v>367.64657720195027</v>
      </c>
      <c r="J214" s="209">
        <f t="shared" si="119"/>
        <v>370.35583729555344</v>
      </c>
      <c r="K214" s="209">
        <f t="shared" si="120"/>
        <v>374.89384795233877</v>
      </c>
      <c r="L214" s="21">
        <f t="shared" si="120"/>
        <v>400.69955034390892</v>
      </c>
      <c r="M214" s="21">
        <f t="shared" ref="M214:N214" si="133">M169*(1-$K$197)</f>
        <v>424.47330766527682</v>
      </c>
      <c r="N214" s="210">
        <f t="shared" si="133"/>
        <v>408.35321010833792</v>
      </c>
    </row>
    <row r="215" spans="2:14" s="18" customFormat="1" x14ac:dyDescent="0.25">
      <c r="B215" s="165" t="s">
        <v>149</v>
      </c>
      <c r="C215" s="20"/>
      <c r="D215" s="209">
        <f t="shared" si="115"/>
        <v>72.462936493765923</v>
      </c>
      <c r="E215" s="209">
        <f t="shared" si="115"/>
        <v>73.955951253735392</v>
      </c>
      <c r="F215" s="209">
        <f t="shared" si="115"/>
        <v>75.478530662417114</v>
      </c>
      <c r="G215" s="209">
        <f t="shared" si="116"/>
        <v>77.075021692879545</v>
      </c>
      <c r="H215" s="209">
        <f t="shared" si="117"/>
        <v>78.597601101561281</v>
      </c>
      <c r="I215" s="209">
        <f t="shared" si="118"/>
        <v>80.238439105092084</v>
      </c>
      <c r="J215" s="209">
        <f t="shared" si="119"/>
        <v>80.829732079337418</v>
      </c>
      <c r="K215" s="209">
        <f t="shared" si="120"/>
        <v>81.820147811198368</v>
      </c>
      <c r="L215" s="21">
        <f t="shared" si="120"/>
        <v>87.452213390885177</v>
      </c>
      <c r="M215" s="21">
        <f t="shared" ref="M215:N215" si="134">M170*(1-$K$197)</f>
        <v>92.640809239888014</v>
      </c>
      <c r="N215" s="210">
        <f t="shared" si="134"/>
        <v>89.122616043128247</v>
      </c>
    </row>
    <row r="216" spans="2:14" s="18" customFormat="1" x14ac:dyDescent="0.25">
      <c r="B216" s="165" t="s">
        <v>150</v>
      </c>
      <c r="C216" s="20"/>
      <c r="D216" s="211">
        <f t="shared" si="115"/>
        <v>-1.7499999999999998E-5</v>
      </c>
      <c r="E216" s="211">
        <f t="shared" si="115"/>
        <v>-1.7499999999999998E-5</v>
      </c>
      <c r="F216" s="211">
        <f t="shared" si="115"/>
        <v>-1.7499999999999998E-5</v>
      </c>
      <c r="G216" s="211">
        <f t="shared" si="116"/>
        <v>-1.7499999999999998E-5</v>
      </c>
      <c r="H216" s="211">
        <f t="shared" si="117"/>
        <v>-1.7499999999999998E-5</v>
      </c>
      <c r="I216" s="211">
        <f t="shared" si="118"/>
        <v>-1.7499999999999998E-5</v>
      </c>
      <c r="J216" s="211">
        <f t="shared" si="119"/>
        <v>-1.7499999999999998E-5</v>
      </c>
      <c r="K216" s="211">
        <f t="shared" si="120"/>
        <v>-1.7499999999999998E-5</v>
      </c>
      <c r="L216" s="21">
        <f t="shared" si="120"/>
        <v>-1.7499999999999998E-5</v>
      </c>
      <c r="M216" s="21">
        <f t="shared" ref="M216:N216" si="135">M171*(1-$K$197)</f>
        <v>-1.7499999999999998E-5</v>
      </c>
      <c r="N216" s="212">
        <f t="shared" si="135"/>
        <v>-1.7499999999999998E-5</v>
      </c>
    </row>
    <row r="217" spans="2:14" s="18" customFormat="1" x14ac:dyDescent="0.25">
      <c r="B217" s="165" t="s">
        <v>151</v>
      </c>
      <c r="C217" s="20"/>
      <c r="D217" s="211">
        <f t="shared" si="115"/>
        <v>-1.7499999999999998E-5</v>
      </c>
      <c r="E217" s="211">
        <f t="shared" si="115"/>
        <v>-1.7499999999999998E-5</v>
      </c>
      <c r="F217" s="211">
        <f t="shared" si="115"/>
        <v>-1.7499999999999998E-5</v>
      </c>
      <c r="G217" s="211">
        <f t="shared" si="116"/>
        <v>-1.7499999999999998E-5</v>
      </c>
      <c r="H217" s="211">
        <f t="shared" si="117"/>
        <v>-1.7499999999999998E-5</v>
      </c>
      <c r="I217" s="211">
        <f t="shared" si="118"/>
        <v>-1.7499999999999998E-5</v>
      </c>
      <c r="J217" s="211">
        <f t="shared" si="119"/>
        <v>-1.7499999999999998E-5</v>
      </c>
      <c r="K217" s="211">
        <f t="shared" si="120"/>
        <v>-1.7499999999999998E-5</v>
      </c>
      <c r="L217" s="21">
        <f t="shared" si="120"/>
        <v>-1.7499999999999998E-5</v>
      </c>
      <c r="M217" s="21">
        <f t="shared" ref="M217:N217" si="136">M172*(1-$K$197)</f>
        <v>-1.7499999999999998E-5</v>
      </c>
      <c r="N217" s="212">
        <f t="shared" si="136"/>
        <v>-1.7499999999999998E-5</v>
      </c>
    </row>
    <row r="218" spans="2:14" s="18" customFormat="1" x14ac:dyDescent="0.25">
      <c r="B218" s="165" t="s">
        <v>152</v>
      </c>
      <c r="C218" s="20"/>
      <c r="D218" s="209">
        <f t="shared" si="115"/>
        <v>74.397411630998462</v>
      </c>
      <c r="E218" s="209">
        <f t="shared" si="115"/>
        <v>75.930283997834621</v>
      </c>
      <c r="F218" s="209">
        <f t="shared" si="115"/>
        <v>77.493510272924965</v>
      </c>
      <c r="G218" s="209">
        <f t="shared" si="116"/>
        <v>79.132621318650763</v>
      </c>
      <c r="H218" s="209">
        <f t="shared" si="117"/>
        <v>80.695847593741078</v>
      </c>
      <c r="I218" s="209">
        <f t="shared" si="118"/>
        <v>82.38048950184816</v>
      </c>
      <c r="J218" s="209">
        <f t="shared" si="119"/>
        <v>82.987567666931781</v>
      </c>
      <c r="K218" s="209">
        <f t="shared" si="120"/>
        <v>84.004423593446859</v>
      </c>
      <c r="L218" s="21">
        <f t="shared" si="120"/>
        <v>89.786843115868407</v>
      </c>
      <c r="M218" s="21">
        <f t="shared" ref="M218:N218" si="137">M173*(1-$K$197)</f>
        <v>95.11395401447723</v>
      </c>
      <c r="N218" s="210">
        <f t="shared" si="137"/>
        <v>91.50183893222966</v>
      </c>
    </row>
    <row r="219" spans="2:14" s="18" customFormat="1" x14ac:dyDescent="0.25">
      <c r="B219" s="165" t="s">
        <v>153</v>
      </c>
      <c r="C219" s="20"/>
      <c r="D219" s="209">
        <f t="shared" si="115"/>
        <v>128.72244277841887</v>
      </c>
      <c r="E219" s="209">
        <f t="shared" si="115"/>
        <v>131.37461913258457</v>
      </c>
      <c r="F219" s="209">
        <f t="shared" si="115"/>
        <v>134.07931383039713</v>
      </c>
      <c r="G219" s="209">
        <f t="shared" si="116"/>
        <v>136.91530438732678</v>
      </c>
      <c r="H219" s="209">
        <f t="shared" si="117"/>
        <v>139.61999908513934</v>
      </c>
      <c r="I219" s="209">
        <f t="shared" si="118"/>
        <v>142.53476715753928</v>
      </c>
      <c r="J219" s="209">
        <f t="shared" si="119"/>
        <v>143.58513403047621</v>
      </c>
      <c r="K219" s="209">
        <f t="shared" si="120"/>
        <v>145.34449854264557</v>
      </c>
      <c r="L219" s="21">
        <f t="shared" si="120"/>
        <v>155.34924300736967</v>
      </c>
      <c r="M219" s="21">
        <f t="shared" ref="M219:N219" si="138">M174*(1-$K$197)</f>
        <v>164.56621231739106</v>
      </c>
      <c r="N219" s="210">
        <f t="shared" si="138"/>
        <v>158.31652942341643</v>
      </c>
    </row>
    <row r="220" spans="2:14" s="18" customFormat="1" x14ac:dyDescent="0.25">
      <c r="B220" s="165" t="s">
        <v>154</v>
      </c>
      <c r="C220" s="20"/>
      <c r="D220" s="211">
        <f t="shared" si="115"/>
        <v>-1.7499999999999998E-5</v>
      </c>
      <c r="E220" s="211">
        <f t="shared" si="115"/>
        <v>-1.7499999999999998E-5</v>
      </c>
      <c r="F220" s="211">
        <f t="shared" si="115"/>
        <v>-1.7499999999999998E-5</v>
      </c>
      <c r="G220" s="211">
        <f t="shared" si="116"/>
        <v>-1.7499999999999998E-5</v>
      </c>
      <c r="H220" s="211">
        <f t="shared" si="117"/>
        <v>-1.7499999999999998E-5</v>
      </c>
      <c r="I220" s="211">
        <f t="shared" si="118"/>
        <v>-1.7499999999999998E-5</v>
      </c>
      <c r="J220" s="211">
        <f t="shared" si="119"/>
        <v>-1.7499999999999998E-5</v>
      </c>
      <c r="K220" s="211">
        <f t="shared" si="120"/>
        <v>-1.7499999999999998E-5</v>
      </c>
      <c r="L220" s="21">
        <f t="shared" si="120"/>
        <v>-1.7499999999999998E-5</v>
      </c>
      <c r="M220" s="21">
        <f t="shared" ref="M220:N220" si="139">M175*(1-$K$197)</f>
        <v>-1.7499999999999998E-5</v>
      </c>
      <c r="N220" s="212">
        <f t="shared" si="139"/>
        <v>-1.7499999999999998E-5</v>
      </c>
    </row>
    <row r="221" spans="2:14" s="18" customFormat="1" x14ac:dyDescent="0.25">
      <c r="B221" s="165" t="s">
        <v>155</v>
      </c>
      <c r="C221" s="20"/>
      <c r="D221" s="209">
        <f t="shared" si="115"/>
        <v>119.97293596506432</v>
      </c>
      <c r="E221" s="209">
        <f t="shared" si="115"/>
        <v>122.44483892303484</v>
      </c>
      <c r="F221" s="209">
        <f t="shared" si="115"/>
        <v>124.96569045443051</v>
      </c>
      <c r="G221" s="209">
        <f t="shared" si="116"/>
        <v>127.60891341938911</v>
      </c>
      <c r="H221" s="209">
        <f t="shared" si="117"/>
        <v>130.12976495078479</v>
      </c>
      <c r="I221" s="209">
        <f t="shared" si="118"/>
        <v>132.84641077588108</v>
      </c>
      <c r="J221" s="209">
        <f t="shared" si="119"/>
        <v>133.82538224438426</v>
      </c>
      <c r="K221" s="209">
        <f t="shared" si="120"/>
        <v>135.46515945412708</v>
      </c>
      <c r="L221" s="21">
        <f t="shared" si="120"/>
        <v>144.78986269161985</v>
      </c>
      <c r="M221" s="21">
        <f t="shared" ref="M221:N221" si="140">M176*(1-$K$197)</f>
        <v>153.38033732773525</v>
      </c>
      <c r="N221" s="210">
        <f t="shared" si="140"/>
        <v>147.55545709014135</v>
      </c>
    </row>
    <row r="222" spans="2:14" s="18" customFormat="1" x14ac:dyDescent="0.25">
      <c r="B222" s="165" t="s">
        <v>156</v>
      </c>
      <c r="C222" s="20"/>
      <c r="D222" s="209">
        <f t="shared" ref="D222:F237" si="141">D177*(1-$F$197)</f>
        <v>120.46986535811489</v>
      </c>
      <c r="E222" s="209">
        <f t="shared" si="141"/>
        <v>122.9520069673906</v>
      </c>
      <c r="F222" s="209">
        <f t="shared" si="141"/>
        <v>125.48329989566189</v>
      </c>
      <c r="G222" s="209">
        <f t="shared" si="116"/>
        <v>128.13747112142207</v>
      </c>
      <c r="H222" s="209">
        <f t="shared" si="117"/>
        <v>130.66876404969335</v>
      </c>
      <c r="I222" s="209">
        <f t="shared" si="118"/>
        <v>133.39666225394686</v>
      </c>
      <c r="J222" s="209">
        <f t="shared" si="119"/>
        <v>134.37968863385805</v>
      </c>
      <c r="K222" s="209">
        <f t="shared" ref="K222:L237" si="142">K177*(1-$K$197)</f>
        <v>136.02625782020925</v>
      </c>
      <c r="L222" s="21">
        <f t="shared" si="142"/>
        <v>145.38958408886324</v>
      </c>
      <c r="M222" s="21">
        <f t="shared" ref="M222:N222" si="143">M177*(1-$K$197)</f>
        <v>154.01564057258381</v>
      </c>
      <c r="N222" s="210">
        <f t="shared" si="143"/>
        <v>148.16663361211232</v>
      </c>
    </row>
    <row r="223" spans="2:14" s="18" customFormat="1" x14ac:dyDescent="0.25">
      <c r="B223" s="165" t="s">
        <v>157</v>
      </c>
      <c r="C223" s="20"/>
      <c r="D223" s="211">
        <f t="shared" si="141"/>
        <v>-1.7499999999999998E-5</v>
      </c>
      <c r="E223" s="211">
        <f t="shared" si="141"/>
        <v>-1.7499999999999998E-5</v>
      </c>
      <c r="F223" s="211">
        <f t="shared" si="141"/>
        <v>-1.7499999999999998E-5</v>
      </c>
      <c r="G223" s="211">
        <f t="shared" si="116"/>
        <v>-1.7499999999999998E-5</v>
      </c>
      <c r="H223" s="211">
        <f t="shared" si="117"/>
        <v>-1.7499999999999998E-5</v>
      </c>
      <c r="I223" s="211">
        <f t="shared" si="118"/>
        <v>-1.7499999999999998E-5</v>
      </c>
      <c r="J223" s="211">
        <f t="shared" si="119"/>
        <v>-1.7499999999999998E-5</v>
      </c>
      <c r="K223" s="211">
        <f t="shared" si="142"/>
        <v>-1.7499999999999998E-5</v>
      </c>
      <c r="L223" s="21">
        <f t="shared" si="142"/>
        <v>-1.7499999999999998E-5</v>
      </c>
      <c r="M223" s="21">
        <f t="shared" ref="M223:N223" si="144">M178*(1-$K$197)</f>
        <v>-1.7499999999999998E-5</v>
      </c>
      <c r="N223" s="212">
        <f t="shared" si="144"/>
        <v>-1.7499999999999998E-5</v>
      </c>
    </row>
    <row r="224" spans="2:14" s="18" customFormat="1" x14ac:dyDescent="0.25">
      <c r="B224" s="165" t="s">
        <v>158</v>
      </c>
      <c r="C224" s="20"/>
      <c r="D224" s="211">
        <f t="shared" si="141"/>
        <v>-1.7499999999999998E-5</v>
      </c>
      <c r="E224" s="211">
        <f t="shared" si="141"/>
        <v>-1.7499999999999998E-5</v>
      </c>
      <c r="F224" s="211">
        <f t="shared" si="141"/>
        <v>-1.7499999999999998E-5</v>
      </c>
      <c r="G224" s="211">
        <f t="shared" si="116"/>
        <v>-1.7499999999999998E-5</v>
      </c>
      <c r="H224" s="211">
        <f t="shared" si="117"/>
        <v>-1.7499999999999998E-5</v>
      </c>
      <c r="I224" s="211">
        <f t="shared" si="118"/>
        <v>-1.7499999999999998E-5</v>
      </c>
      <c r="J224" s="211">
        <f t="shared" si="119"/>
        <v>-1.7499999999999998E-5</v>
      </c>
      <c r="K224" s="211">
        <f t="shared" si="142"/>
        <v>-1.7499999999999998E-5</v>
      </c>
      <c r="L224" s="21">
        <f t="shared" si="142"/>
        <v>-1.7499999999999998E-5</v>
      </c>
      <c r="M224" s="21">
        <f t="shared" ref="M224:N224" si="145">M179*(1-$K$197)</f>
        <v>-1.7499999999999998E-5</v>
      </c>
      <c r="N224" s="212">
        <f t="shared" si="145"/>
        <v>-1.7499999999999998E-5</v>
      </c>
    </row>
    <row r="225" spans="2:14" s="18" customFormat="1" x14ac:dyDescent="0.25">
      <c r="B225" s="165" t="s">
        <v>159</v>
      </c>
      <c r="C225" s="20"/>
      <c r="D225" s="211">
        <f t="shared" si="141"/>
        <v>-1.7499999999999998E-5</v>
      </c>
      <c r="E225" s="211">
        <f t="shared" si="141"/>
        <v>-1.7499999999999998E-5</v>
      </c>
      <c r="F225" s="211">
        <f t="shared" si="141"/>
        <v>-1.7499999999999998E-5</v>
      </c>
      <c r="G225" s="211">
        <f t="shared" si="116"/>
        <v>-1.7499999999999998E-5</v>
      </c>
      <c r="H225" s="211">
        <f t="shared" si="117"/>
        <v>-1.7499999999999998E-5</v>
      </c>
      <c r="I225" s="211">
        <f t="shared" si="118"/>
        <v>-1.7499999999999998E-5</v>
      </c>
      <c r="J225" s="211">
        <f t="shared" si="119"/>
        <v>-1.7499999999999998E-5</v>
      </c>
      <c r="K225" s="211">
        <f t="shared" si="142"/>
        <v>-1.7499999999999998E-5</v>
      </c>
      <c r="L225" s="21">
        <f t="shared" si="142"/>
        <v>-1.7499999999999998E-5</v>
      </c>
      <c r="M225" s="21">
        <f t="shared" ref="M225:N225" si="146">M180*(1-$K$197)</f>
        <v>-1.7499999999999998E-5</v>
      </c>
      <c r="N225" s="212">
        <f t="shared" si="146"/>
        <v>-1.7499999999999998E-5</v>
      </c>
    </row>
    <row r="226" spans="2:14" s="18" customFormat="1" x14ac:dyDescent="0.25">
      <c r="B226" s="165" t="s">
        <v>160</v>
      </c>
      <c r="C226" s="20"/>
      <c r="D226" s="211">
        <f t="shared" si="141"/>
        <v>-1.7499999999999998E-5</v>
      </c>
      <c r="E226" s="211">
        <f t="shared" si="141"/>
        <v>-1.7499999999999998E-5</v>
      </c>
      <c r="F226" s="211">
        <f t="shared" si="141"/>
        <v>-1.7499999999999998E-5</v>
      </c>
      <c r="G226" s="211">
        <f t="shared" si="116"/>
        <v>-1.7499999999999998E-5</v>
      </c>
      <c r="H226" s="211">
        <f t="shared" si="117"/>
        <v>-1.7499999999999998E-5</v>
      </c>
      <c r="I226" s="211">
        <f t="shared" si="118"/>
        <v>-1.7499999999999998E-5</v>
      </c>
      <c r="J226" s="211">
        <f t="shared" si="119"/>
        <v>-1.7499999999999998E-5</v>
      </c>
      <c r="K226" s="211">
        <f t="shared" si="142"/>
        <v>-1.7499999999999998E-5</v>
      </c>
      <c r="L226" s="21">
        <f t="shared" si="142"/>
        <v>-1.7499999999999998E-5</v>
      </c>
      <c r="M226" s="21">
        <f t="shared" ref="M226:N226" si="147">M181*(1-$K$197)</f>
        <v>-1.7499999999999998E-5</v>
      </c>
      <c r="N226" s="212">
        <f t="shared" si="147"/>
        <v>-1.7499999999999998E-5</v>
      </c>
    </row>
    <row r="227" spans="2:14" s="18" customFormat="1" x14ac:dyDescent="0.25">
      <c r="B227" s="165" t="s">
        <v>161</v>
      </c>
      <c r="C227" s="20"/>
      <c r="D227" s="211">
        <f t="shared" si="141"/>
        <v>-1.7499999999999998E-5</v>
      </c>
      <c r="E227" s="211">
        <f t="shared" si="141"/>
        <v>-1.7499999999999998E-5</v>
      </c>
      <c r="F227" s="211">
        <f t="shared" si="141"/>
        <v>-1.7499999999999998E-5</v>
      </c>
      <c r="G227" s="211">
        <f t="shared" si="116"/>
        <v>-1.7499999999999998E-5</v>
      </c>
      <c r="H227" s="211">
        <f t="shared" si="117"/>
        <v>-1.7499999999999998E-5</v>
      </c>
      <c r="I227" s="211">
        <f t="shared" si="118"/>
        <v>-1.7499999999999998E-5</v>
      </c>
      <c r="J227" s="211">
        <f t="shared" si="119"/>
        <v>-1.7499999999999998E-5</v>
      </c>
      <c r="K227" s="211">
        <f t="shared" si="142"/>
        <v>-1.7499999999999998E-5</v>
      </c>
      <c r="L227" s="21">
        <f t="shared" si="142"/>
        <v>-1.7499999999999998E-5</v>
      </c>
      <c r="M227" s="21">
        <f t="shared" ref="M227:N227" si="148">M182*(1-$K$197)</f>
        <v>-1.7499999999999998E-5</v>
      </c>
      <c r="N227" s="212">
        <f t="shared" si="148"/>
        <v>-1.7499999999999998E-5</v>
      </c>
    </row>
    <row r="228" spans="2:14" s="18" customFormat="1" x14ac:dyDescent="0.25">
      <c r="B228" s="165" t="s">
        <v>162</v>
      </c>
      <c r="C228" s="20"/>
      <c r="D228" s="211">
        <f t="shared" si="141"/>
        <v>-1.7499999999999998E-5</v>
      </c>
      <c r="E228" s="211">
        <f t="shared" si="141"/>
        <v>-1.7499999999999998E-5</v>
      </c>
      <c r="F228" s="211">
        <f t="shared" si="141"/>
        <v>-1.7499999999999998E-5</v>
      </c>
      <c r="G228" s="211">
        <f t="shared" si="116"/>
        <v>-1.7499999999999998E-5</v>
      </c>
      <c r="H228" s="211">
        <f t="shared" si="117"/>
        <v>-1.7499999999999998E-5</v>
      </c>
      <c r="I228" s="211">
        <f t="shared" si="118"/>
        <v>-1.7499999999999998E-5</v>
      </c>
      <c r="J228" s="211">
        <f t="shared" si="119"/>
        <v>-1.7499999999999998E-5</v>
      </c>
      <c r="K228" s="211">
        <f t="shared" si="142"/>
        <v>-1.7499999999999998E-5</v>
      </c>
      <c r="L228" s="21">
        <f t="shared" si="142"/>
        <v>-1.7499999999999998E-5</v>
      </c>
      <c r="M228" s="21">
        <f t="shared" ref="M228:N228" si="149">M183*(1-$K$197)</f>
        <v>-1.7499999999999998E-5</v>
      </c>
      <c r="N228" s="212">
        <f t="shared" si="149"/>
        <v>-1.7499999999999998E-5</v>
      </c>
    </row>
    <row r="229" spans="2:14" s="18" customFormat="1" x14ac:dyDescent="0.25">
      <c r="B229" s="165" t="s">
        <v>163</v>
      </c>
      <c r="C229" s="20"/>
      <c r="D229" s="209">
        <f t="shared" si="141"/>
        <v>91.310758473040821</v>
      </c>
      <c r="E229" s="209">
        <f t="shared" si="141"/>
        <v>93.19211065037193</v>
      </c>
      <c r="F229" s="209">
        <f t="shared" si="141"/>
        <v>95.110717326264066</v>
      </c>
      <c r="G229" s="209">
        <f t="shared" si="116"/>
        <v>97.122460248558724</v>
      </c>
      <c r="H229" s="209">
        <f t="shared" si="117"/>
        <v>99.04106692445086</v>
      </c>
      <c r="I229" s="209">
        <f t="shared" si="118"/>
        <v>101.10869159458703</v>
      </c>
      <c r="J229" s="209">
        <f t="shared" si="119"/>
        <v>101.85378156580727</v>
      </c>
      <c r="K229" s="209">
        <f t="shared" si="142"/>
        <v>103.10180726760117</v>
      </c>
      <c r="L229" s="21">
        <f t="shared" si="142"/>
        <v>110.19878924347401</v>
      </c>
      <c r="M229" s="21">
        <f t="shared" ref="M229:N229" si="150">M184*(1-$K$197)</f>
        <v>116.73695374093164</v>
      </c>
      <c r="N229" s="210">
        <f t="shared" si="150"/>
        <v>112.30366841217118</v>
      </c>
    </row>
    <row r="230" spans="2:14" s="18" customFormat="1" x14ac:dyDescent="0.25">
      <c r="B230" s="165" t="s">
        <v>164</v>
      </c>
      <c r="C230" s="20"/>
      <c r="D230" s="209">
        <f t="shared" si="141"/>
        <v>84.921666276676447</v>
      </c>
      <c r="E230" s="209">
        <f t="shared" si="141"/>
        <v>86.671378651512086</v>
      </c>
      <c r="F230" s="209">
        <f t="shared" si="141"/>
        <v>88.455738796146477</v>
      </c>
      <c r="G230" s="209">
        <f t="shared" si="116"/>
        <v>90.326718365277628</v>
      </c>
      <c r="H230" s="209">
        <f t="shared" si="117"/>
        <v>92.111078509912005</v>
      </c>
      <c r="I230" s="209">
        <f t="shared" si="118"/>
        <v>94.034029733741264</v>
      </c>
      <c r="J230" s="209">
        <f t="shared" si="119"/>
        <v>94.726985129715786</v>
      </c>
      <c r="K230" s="209">
        <f t="shared" si="142"/>
        <v>95.887685417973088</v>
      </c>
      <c r="L230" s="21">
        <f t="shared" si="142"/>
        <v>102.48808556463032</v>
      </c>
      <c r="M230" s="21">
        <f t="shared" ref="M230:N230" si="151">M185*(1-$K$197)</f>
        <v>108.56876916430667</v>
      </c>
      <c r="N230" s="210">
        <f t="shared" si="151"/>
        <v>104.44568455825832</v>
      </c>
    </row>
    <row r="231" spans="2:14" s="18" customFormat="1" x14ac:dyDescent="0.25">
      <c r="B231" s="165" t="s">
        <v>165</v>
      </c>
      <c r="C231" s="20"/>
      <c r="D231" s="211">
        <f t="shared" si="141"/>
        <v>-1.7499999999999998E-5</v>
      </c>
      <c r="E231" s="211">
        <f t="shared" si="141"/>
        <v>-1.7499999999999998E-5</v>
      </c>
      <c r="F231" s="211">
        <f t="shared" si="141"/>
        <v>-1.7499999999999998E-5</v>
      </c>
      <c r="G231" s="211">
        <f t="shared" si="116"/>
        <v>-1.7499999999999998E-5</v>
      </c>
      <c r="H231" s="211">
        <f t="shared" si="117"/>
        <v>-1.7499999999999998E-5</v>
      </c>
      <c r="I231" s="211">
        <f t="shared" si="118"/>
        <v>-1.7499999999999998E-5</v>
      </c>
      <c r="J231" s="211">
        <f t="shared" si="119"/>
        <v>-1.7499999999999998E-5</v>
      </c>
      <c r="K231" s="211">
        <f t="shared" si="142"/>
        <v>-1.7499999999999998E-5</v>
      </c>
      <c r="L231" s="21">
        <f t="shared" si="142"/>
        <v>-1.7499999999999998E-5</v>
      </c>
      <c r="M231" s="21">
        <f t="shared" ref="M231:N231" si="152">M186*(1-$K$197)</f>
        <v>-1.7499999999999998E-5</v>
      </c>
      <c r="N231" s="212">
        <f t="shared" si="152"/>
        <v>-1.7499999999999998E-5</v>
      </c>
    </row>
    <row r="232" spans="2:14" s="18" customFormat="1" x14ac:dyDescent="0.25">
      <c r="B232" s="165" t="s">
        <v>166</v>
      </c>
      <c r="C232" s="20"/>
      <c r="D232" s="209">
        <f t="shared" si="141"/>
        <v>1108.4542361342485</v>
      </c>
      <c r="E232" s="209">
        <f t="shared" si="141"/>
        <v>1131.2926448688588</v>
      </c>
      <c r="F232" s="209">
        <f t="shared" si="141"/>
        <v>1154.5832993209863</v>
      </c>
      <c r="G232" s="209">
        <f t="shared" si="116"/>
        <v>1179.0045680669059</v>
      </c>
      <c r="H232" s="209">
        <f t="shared" si="117"/>
        <v>1202.2952225190334</v>
      </c>
      <c r="I232" s="209">
        <f t="shared" si="118"/>
        <v>1227.3948598412287</v>
      </c>
      <c r="J232" s="209">
        <f t="shared" si="119"/>
        <v>1236.4397741915693</v>
      </c>
      <c r="K232" s="209">
        <f t="shared" si="142"/>
        <v>1251.5900057283898</v>
      </c>
      <c r="L232" s="21">
        <f t="shared" si="142"/>
        <v>1337.7428149153843</v>
      </c>
      <c r="M232" s="21">
        <f t="shared" ref="M232:N232" si="153">M187*(1-$K$197)</f>
        <v>1417.111938339624</v>
      </c>
      <c r="N232" s="210">
        <f t="shared" si="153"/>
        <v>1363.294697955097</v>
      </c>
    </row>
    <row r="233" spans="2:14" s="18" customFormat="1" x14ac:dyDescent="0.25">
      <c r="B233" s="165" t="s">
        <v>186</v>
      </c>
      <c r="C233" s="20"/>
      <c r="D233" s="211">
        <f t="shared" si="141"/>
        <v>-1.7499999999999998E-5</v>
      </c>
      <c r="E233" s="211">
        <f t="shared" si="141"/>
        <v>-1.7499999999999998E-5</v>
      </c>
      <c r="F233" s="211">
        <f t="shared" si="141"/>
        <v>-1.7499999999999998E-5</v>
      </c>
      <c r="G233" s="211">
        <f t="shared" si="116"/>
        <v>-1.7499999999999998E-5</v>
      </c>
      <c r="H233" s="211">
        <f t="shared" si="117"/>
        <v>-1.7499999999999998E-5</v>
      </c>
      <c r="I233" s="211">
        <f t="shared" si="118"/>
        <v>-1.7499999999999998E-5</v>
      </c>
      <c r="J233" s="211">
        <f t="shared" si="119"/>
        <v>-1.7499999999999998E-5</v>
      </c>
      <c r="K233" s="211">
        <f t="shared" si="142"/>
        <v>-1.7499999999999998E-5</v>
      </c>
      <c r="L233" s="21">
        <f t="shared" si="142"/>
        <v>-1.7499999999999998E-5</v>
      </c>
      <c r="M233" s="21">
        <f t="shared" ref="M233:N233" si="154">M188*(1-$K$197)</f>
        <v>-1.7499999999999998E-5</v>
      </c>
      <c r="N233" s="212">
        <f t="shared" si="154"/>
        <v>-1.7499999999999998E-5</v>
      </c>
    </row>
    <row r="234" spans="2:14" s="18" customFormat="1" x14ac:dyDescent="0.25">
      <c r="B234" s="165" t="s">
        <v>167</v>
      </c>
      <c r="C234" s="20"/>
      <c r="D234" s="211">
        <f t="shared" si="141"/>
        <v>-1.7499999999999998E-5</v>
      </c>
      <c r="E234" s="211">
        <f t="shared" si="141"/>
        <v>-1.7499999999999998E-5</v>
      </c>
      <c r="F234" s="211">
        <f t="shared" si="141"/>
        <v>-1.7499999999999998E-5</v>
      </c>
      <c r="G234" s="211">
        <f t="shared" si="116"/>
        <v>-1.7499999999999998E-5</v>
      </c>
      <c r="H234" s="211">
        <f t="shared" si="117"/>
        <v>-1.7499999999999998E-5</v>
      </c>
      <c r="I234" s="211">
        <f t="shared" si="118"/>
        <v>-1.7499999999999998E-5</v>
      </c>
      <c r="J234" s="211">
        <f t="shared" si="119"/>
        <v>-1.7499999999999998E-5</v>
      </c>
      <c r="K234" s="211">
        <f t="shared" si="142"/>
        <v>-1.7499999999999998E-5</v>
      </c>
      <c r="L234" s="21">
        <f t="shared" si="142"/>
        <v>-1.7499999999999998E-5</v>
      </c>
      <c r="M234" s="21">
        <f t="shared" ref="M234:N234" si="155">M189*(1-$K$197)</f>
        <v>-1.7499999999999998E-5</v>
      </c>
      <c r="N234" s="212">
        <f t="shared" si="155"/>
        <v>-1.7499999999999998E-5</v>
      </c>
    </row>
    <row r="235" spans="2:14" s="18" customFormat="1" x14ac:dyDescent="0.25">
      <c r="B235" s="165" t="s">
        <v>168</v>
      </c>
      <c r="C235" s="20"/>
      <c r="D235" s="209">
        <f t="shared" si="141"/>
        <v>1051.662305499899</v>
      </c>
      <c r="E235" s="209">
        <f t="shared" si="141"/>
        <v>1073.3305826567716</v>
      </c>
      <c r="F235" s="209">
        <f t="shared" si="141"/>
        <v>1095.4279346088299</v>
      </c>
      <c r="G235" s="209">
        <f t="shared" si="116"/>
        <v>1118.5979735488522</v>
      </c>
      <c r="H235" s="209">
        <f t="shared" si="117"/>
        <v>1140.6953255009103</v>
      </c>
      <c r="I235" s="209">
        <f t="shared" si="118"/>
        <v>1164.508976633711</v>
      </c>
      <c r="J235" s="209">
        <f t="shared" si="119"/>
        <v>1173.090472537423</v>
      </c>
      <c r="K235" s="209">
        <f t="shared" si="142"/>
        <v>1187.4644781761401</v>
      </c>
      <c r="L235" s="21">
        <f t="shared" si="142"/>
        <v>1269.2032266589968</v>
      </c>
      <c r="M235" s="21">
        <f t="shared" ref="M235:N235" si="156">M190*(1-$K$197)</f>
        <v>1344.505853214069</v>
      </c>
      <c r="N235" s="210">
        <f t="shared" si="156"/>
        <v>1293.4459525869829</v>
      </c>
    </row>
    <row r="236" spans="2:14" s="18" customFormat="1" x14ac:dyDescent="0.25">
      <c r="B236" s="165" t="s">
        <v>169</v>
      </c>
      <c r="C236" s="20"/>
      <c r="D236" s="209">
        <f t="shared" si="141"/>
        <v>46.391890836934643</v>
      </c>
      <c r="E236" s="209">
        <f t="shared" si="141"/>
        <v>47.34774206949897</v>
      </c>
      <c r="F236" s="209">
        <f t="shared" si="141"/>
        <v>48.322521049242816</v>
      </c>
      <c r="G236" s="209">
        <f t="shared" si="116"/>
        <v>49.344619396935379</v>
      </c>
      <c r="H236" s="209">
        <f t="shared" si="117"/>
        <v>50.31939837667921</v>
      </c>
      <c r="I236" s="209">
        <f t="shared" si="118"/>
        <v>51.369888345141</v>
      </c>
      <c r="J236" s="209">
        <f t="shared" si="119"/>
        <v>51.748443288730847</v>
      </c>
      <c r="K236" s="209">
        <f t="shared" si="142"/>
        <v>52.382522819243825</v>
      </c>
      <c r="L236" s="21">
        <f t="shared" si="142"/>
        <v>55.988258656937028</v>
      </c>
      <c r="M236" s="21">
        <f t="shared" ref="M236:N236" si="157">M191*(1-$K$197)</f>
        <v>59.310078286937838</v>
      </c>
      <c r="N236" s="210">
        <f t="shared" si="157"/>
        <v>57.057676372578307</v>
      </c>
    </row>
    <row r="237" spans="2:14" s="18" customFormat="1" x14ac:dyDescent="0.25">
      <c r="B237" s="165" t="s">
        <v>170</v>
      </c>
      <c r="C237" s="20"/>
      <c r="D237" s="209">
        <f t="shared" si="141"/>
        <v>581.4428673258044</v>
      </c>
      <c r="E237" s="209">
        <f t="shared" si="141"/>
        <v>593.42282068512839</v>
      </c>
      <c r="F237" s="209">
        <f t="shared" si="141"/>
        <v>605.64000084364682</v>
      </c>
      <c r="G237" s="209">
        <f t="shared" si="116"/>
        <v>618.45024800015187</v>
      </c>
      <c r="H237" s="209">
        <f t="shared" si="117"/>
        <v>630.6674281586703</v>
      </c>
      <c r="I237" s="209">
        <f t="shared" si="118"/>
        <v>643.83351551396686</v>
      </c>
      <c r="J237" s="209">
        <f t="shared" si="119"/>
        <v>648.57805149785781</v>
      </c>
      <c r="K237" s="209">
        <f t="shared" si="142"/>
        <v>656.52514927087464</v>
      </c>
      <c r="L237" s="21">
        <f t="shared" si="142"/>
        <v>701.71685451743338</v>
      </c>
      <c r="M237" s="21">
        <f t="shared" ref="M237:N237" si="158">M192*(1-$K$197)</f>
        <v>743.3501577760743</v>
      </c>
      <c r="N237" s="210">
        <f t="shared" si="158"/>
        <v>715.12016867192472</v>
      </c>
    </row>
    <row r="238" spans="2:14" s="61" customFormat="1" x14ac:dyDescent="0.25">
      <c r="B238" s="22" t="s">
        <v>173</v>
      </c>
      <c r="C238" s="23" t="s">
        <v>171</v>
      </c>
      <c r="D238" s="40">
        <f t="shared" ref="D238:L238" si="159">SUM(D202:D237)</f>
        <v>3860.3243699999998</v>
      </c>
      <c r="E238" s="464">
        <f t="shared" si="159"/>
        <v>3939.8618700000002</v>
      </c>
      <c r="F238" s="464">
        <f t="shared" si="159"/>
        <v>4020.9743699999999</v>
      </c>
      <c r="G238" s="464">
        <f t="shared" si="159"/>
        <v>4106.0243700000001</v>
      </c>
      <c r="H238" s="464">
        <f t="shared" si="159"/>
        <v>4187.1368700000003</v>
      </c>
      <c r="I238" s="464">
        <f t="shared" si="159"/>
        <v>4274.5493699999997</v>
      </c>
      <c r="J238" s="464">
        <f t="shared" si="159"/>
        <v>4306.0493700000006</v>
      </c>
      <c r="K238" s="464">
        <f t="shared" si="159"/>
        <v>4358.8118699999995</v>
      </c>
      <c r="L238" s="24">
        <f t="shared" si="159"/>
        <v>4658.8493699999999</v>
      </c>
      <c r="M238" s="24">
        <f t="shared" ref="M238:N238" si="160">SUM(M202:M237)</f>
        <v>4935.2618700000003</v>
      </c>
      <c r="N238" s="465">
        <f t="shared" si="160"/>
        <v>4747.8368700000001</v>
      </c>
    </row>
    <row r="239" spans="2:14" x14ac:dyDescent="0.25">
      <c r="B239" s="34"/>
      <c r="C239" s="34"/>
      <c r="D239" s="34"/>
      <c r="E239" s="34"/>
      <c r="F239" s="34"/>
      <c r="G239" s="34"/>
      <c r="H239" s="34"/>
      <c r="I239" s="34"/>
      <c r="J239" s="34"/>
      <c r="K239" s="34"/>
      <c r="L239" s="34"/>
      <c r="M239" s="34"/>
      <c r="N239" s="34"/>
    </row>
    <row r="240" spans="2:14" x14ac:dyDescent="0.25">
      <c r="B240" s="34"/>
      <c r="C240" s="34"/>
      <c r="D240" s="34"/>
      <c r="E240" s="34"/>
      <c r="F240" s="34"/>
      <c r="G240" s="34"/>
      <c r="H240" s="34"/>
      <c r="I240" s="34"/>
      <c r="J240" s="34"/>
      <c r="K240" s="34"/>
      <c r="L240" s="34"/>
      <c r="M240" s="34"/>
      <c r="N240" s="34"/>
    </row>
    <row r="241" spans="2:14" s="18" customFormat="1" x14ac:dyDescent="0.25">
      <c r="B241" s="15" t="s">
        <v>111</v>
      </c>
      <c r="C241" s="16" t="s">
        <v>90</v>
      </c>
      <c r="D241" s="16">
        <v>2005</v>
      </c>
      <c r="E241" s="16">
        <v>2006</v>
      </c>
      <c r="F241" s="16">
        <v>2007</v>
      </c>
      <c r="G241" s="16">
        <v>2008</v>
      </c>
      <c r="H241" s="16">
        <v>2009</v>
      </c>
      <c r="I241" s="16">
        <v>2010</v>
      </c>
      <c r="J241" s="16">
        <v>2011</v>
      </c>
      <c r="K241" s="16">
        <v>2012</v>
      </c>
      <c r="L241" s="16">
        <v>2013</v>
      </c>
      <c r="M241" s="16">
        <v>2014</v>
      </c>
      <c r="N241" s="17">
        <v>2015</v>
      </c>
    </row>
    <row r="242" spans="2:14" s="68" customFormat="1" x14ac:dyDescent="0.25">
      <c r="B242" s="19" t="s">
        <v>31</v>
      </c>
      <c r="C242" s="27"/>
      <c r="D242" s="190"/>
      <c r="E242" s="190"/>
      <c r="F242" s="190"/>
      <c r="G242" s="190"/>
      <c r="H242" s="190"/>
      <c r="I242" s="190"/>
      <c r="J242" s="190"/>
      <c r="K242" s="190"/>
      <c r="L242" s="197"/>
      <c r="M242" s="197"/>
      <c r="N242" s="192"/>
    </row>
    <row r="243" spans="2:14" s="18" customFormat="1" x14ac:dyDescent="0.25">
      <c r="B243" s="165" t="s">
        <v>136</v>
      </c>
      <c r="C243" s="20"/>
      <c r="D243" s="211">
        <f t="shared" ref="D243:K243" si="161">D202*21</f>
        <v>-3.6749999999999999E-4</v>
      </c>
      <c r="E243" s="211">
        <f t="shared" si="161"/>
        <v>-3.6749999999999999E-4</v>
      </c>
      <c r="F243" s="211">
        <f t="shared" si="161"/>
        <v>-3.6749999999999999E-4</v>
      </c>
      <c r="G243" s="211">
        <f t="shared" si="161"/>
        <v>-3.6749999999999999E-4</v>
      </c>
      <c r="H243" s="211">
        <f t="shared" si="161"/>
        <v>-3.6749999999999999E-4</v>
      </c>
      <c r="I243" s="211">
        <f t="shared" si="161"/>
        <v>-3.6749999999999999E-4</v>
      </c>
      <c r="J243" s="211">
        <f t="shared" si="161"/>
        <v>-3.6749999999999999E-4</v>
      </c>
      <c r="K243" s="211">
        <f t="shared" si="161"/>
        <v>-3.6749999999999999E-4</v>
      </c>
      <c r="L243" s="21">
        <f t="shared" ref="L243:L278" si="162">L202*21</f>
        <v>-3.6749999999999999E-4</v>
      </c>
      <c r="M243" s="21">
        <f t="shared" ref="M243:N243" si="163">M202*21</f>
        <v>-3.6749999999999999E-4</v>
      </c>
      <c r="N243" s="212">
        <f t="shared" si="163"/>
        <v>-3.6749999999999999E-4</v>
      </c>
    </row>
    <row r="244" spans="2:14" s="18" customFormat="1" x14ac:dyDescent="0.25">
      <c r="B244" s="165" t="s">
        <v>137</v>
      </c>
      <c r="C244" s="20"/>
      <c r="D244" s="209">
        <f t="shared" ref="D244:K244" si="164">D203*21</f>
        <v>288.09444812106346</v>
      </c>
      <c r="E244" s="209">
        <f t="shared" si="164"/>
        <v>294.03030621525517</v>
      </c>
      <c r="F244" s="209">
        <f t="shared" si="164"/>
        <v>300.0837060538862</v>
      </c>
      <c r="G244" s="209">
        <f t="shared" si="164"/>
        <v>306.43096025361592</v>
      </c>
      <c r="H244" s="209">
        <f t="shared" si="164"/>
        <v>312.48436009224696</v>
      </c>
      <c r="I244" s="209">
        <f t="shared" si="164"/>
        <v>319.0079269086358</v>
      </c>
      <c r="J244" s="209">
        <f t="shared" si="164"/>
        <v>321.35876179742456</v>
      </c>
      <c r="K244" s="209">
        <f t="shared" si="164"/>
        <v>325.29641023614573</v>
      </c>
      <c r="L244" s="21">
        <f t="shared" si="162"/>
        <v>347.68811255185875</v>
      </c>
      <c r="M244" s="21">
        <f t="shared" ref="M244:N244" si="165">M203*21</f>
        <v>368.31668870098019</v>
      </c>
      <c r="N244" s="210">
        <f t="shared" si="165"/>
        <v>354.32922111268704</v>
      </c>
    </row>
    <row r="245" spans="2:14" s="18" customFormat="1" x14ac:dyDescent="0.25">
      <c r="B245" s="165" t="s">
        <v>138</v>
      </c>
      <c r="C245" s="20"/>
      <c r="D245" s="211">
        <f t="shared" ref="D245:K245" si="166">D204*21</f>
        <v>-3.6749999999999999E-4</v>
      </c>
      <c r="E245" s="211">
        <f t="shared" si="166"/>
        <v>-3.6749999999999999E-4</v>
      </c>
      <c r="F245" s="211">
        <f t="shared" si="166"/>
        <v>-3.6749999999999999E-4</v>
      </c>
      <c r="G245" s="211">
        <f t="shared" si="166"/>
        <v>-3.6749999999999999E-4</v>
      </c>
      <c r="H245" s="211">
        <f t="shared" si="166"/>
        <v>-3.6749999999999999E-4</v>
      </c>
      <c r="I245" s="211">
        <f t="shared" si="166"/>
        <v>-3.6749999999999999E-4</v>
      </c>
      <c r="J245" s="211">
        <f t="shared" si="166"/>
        <v>-3.6749999999999999E-4</v>
      </c>
      <c r="K245" s="211">
        <f t="shared" si="166"/>
        <v>-3.6749999999999999E-4</v>
      </c>
      <c r="L245" s="21">
        <f t="shared" si="162"/>
        <v>-3.6749999999999999E-4</v>
      </c>
      <c r="M245" s="21">
        <f t="shared" ref="M245:N245" si="167">M204*21</f>
        <v>-3.6749999999999999E-4</v>
      </c>
      <c r="N245" s="212">
        <f t="shared" si="167"/>
        <v>-3.6749999999999999E-4</v>
      </c>
    </row>
    <row r="246" spans="2:14" s="18" customFormat="1" x14ac:dyDescent="0.25">
      <c r="B246" s="165" t="s">
        <v>139</v>
      </c>
      <c r="C246" s="20"/>
      <c r="D246" s="211">
        <f t="shared" ref="D246:K246" si="168">D205*21</f>
        <v>-3.6749999999999999E-4</v>
      </c>
      <c r="E246" s="211">
        <f t="shared" si="168"/>
        <v>-3.6749999999999999E-4</v>
      </c>
      <c r="F246" s="211">
        <f t="shared" si="168"/>
        <v>-3.6749999999999999E-4</v>
      </c>
      <c r="G246" s="211">
        <f t="shared" si="168"/>
        <v>-3.6749999999999999E-4</v>
      </c>
      <c r="H246" s="211">
        <f t="shared" si="168"/>
        <v>-3.6749999999999999E-4</v>
      </c>
      <c r="I246" s="211">
        <f t="shared" si="168"/>
        <v>-3.6749999999999999E-4</v>
      </c>
      <c r="J246" s="211">
        <f t="shared" si="168"/>
        <v>-3.6749999999999999E-4</v>
      </c>
      <c r="K246" s="211">
        <f t="shared" si="168"/>
        <v>-3.6749999999999999E-4</v>
      </c>
      <c r="L246" s="21">
        <f t="shared" si="162"/>
        <v>-3.6749999999999999E-4</v>
      </c>
      <c r="M246" s="21">
        <f t="shared" ref="M246:N246" si="169">M205*21</f>
        <v>-3.6749999999999999E-4</v>
      </c>
      <c r="N246" s="212">
        <f t="shared" si="169"/>
        <v>-3.6749999999999999E-4</v>
      </c>
    </row>
    <row r="247" spans="2:14" s="18" customFormat="1" x14ac:dyDescent="0.25">
      <c r="B247" s="165" t="s">
        <v>140</v>
      </c>
      <c r="C247" s="20"/>
      <c r="D247" s="209">
        <f t="shared" ref="D247:K247" si="170">D206*21</f>
        <v>343.62630779446386</v>
      </c>
      <c r="E247" s="209">
        <f t="shared" si="170"/>
        <v>350.70633517201196</v>
      </c>
      <c r="F247" s="209">
        <f t="shared" si="170"/>
        <v>357.92656111149176</v>
      </c>
      <c r="G247" s="209">
        <f t="shared" si="170"/>
        <v>365.49728345580058</v>
      </c>
      <c r="H247" s="209">
        <f t="shared" si="170"/>
        <v>372.71750939528033</v>
      </c>
      <c r="I247" s="209">
        <f t="shared" si="170"/>
        <v>380.49852958248675</v>
      </c>
      <c r="J247" s="209">
        <f t="shared" si="170"/>
        <v>383.30250082111962</v>
      </c>
      <c r="K247" s="209">
        <f t="shared" si="170"/>
        <v>387.99915264582978</v>
      </c>
      <c r="L247" s="21">
        <f t="shared" si="162"/>
        <v>414.70697869380825</v>
      </c>
      <c r="M247" s="21">
        <f t="shared" ref="M247:N247" si="171">M206*21</f>
        <v>439.31182631281206</v>
      </c>
      <c r="N247" s="210">
        <f t="shared" si="171"/>
        <v>422.6281974429462</v>
      </c>
    </row>
    <row r="248" spans="2:14" s="18" customFormat="1" x14ac:dyDescent="0.25">
      <c r="B248" s="165" t="s">
        <v>141</v>
      </c>
      <c r="C248" s="20"/>
      <c r="D248" s="211">
        <f t="shared" ref="D248:K248" si="172">D207*21</f>
        <v>-3.6749999999999999E-4</v>
      </c>
      <c r="E248" s="211">
        <f t="shared" si="172"/>
        <v>-3.6749999999999999E-4</v>
      </c>
      <c r="F248" s="211">
        <f t="shared" si="172"/>
        <v>-3.6749999999999999E-4</v>
      </c>
      <c r="G248" s="211">
        <f t="shared" si="172"/>
        <v>-3.6749999999999999E-4</v>
      </c>
      <c r="H248" s="211">
        <f t="shared" si="172"/>
        <v>-3.6749999999999999E-4</v>
      </c>
      <c r="I248" s="211">
        <f t="shared" si="172"/>
        <v>-3.6749999999999999E-4</v>
      </c>
      <c r="J248" s="211">
        <f t="shared" si="172"/>
        <v>-3.6749999999999999E-4</v>
      </c>
      <c r="K248" s="211">
        <f t="shared" si="172"/>
        <v>-3.6749999999999999E-4</v>
      </c>
      <c r="L248" s="21">
        <f t="shared" si="162"/>
        <v>-3.6749999999999999E-4</v>
      </c>
      <c r="M248" s="21">
        <f t="shared" ref="M248:N248" si="173">M207*21</f>
        <v>-3.6749999999999999E-4</v>
      </c>
      <c r="N248" s="212">
        <f t="shared" si="173"/>
        <v>-3.6749999999999999E-4</v>
      </c>
    </row>
    <row r="249" spans="2:14" s="18" customFormat="1" x14ac:dyDescent="0.25">
      <c r="B249" s="165" t="s">
        <v>142</v>
      </c>
      <c r="C249" s="20"/>
      <c r="D249" s="209">
        <f t="shared" ref="D249:K249" si="174">D208*21</f>
        <v>8.5716645301221988</v>
      </c>
      <c r="E249" s="209">
        <f t="shared" si="174"/>
        <v>8.7482812651369581</v>
      </c>
      <c r="F249" s="209">
        <f t="shared" si="174"/>
        <v>8.9283953612411153</v>
      </c>
      <c r="G249" s="209">
        <f t="shared" si="174"/>
        <v>9.1172528600687759</v>
      </c>
      <c r="H249" s="209">
        <f t="shared" si="174"/>
        <v>9.2973669561729366</v>
      </c>
      <c r="I249" s="209">
        <f t="shared" si="174"/>
        <v>9.491470496634701</v>
      </c>
      <c r="J249" s="209">
        <f t="shared" si="174"/>
        <v>9.5614177184227227</v>
      </c>
      <c r="K249" s="209">
        <f t="shared" si="174"/>
        <v>9.6785793149176609</v>
      </c>
      <c r="L249" s="21">
        <f t="shared" si="162"/>
        <v>10.344826602448579</v>
      </c>
      <c r="M249" s="21">
        <f t="shared" ref="M249:N249" si="175">M208*21</f>
        <v>10.958613473638479</v>
      </c>
      <c r="N249" s="210">
        <f t="shared" si="175"/>
        <v>10.542427503999743</v>
      </c>
    </row>
    <row r="250" spans="2:14" s="18" customFormat="1" x14ac:dyDescent="0.25">
      <c r="B250" s="165" t="s">
        <v>143</v>
      </c>
      <c r="C250" s="20"/>
      <c r="D250" s="211">
        <f t="shared" ref="D250:K250" si="176">D209*21</f>
        <v>-3.6749999999999999E-4</v>
      </c>
      <c r="E250" s="211">
        <f t="shared" si="176"/>
        <v>-3.6749999999999999E-4</v>
      </c>
      <c r="F250" s="211">
        <f t="shared" si="176"/>
        <v>-3.6749999999999999E-4</v>
      </c>
      <c r="G250" s="211">
        <f t="shared" si="176"/>
        <v>-3.6749999999999999E-4</v>
      </c>
      <c r="H250" s="211">
        <f t="shared" si="176"/>
        <v>-3.6749999999999999E-4</v>
      </c>
      <c r="I250" s="211">
        <f t="shared" si="176"/>
        <v>-3.6749999999999999E-4</v>
      </c>
      <c r="J250" s="211">
        <f t="shared" si="176"/>
        <v>-3.6749999999999999E-4</v>
      </c>
      <c r="K250" s="211">
        <f t="shared" si="176"/>
        <v>-3.6749999999999999E-4</v>
      </c>
      <c r="L250" s="21">
        <f t="shared" si="162"/>
        <v>-3.6749999999999999E-4</v>
      </c>
      <c r="M250" s="21">
        <f t="shared" ref="M250:N250" si="177">M209*21</f>
        <v>-3.6749999999999999E-4</v>
      </c>
      <c r="N250" s="212">
        <f t="shared" si="177"/>
        <v>-3.6749999999999999E-4</v>
      </c>
    </row>
    <row r="251" spans="2:14" s="18" customFormat="1" x14ac:dyDescent="0.25">
      <c r="B251" s="165" t="s">
        <v>144</v>
      </c>
      <c r="C251" s="20"/>
      <c r="D251" s="211">
        <f t="shared" ref="D251:K251" si="178">D210*21</f>
        <v>-3.6749999999999999E-4</v>
      </c>
      <c r="E251" s="211">
        <f t="shared" si="178"/>
        <v>-3.6749999999999999E-4</v>
      </c>
      <c r="F251" s="211">
        <f t="shared" si="178"/>
        <v>-3.6749999999999999E-4</v>
      </c>
      <c r="G251" s="211">
        <f t="shared" si="178"/>
        <v>-3.6749999999999999E-4</v>
      </c>
      <c r="H251" s="211">
        <f t="shared" si="178"/>
        <v>-3.6749999999999999E-4</v>
      </c>
      <c r="I251" s="211">
        <f t="shared" si="178"/>
        <v>-3.6749999999999999E-4</v>
      </c>
      <c r="J251" s="211">
        <f t="shared" si="178"/>
        <v>-3.6749999999999999E-4</v>
      </c>
      <c r="K251" s="211">
        <f t="shared" si="178"/>
        <v>-3.6749999999999999E-4</v>
      </c>
      <c r="L251" s="21">
        <f t="shared" si="162"/>
        <v>-3.6749999999999999E-4</v>
      </c>
      <c r="M251" s="21">
        <f t="shared" ref="M251:N251" si="179">M210*21</f>
        <v>-3.6749999999999999E-4</v>
      </c>
      <c r="N251" s="212">
        <f t="shared" si="179"/>
        <v>-3.6749999999999999E-4</v>
      </c>
    </row>
    <row r="252" spans="2:14" s="18" customFormat="1" x14ac:dyDescent="0.25">
      <c r="B252" s="165" t="s">
        <v>145</v>
      </c>
      <c r="C252" s="20"/>
      <c r="D252" s="211">
        <f t="shared" ref="D252:K252" si="180">D211*21</f>
        <v>-3.6749999999999999E-4</v>
      </c>
      <c r="E252" s="211">
        <f t="shared" si="180"/>
        <v>-3.6749999999999999E-4</v>
      </c>
      <c r="F252" s="211">
        <f t="shared" si="180"/>
        <v>-3.6749999999999999E-4</v>
      </c>
      <c r="G252" s="211">
        <f t="shared" si="180"/>
        <v>-3.6749999999999999E-4</v>
      </c>
      <c r="H252" s="211">
        <f t="shared" si="180"/>
        <v>-3.6749999999999999E-4</v>
      </c>
      <c r="I252" s="211">
        <f t="shared" si="180"/>
        <v>-3.6749999999999999E-4</v>
      </c>
      <c r="J252" s="211">
        <f t="shared" si="180"/>
        <v>-3.6749999999999999E-4</v>
      </c>
      <c r="K252" s="211">
        <f t="shared" si="180"/>
        <v>-3.6749999999999999E-4</v>
      </c>
      <c r="L252" s="21">
        <f t="shared" si="162"/>
        <v>-3.6749999999999999E-4</v>
      </c>
      <c r="M252" s="21">
        <f t="shared" ref="M252:N252" si="181">M211*21</f>
        <v>-3.6749999999999999E-4</v>
      </c>
      <c r="N252" s="212">
        <f t="shared" si="181"/>
        <v>-3.6749999999999999E-4</v>
      </c>
    </row>
    <row r="253" spans="2:14" s="18" customFormat="1" x14ac:dyDescent="0.25">
      <c r="B253" s="165" t="s">
        <v>146</v>
      </c>
      <c r="C253" s="20"/>
      <c r="D253" s="211">
        <f t="shared" ref="D253:K253" si="182">D212*21</f>
        <v>-3.6749999999999999E-4</v>
      </c>
      <c r="E253" s="211">
        <f t="shared" si="182"/>
        <v>-3.6749999999999999E-4</v>
      </c>
      <c r="F253" s="211">
        <f t="shared" si="182"/>
        <v>-3.6749999999999999E-4</v>
      </c>
      <c r="G253" s="211">
        <f t="shared" si="182"/>
        <v>-3.6749999999999999E-4</v>
      </c>
      <c r="H253" s="211">
        <f t="shared" si="182"/>
        <v>-3.6749999999999999E-4</v>
      </c>
      <c r="I253" s="211">
        <f t="shared" si="182"/>
        <v>-3.6749999999999999E-4</v>
      </c>
      <c r="J253" s="211">
        <f t="shared" si="182"/>
        <v>-3.6749999999999999E-4</v>
      </c>
      <c r="K253" s="211">
        <f t="shared" si="182"/>
        <v>-3.6749999999999999E-4</v>
      </c>
      <c r="L253" s="21">
        <f t="shared" si="162"/>
        <v>-3.6749999999999999E-4</v>
      </c>
      <c r="M253" s="21">
        <f t="shared" ref="M253:N253" si="183">M212*21</f>
        <v>-3.6749999999999999E-4</v>
      </c>
      <c r="N253" s="212">
        <f t="shared" si="183"/>
        <v>-3.6749999999999999E-4</v>
      </c>
    </row>
    <row r="254" spans="2:14" s="18" customFormat="1" x14ac:dyDescent="0.25">
      <c r="B254" s="165" t="s">
        <v>147</v>
      </c>
      <c r="C254" s="20"/>
      <c r="D254" s="209">
        <f t="shared" ref="D254:K254" si="184">D213*21</f>
        <v>369.71510092961825</v>
      </c>
      <c r="E254" s="209">
        <f t="shared" si="184"/>
        <v>377.33265750068966</v>
      </c>
      <c r="F254" s="209">
        <f t="shared" si="184"/>
        <v>385.10105677613853</v>
      </c>
      <c r="G254" s="209">
        <f t="shared" si="184"/>
        <v>393.24656281253175</v>
      </c>
      <c r="H254" s="209">
        <f t="shared" si="184"/>
        <v>401.01496208798056</v>
      </c>
      <c r="I254" s="209">
        <f t="shared" si="184"/>
        <v>409.3867321809401</v>
      </c>
      <c r="J254" s="209">
        <f t="shared" si="184"/>
        <v>412.40358626849314</v>
      </c>
      <c r="K254" s="209">
        <f t="shared" si="184"/>
        <v>417.45681686514445</v>
      </c>
      <c r="L254" s="21">
        <f t="shared" si="162"/>
        <v>446.19235204908648</v>
      </c>
      <c r="M254" s="21">
        <f t="shared" ref="M254:N254" si="185">M213*21</f>
        <v>472.66524666736399</v>
      </c>
      <c r="N254" s="210">
        <f t="shared" si="185"/>
        <v>454.71496484642375</v>
      </c>
    </row>
    <row r="255" spans="2:14" s="18" customFormat="1" x14ac:dyDescent="0.25">
      <c r="B255" s="165" t="s">
        <v>148</v>
      </c>
      <c r="C255" s="20"/>
      <c r="D255" s="209">
        <f t="shared" ref="D255:K255" si="186">D214*21</f>
        <v>6972.4159463924389</v>
      </c>
      <c r="E255" s="209">
        <f t="shared" si="186"/>
        <v>7116.0744628557504</v>
      </c>
      <c r="F255" s="209">
        <f t="shared" si="186"/>
        <v>7262.5777024173394</v>
      </c>
      <c r="G255" s="209">
        <f t="shared" si="186"/>
        <v>7416.1927497246397</v>
      </c>
      <c r="H255" s="209">
        <f t="shared" si="186"/>
        <v>7562.6959892862315</v>
      </c>
      <c r="I255" s="209">
        <f t="shared" si="186"/>
        <v>7720.5781212409556</v>
      </c>
      <c r="J255" s="209">
        <f t="shared" si="186"/>
        <v>7777.4725832066224</v>
      </c>
      <c r="K255" s="209">
        <f t="shared" si="186"/>
        <v>7872.770806999114</v>
      </c>
      <c r="L255" s="21">
        <f t="shared" si="162"/>
        <v>8414.6905572220876</v>
      </c>
      <c r="M255" s="21">
        <f t="shared" ref="M255:N255" si="187">M214*21</f>
        <v>8913.9394609708124</v>
      </c>
      <c r="N255" s="210">
        <f t="shared" si="187"/>
        <v>8575.4174122750956</v>
      </c>
    </row>
    <row r="256" spans="2:14" s="18" customFormat="1" x14ac:dyDescent="0.25">
      <c r="B256" s="165" t="s">
        <v>149</v>
      </c>
      <c r="C256" s="20"/>
      <c r="D256" s="209">
        <f t="shared" ref="D256:K256" si="188">D215*21</f>
        <v>1521.7216663690845</v>
      </c>
      <c r="E256" s="209">
        <f t="shared" si="188"/>
        <v>1553.0749763284432</v>
      </c>
      <c r="F256" s="209">
        <f t="shared" si="188"/>
        <v>1585.0491439107593</v>
      </c>
      <c r="G256" s="209">
        <f t="shared" si="188"/>
        <v>1618.5754555504705</v>
      </c>
      <c r="H256" s="209">
        <f t="shared" si="188"/>
        <v>1650.549623132787</v>
      </c>
      <c r="I256" s="209">
        <f t="shared" si="188"/>
        <v>1685.0072212069338</v>
      </c>
      <c r="J256" s="209">
        <f t="shared" si="188"/>
        <v>1697.4243736660858</v>
      </c>
      <c r="K256" s="209">
        <f t="shared" si="188"/>
        <v>1718.2231040351658</v>
      </c>
      <c r="L256" s="21">
        <f t="shared" si="162"/>
        <v>1836.4964812085886</v>
      </c>
      <c r="M256" s="21">
        <f t="shared" ref="M256:N256" si="189">M215*21</f>
        <v>1945.4569940376482</v>
      </c>
      <c r="N256" s="210">
        <f t="shared" si="189"/>
        <v>1871.5749369056932</v>
      </c>
    </row>
    <row r="257" spans="2:14" s="18" customFormat="1" x14ac:dyDescent="0.25">
      <c r="B257" s="165" t="s">
        <v>150</v>
      </c>
      <c r="C257" s="20"/>
      <c r="D257" s="211">
        <f t="shared" ref="D257:K257" si="190">D216*21</f>
        <v>-3.6749999999999999E-4</v>
      </c>
      <c r="E257" s="211">
        <f t="shared" si="190"/>
        <v>-3.6749999999999999E-4</v>
      </c>
      <c r="F257" s="211">
        <f t="shared" si="190"/>
        <v>-3.6749999999999999E-4</v>
      </c>
      <c r="G257" s="211">
        <f t="shared" si="190"/>
        <v>-3.6749999999999999E-4</v>
      </c>
      <c r="H257" s="211">
        <f t="shared" si="190"/>
        <v>-3.6749999999999999E-4</v>
      </c>
      <c r="I257" s="211">
        <f t="shared" si="190"/>
        <v>-3.6749999999999999E-4</v>
      </c>
      <c r="J257" s="211">
        <f t="shared" si="190"/>
        <v>-3.6749999999999999E-4</v>
      </c>
      <c r="K257" s="211">
        <f t="shared" si="190"/>
        <v>-3.6749999999999999E-4</v>
      </c>
      <c r="L257" s="21">
        <f t="shared" si="162"/>
        <v>-3.6749999999999999E-4</v>
      </c>
      <c r="M257" s="21">
        <f t="shared" ref="M257:N257" si="191">M216*21</f>
        <v>-3.6749999999999999E-4</v>
      </c>
      <c r="N257" s="212">
        <f t="shared" si="191"/>
        <v>-3.6749999999999999E-4</v>
      </c>
    </row>
    <row r="258" spans="2:14" s="18" customFormat="1" x14ac:dyDescent="0.25">
      <c r="B258" s="165" t="s">
        <v>151</v>
      </c>
      <c r="C258" s="20"/>
      <c r="D258" s="211">
        <f t="shared" ref="D258:K258" si="192">D217*21</f>
        <v>-3.6749999999999999E-4</v>
      </c>
      <c r="E258" s="211">
        <f t="shared" si="192"/>
        <v>-3.6749999999999999E-4</v>
      </c>
      <c r="F258" s="211">
        <f t="shared" si="192"/>
        <v>-3.6749999999999999E-4</v>
      </c>
      <c r="G258" s="211">
        <f t="shared" si="192"/>
        <v>-3.6749999999999999E-4</v>
      </c>
      <c r="H258" s="211">
        <f t="shared" si="192"/>
        <v>-3.6749999999999999E-4</v>
      </c>
      <c r="I258" s="211">
        <f t="shared" si="192"/>
        <v>-3.6749999999999999E-4</v>
      </c>
      <c r="J258" s="211">
        <f t="shared" si="192"/>
        <v>-3.6749999999999999E-4</v>
      </c>
      <c r="K258" s="211">
        <f t="shared" si="192"/>
        <v>-3.6749999999999999E-4</v>
      </c>
      <c r="L258" s="21">
        <f t="shared" si="162"/>
        <v>-3.6749999999999999E-4</v>
      </c>
      <c r="M258" s="21">
        <f t="shared" ref="M258:N258" si="193">M217*21</f>
        <v>-3.6749999999999999E-4</v>
      </c>
      <c r="N258" s="212">
        <f t="shared" si="193"/>
        <v>-3.6749999999999999E-4</v>
      </c>
    </row>
    <row r="259" spans="2:14" s="18" customFormat="1" x14ac:dyDescent="0.25">
      <c r="B259" s="165" t="s">
        <v>152</v>
      </c>
      <c r="C259" s="20"/>
      <c r="D259" s="209">
        <f t="shared" ref="D259:K259" si="194">D218*21</f>
        <v>1562.3456442509678</v>
      </c>
      <c r="E259" s="209">
        <f t="shared" si="194"/>
        <v>1594.535963954527</v>
      </c>
      <c r="F259" s="209">
        <f t="shared" si="194"/>
        <v>1627.3637157314242</v>
      </c>
      <c r="G259" s="209">
        <f t="shared" si="194"/>
        <v>1661.785047691666</v>
      </c>
      <c r="H259" s="209">
        <f t="shared" si="194"/>
        <v>1694.6127994685626</v>
      </c>
      <c r="I259" s="209">
        <f t="shared" si="194"/>
        <v>1729.9902795388114</v>
      </c>
      <c r="J259" s="209">
        <f t="shared" si="194"/>
        <v>1742.7389210055674</v>
      </c>
      <c r="K259" s="209">
        <f t="shared" si="194"/>
        <v>1764.0928954623841</v>
      </c>
      <c r="L259" s="21">
        <f t="shared" si="162"/>
        <v>1885.5237054332365</v>
      </c>
      <c r="M259" s="21">
        <f t="shared" ref="M259:N259" si="195">M218*21</f>
        <v>1997.3930343040217</v>
      </c>
      <c r="N259" s="210">
        <f t="shared" si="195"/>
        <v>1921.5386175768228</v>
      </c>
    </row>
    <row r="260" spans="2:14" s="18" customFormat="1" x14ac:dyDescent="0.25">
      <c r="B260" s="165" t="s">
        <v>153</v>
      </c>
      <c r="C260" s="20"/>
      <c r="D260" s="209">
        <f t="shared" ref="D260:K260" si="196">D219*21</f>
        <v>2703.171298346796</v>
      </c>
      <c r="E260" s="209">
        <f t="shared" si="196"/>
        <v>2758.867001784276</v>
      </c>
      <c r="F260" s="209">
        <f t="shared" si="196"/>
        <v>2815.6655904383397</v>
      </c>
      <c r="G260" s="209">
        <f t="shared" si="196"/>
        <v>2875.2213921338625</v>
      </c>
      <c r="H260" s="209">
        <f t="shared" si="196"/>
        <v>2932.0199807879262</v>
      </c>
      <c r="I260" s="209">
        <f t="shared" si="196"/>
        <v>2993.230110308325</v>
      </c>
      <c r="J260" s="209">
        <f t="shared" si="196"/>
        <v>3015.2878146400003</v>
      </c>
      <c r="K260" s="209">
        <f t="shared" si="196"/>
        <v>3052.234469395557</v>
      </c>
      <c r="L260" s="21">
        <f t="shared" si="162"/>
        <v>3262.3341031547629</v>
      </c>
      <c r="M260" s="21">
        <f t="shared" ref="M260:N260" si="197">M219*21</f>
        <v>3455.8904586652125</v>
      </c>
      <c r="N260" s="210">
        <f t="shared" si="197"/>
        <v>3324.647117891745</v>
      </c>
    </row>
    <row r="261" spans="2:14" s="18" customFormat="1" x14ac:dyDescent="0.25">
      <c r="B261" s="165" t="s">
        <v>154</v>
      </c>
      <c r="C261" s="20"/>
      <c r="D261" s="211">
        <f t="shared" ref="D261:K261" si="198">D220*21</f>
        <v>-3.6749999999999999E-4</v>
      </c>
      <c r="E261" s="211">
        <f t="shared" si="198"/>
        <v>-3.6749999999999999E-4</v>
      </c>
      <c r="F261" s="211">
        <f t="shared" si="198"/>
        <v>-3.6749999999999999E-4</v>
      </c>
      <c r="G261" s="211">
        <f t="shared" si="198"/>
        <v>-3.6749999999999999E-4</v>
      </c>
      <c r="H261" s="211">
        <f t="shared" si="198"/>
        <v>-3.6749999999999999E-4</v>
      </c>
      <c r="I261" s="211">
        <f t="shared" si="198"/>
        <v>-3.6749999999999999E-4</v>
      </c>
      <c r="J261" s="211">
        <f t="shared" si="198"/>
        <v>-3.6749999999999999E-4</v>
      </c>
      <c r="K261" s="211">
        <f t="shared" si="198"/>
        <v>-3.6749999999999999E-4</v>
      </c>
      <c r="L261" s="21">
        <f t="shared" si="162"/>
        <v>-3.6749999999999999E-4</v>
      </c>
      <c r="M261" s="21">
        <f t="shared" ref="M261:N261" si="199">M220*21</f>
        <v>-3.6749999999999999E-4</v>
      </c>
      <c r="N261" s="212">
        <f t="shared" si="199"/>
        <v>-3.6749999999999999E-4</v>
      </c>
    </row>
    <row r="262" spans="2:14" s="18" customFormat="1" x14ac:dyDescent="0.25">
      <c r="B262" s="165" t="s">
        <v>155</v>
      </c>
      <c r="C262" s="20"/>
      <c r="D262" s="209">
        <f t="shared" ref="D262:K262" si="200">D221*21</f>
        <v>2519.4316552663508</v>
      </c>
      <c r="E262" s="209">
        <f t="shared" si="200"/>
        <v>2571.3416173837318</v>
      </c>
      <c r="F262" s="209">
        <f t="shared" si="200"/>
        <v>2624.2794995430409</v>
      </c>
      <c r="G262" s="209">
        <f t="shared" si="200"/>
        <v>2679.7871818071712</v>
      </c>
      <c r="H262" s="209">
        <f t="shared" si="200"/>
        <v>2732.7250639664808</v>
      </c>
      <c r="I262" s="209">
        <f t="shared" si="200"/>
        <v>2789.7746262935029</v>
      </c>
      <c r="J262" s="209">
        <f t="shared" si="200"/>
        <v>2810.3330271320692</v>
      </c>
      <c r="K262" s="209">
        <f t="shared" si="200"/>
        <v>2844.7683485366688</v>
      </c>
      <c r="L262" s="21">
        <f t="shared" si="162"/>
        <v>3040.5871165240169</v>
      </c>
      <c r="M262" s="21">
        <f t="shared" ref="M262:N262" si="201">M221*21</f>
        <v>3220.9870838824404</v>
      </c>
      <c r="N262" s="210">
        <f t="shared" si="201"/>
        <v>3098.6645988929681</v>
      </c>
    </row>
    <row r="263" spans="2:14" s="18" customFormat="1" x14ac:dyDescent="0.25">
      <c r="B263" s="165" t="s">
        <v>156</v>
      </c>
      <c r="C263" s="20"/>
      <c r="D263" s="209">
        <f t="shared" ref="D263:K263" si="202">D222*21</f>
        <v>2529.8671725204126</v>
      </c>
      <c r="E263" s="209">
        <f t="shared" si="202"/>
        <v>2581.9921463152027</v>
      </c>
      <c r="F263" s="209">
        <f t="shared" si="202"/>
        <v>2635.1492978088995</v>
      </c>
      <c r="G263" s="209">
        <f t="shared" si="202"/>
        <v>2690.8868935498635</v>
      </c>
      <c r="H263" s="209">
        <f t="shared" si="202"/>
        <v>2744.0440450435603</v>
      </c>
      <c r="I263" s="209">
        <f t="shared" si="202"/>
        <v>2801.329907332884</v>
      </c>
      <c r="J263" s="209">
        <f t="shared" si="202"/>
        <v>2821.973461311019</v>
      </c>
      <c r="K263" s="209">
        <f t="shared" si="202"/>
        <v>2856.5514142243942</v>
      </c>
      <c r="L263" s="21">
        <f t="shared" si="162"/>
        <v>3053.1812658661283</v>
      </c>
      <c r="M263" s="21">
        <f t="shared" ref="M263:N263" si="203">M222*21</f>
        <v>3234.3284520242601</v>
      </c>
      <c r="N263" s="210">
        <f t="shared" si="203"/>
        <v>3111.4993058543587</v>
      </c>
    </row>
    <row r="264" spans="2:14" s="18" customFormat="1" x14ac:dyDescent="0.25">
      <c r="B264" s="165" t="s">
        <v>157</v>
      </c>
      <c r="C264" s="20"/>
      <c r="D264" s="211">
        <f t="shared" ref="D264:K264" si="204">D223*21</f>
        <v>-3.6749999999999999E-4</v>
      </c>
      <c r="E264" s="211">
        <f t="shared" si="204"/>
        <v>-3.6749999999999999E-4</v>
      </c>
      <c r="F264" s="211">
        <f t="shared" si="204"/>
        <v>-3.6749999999999999E-4</v>
      </c>
      <c r="G264" s="211">
        <f t="shared" si="204"/>
        <v>-3.6749999999999999E-4</v>
      </c>
      <c r="H264" s="211">
        <f t="shared" si="204"/>
        <v>-3.6749999999999999E-4</v>
      </c>
      <c r="I264" s="211">
        <f t="shared" si="204"/>
        <v>-3.6749999999999999E-4</v>
      </c>
      <c r="J264" s="211">
        <f t="shared" si="204"/>
        <v>-3.6749999999999999E-4</v>
      </c>
      <c r="K264" s="211">
        <f t="shared" si="204"/>
        <v>-3.6749999999999999E-4</v>
      </c>
      <c r="L264" s="21">
        <f t="shared" si="162"/>
        <v>-3.6749999999999999E-4</v>
      </c>
      <c r="M264" s="21">
        <f t="shared" ref="M264:N264" si="205">M223*21</f>
        <v>-3.6749999999999999E-4</v>
      </c>
      <c r="N264" s="212">
        <f t="shared" si="205"/>
        <v>-3.6749999999999999E-4</v>
      </c>
    </row>
    <row r="265" spans="2:14" s="18" customFormat="1" x14ac:dyDescent="0.25">
      <c r="B265" s="165" t="s">
        <v>158</v>
      </c>
      <c r="C265" s="20"/>
      <c r="D265" s="211">
        <f t="shared" ref="D265:K265" si="206">D224*21</f>
        <v>-3.6749999999999999E-4</v>
      </c>
      <c r="E265" s="211">
        <f t="shared" si="206"/>
        <v>-3.6749999999999999E-4</v>
      </c>
      <c r="F265" s="211">
        <f t="shared" si="206"/>
        <v>-3.6749999999999999E-4</v>
      </c>
      <c r="G265" s="211">
        <f t="shared" si="206"/>
        <v>-3.6749999999999999E-4</v>
      </c>
      <c r="H265" s="211">
        <f t="shared" si="206"/>
        <v>-3.6749999999999999E-4</v>
      </c>
      <c r="I265" s="211">
        <f t="shared" si="206"/>
        <v>-3.6749999999999999E-4</v>
      </c>
      <c r="J265" s="211">
        <f t="shared" si="206"/>
        <v>-3.6749999999999999E-4</v>
      </c>
      <c r="K265" s="211">
        <f t="shared" si="206"/>
        <v>-3.6749999999999999E-4</v>
      </c>
      <c r="L265" s="21">
        <f t="shared" si="162"/>
        <v>-3.6749999999999999E-4</v>
      </c>
      <c r="M265" s="21">
        <f t="shared" ref="M265:N265" si="207">M224*21</f>
        <v>-3.6749999999999999E-4</v>
      </c>
      <c r="N265" s="212">
        <f t="shared" si="207"/>
        <v>-3.6749999999999999E-4</v>
      </c>
    </row>
    <row r="266" spans="2:14" s="18" customFormat="1" x14ac:dyDescent="0.25">
      <c r="B266" s="165" t="s">
        <v>159</v>
      </c>
      <c r="C266" s="20"/>
      <c r="D266" s="211">
        <f t="shared" ref="D266:K266" si="208">D225*21</f>
        <v>-3.6749999999999999E-4</v>
      </c>
      <c r="E266" s="211">
        <f t="shared" si="208"/>
        <v>-3.6749999999999999E-4</v>
      </c>
      <c r="F266" s="211">
        <f t="shared" si="208"/>
        <v>-3.6749999999999999E-4</v>
      </c>
      <c r="G266" s="211">
        <f t="shared" si="208"/>
        <v>-3.6749999999999999E-4</v>
      </c>
      <c r="H266" s="211">
        <f t="shared" si="208"/>
        <v>-3.6749999999999999E-4</v>
      </c>
      <c r="I266" s="211">
        <f t="shared" si="208"/>
        <v>-3.6749999999999999E-4</v>
      </c>
      <c r="J266" s="211">
        <f t="shared" si="208"/>
        <v>-3.6749999999999999E-4</v>
      </c>
      <c r="K266" s="211">
        <f t="shared" si="208"/>
        <v>-3.6749999999999999E-4</v>
      </c>
      <c r="L266" s="21">
        <f t="shared" si="162"/>
        <v>-3.6749999999999999E-4</v>
      </c>
      <c r="M266" s="21">
        <f t="shared" ref="M266:N266" si="209">M225*21</f>
        <v>-3.6749999999999999E-4</v>
      </c>
      <c r="N266" s="211">
        <f t="shared" si="209"/>
        <v>-3.6749999999999999E-4</v>
      </c>
    </row>
    <row r="267" spans="2:14" s="18" customFormat="1" x14ac:dyDescent="0.25">
      <c r="B267" s="165" t="s">
        <v>160</v>
      </c>
      <c r="C267" s="20"/>
      <c r="D267" s="211">
        <f t="shared" ref="D267:K267" si="210">D226*21</f>
        <v>-3.6749999999999999E-4</v>
      </c>
      <c r="E267" s="211">
        <f t="shared" si="210"/>
        <v>-3.6749999999999999E-4</v>
      </c>
      <c r="F267" s="211">
        <f t="shared" si="210"/>
        <v>-3.6749999999999999E-4</v>
      </c>
      <c r="G267" s="211">
        <f t="shared" si="210"/>
        <v>-3.6749999999999999E-4</v>
      </c>
      <c r="H267" s="211">
        <f t="shared" si="210"/>
        <v>-3.6749999999999999E-4</v>
      </c>
      <c r="I267" s="211">
        <f t="shared" si="210"/>
        <v>-3.6749999999999999E-4</v>
      </c>
      <c r="J267" s="211">
        <f t="shared" si="210"/>
        <v>-3.6749999999999999E-4</v>
      </c>
      <c r="K267" s="211">
        <f t="shared" si="210"/>
        <v>-3.6749999999999999E-4</v>
      </c>
      <c r="L267" s="21">
        <f t="shared" si="162"/>
        <v>-3.6749999999999999E-4</v>
      </c>
      <c r="M267" s="21">
        <f t="shared" ref="M267:N267" si="211">M226*21</f>
        <v>-3.6749999999999999E-4</v>
      </c>
      <c r="N267" s="211">
        <f t="shared" si="211"/>
        <v>-3.6749999999999999E-4</v>
      </c>
    </row>
    <row r="268" spans="2:14" s="18" customFormat="1" x14ac:dyDescent="0.25">
      <c r="B268" s="165" t="s">
        <v>161</v>
      </c>
      <c r="C268" s="20"/>
      <c r="D268" s="211">
        <f t="shared" ref="D268:K268" si="212">D227*21</f>
        <v>-3.6749999999999999E-4</v>
      </c>
      <c r="E268" s="211">
        <f t="shared" si="212"/>
        <v>-3.6749999999999999E-4</v>
      </c>
      <c r="F268" s="211">
        <f t="shared" si="212"/>
        <v>-3.6749999999999999E-4</v>
      </c>
      <c r="G268" s="211">
        <f t="shared" si="212"/>
        <v>-3.6749999999999999E-4</v>
      </c>
      <c r="H268" s="211">
        <f t="shared" si="212"/>
        <v>-3.6749999999999999E-4</v>
      </c>
      <c r="I268" s="211">
        <f t="shared" si="212"/>
        <v>-3.6749999999999999E-4</v>
      </c>
      <c r="J268" s="211">
        <f t="shared" si="212"/>
        <v>-3.6749999999999999E-4</v>
      </c>
      <c r="K268" s="211">
        <f t="shared" si="212"/>
        <v>-3.6749999999999999E-4</v>
      </c>
      <c r="L268" s="21">
        <f t="shared" si="162"/>
        <v>-3.6749999999999999E-4</v>
      </c>
      <c r="M268" s="21">
        <f t="shared" ref="M268:N268" si="213">M227*21</f>
        <v>-3.6749999999999999E-4</v>
      </c>
      <c r="N268" s="211">
        <f t="shared" si="213"/>
        <v>-3.6749999999999999E-4</v>
      </c>
    </row>
    <row r="269" spans="2:14" s="18" customFormat="1" x14ac:dyDescent="0.25">
      <c r="B269" s="165" t="s">
        <v>162</v>
      </c>
      <c r="C269" s="20"/>
      <c r="D269" s="211">
        <f t="shared" ref="D269:K269" si="214">D228*21</f>
        <v>-3.6749999999999999E-4</v>
      </c>
      <c r="E269" s="211">
        <f t="shared" si="214"/>
        <v>-3.6749999999999999E-4</v>
      </c>
      <c r="F269" s="211">
        <f t="shared" si="214"/>
        <v>-3.6749999999999999E-4</v>
      </c>
      <c r="G269" s="211">
        <f t="shared" si="214"/>
        <v>-3.6749999999999999E-4</v>
      </c>
      <c r="H269" s="211">
        <f t="shared" si="214"/>
        <v>-3.6749999999999999E-4</v>
      </c>
      <c r="I269" s="211">
        <f t="shared" si="214"/>
        <v>-3.6749999999999999E-4</v>
      </c>
      <c r="J269" s="211">
        <f t="shared" si="214"/>
        <v>-3.6749999999999999E-4</v>
      </c>
      <c r="K269" s="211">
        <f t="shared" si="214"/>
        <v>-3.6749999999999999E-4</v>
      </c>
      <c r="L269" s="21">
        <f t="shared" si="162"/>
        <v>-3.6749999999999999E-4</v>
      </c>
      <c r="M269" s="21">
        <f t="shared" ref="M269:N269" si="215">M228*21</f>
        <v>-3.6749999999999999E-4</v>
      </c>
      <c r="N269" s="211">
        <f t="shared" si="215"/>
        <v>-3.6749999999999999E-4</v>
      </c>
    </row>
    <row r="270" spans="2:14" s="18" customFormat="1" x14ac:dyDescent="0.25">
      <c r="B270" s="165" t="s">
        <v>163</v>
      </c>
      <c r="C270" s="20"/>
      <c r="D270" s="209">
        <f t="shared" ref="D270:K270" si="216">D229*21</f>
        <v>1917.5259279338572</v>
      </c>
      <c r="E270" s="209">
        <f t="shared" si="216"/>
        <v>1957.0343236578105</v>
      </c>
      <c r="F270" s="209">
        <f t="shared" si="216"/>
        <v>1997.3250638515453</v>
      </c>
      <c r="G270" s="209">
        <f t="shared" si="216"/>
        <v>2039.5716652197332</v>
      </c>
      <c r="H270" s="209">
        <f t="shared" si="216"/>
        <v>2079.862405413468</v>
      </c>
      <c r="I270" s="209">
        <f t="shared" si="216"/>
        <v>2123.2825234863276</v>
      </c>
      <c r="J270" s="209">
        <f t="shared" si="216"/>
        <v>2138.9294128819524</v>
      </c>
      <c r="K270" s="209">
        <f t="shared" si="216"/>
        <v>2165.1379526196247</v>
      </c>
      <c r="L270" s="21">
        <f t="shared" si="162"/>
        <v>2314.1745741129544</v>
      </c>
      <c r="M270" s="21">
        <f t="shared" ref="M270:N270" si="217">M229*21</f>
        <v>2451.4760285595644</v>
      </c>
      <c r="N270" s="210">
        <f t="shared" si="217"/>
        <v>2358.3770366555946</v>
      </c>
    </row>
    <row r="271" spans="2:14" s="18" customFormat="1" x14ac:dyDescent="0.25">
      <c r="B271" s="165" t="s">
        <v>164</v>
      </c>
      <c r="C271" s="20"/>
      <c r="D271" s="209">
        <f t="shared" ref="D271:K271" si="218">D230*21</f>
        <v>1783.3549918102053</v>
      </c>
      <c r="E271" s="209">
        <f t="shared" si="218"/>
        <v>1820.0989516817538</v>
      </c>
      <c r="F271" s="209">
        <f t="shared" si="218"/>
        <v>1857.5705147190761</v>
      </c>
      <c r="G271" s="209">
        <f t="shared" si="218"/>
        <v>1896.8610856708301</v>
      </c>
      <c r="H271" s="209">
        <f t="shared" si="218"/>
        <v>1934.3326487081522</v>
      </c>
      <c r="I271" s="209">
        <f t="shared" si="218"/>
        <v>1974.7146244085666</v>
      </c>
      <c r="J271" s="209">
        <f t="shared" si="218"/>
        <v>1989.2666877240315</v>
      </c>
      <c r="K271" s="209">
        <f t="shared" si="218"/>
        <v>2013.6413937774348</v>
      </c>
      <c r="L271" s="21">
        <f t="shared" si="162"/>
        <v>2152.249796857237</v>
      </c>
      <c r="M271" s="21">
        <f t="shared" ref="M271:N271" si="219">M230*21</f>
        <v>2279.94415245044</v>
      </c>
      <c r="N271" s="210">
        <f t="shared" si="219"/>
        <v>2193.3593757234248</v>
      </c>
    </row>
    <row r="272" spans="2:14" s="18" customFormat="1" x14ac:dyDescent="0.25">
      <c r="B272" s="165" t="s">
        <v>165</v>
      </c>
      <c r="C272" s="20"/>
      <c r="D272" s="211">
        <f t="shared" ref="D272:K272" si="220">D231*21</f>
        <v>-3.6749999999999999E-4</v>
      </c>
      <c r="E272" s="211">
        <f t="shared" si="220"/>
        <v>-3.6749999999999999E-4</v>
      </c>
      <c r="F272" s="211">
        <f t="shared" si="220"/>
        <v>-3.6749999999999999E-4</v>
      </c>
      <c r="G272" s="211">
        <f t="shared" si="220"/>
        <v>-3.6749999999999999E-4</v>
      </c>
      <c r="H272" s="211">
        <f t="shared" si="220"/>
        <v>-3.6749999999999999E-4</v>
      </c>
      <c r="I272" s="211">
        <f t="shared" si="220"/>
        <v>-3.6749999999999999E-4</v>
      </c>
      <c r="J272" s="211">
        <f t="shared" si="220"/>
        <v>-3.6749999999999999E-4</v>
      </c>
      <c r="K272" s="211">
        <f t="shared" si="220"/>
        <v>-3.6749999999999999E-4</v>
      </c>
      <c r="L272" s="21">
        <f t="shared" si="162"/>
        <v>-3.6749999999999999E-4</v>
      </c>
      <c r="M272" s="21">
        <f t="shared" ref="M272:N272" si="221">M231*21</f>
        <v>-3.6749999999999999E-4</v>
      </c>
      <c r="N272" s="211">
        <f t="shared" si="221"/>
        <v>-3.6749999999999999E-4</v>
      </c>
    </row>
    <row r="273" spans="2:14" s="18" customFormat="1" x14ac:dyDescent="0.25">
      <c r="B273" s="165" t="s">
        <v>166</v>
      </c>
      <c r="C273" s="20"/>
      <c r="D273" s="209">
        <f t="shared" ref="D273:K273" si="222">D232*21</f>
        <v>23277.538958819219</v>
      </c>
      <c r="E273" s="209">
        <f t="shared" si="222"/>
        <v>23757.145542246035</v>
      </c>
      <c r="F273" s="209">
        <f t="shared" si="222"/>
        <v>24246.249285740712</v>
      </c>
      <c r="G273" s="209">
        <f t="shared" si="222"/>
        <v>24759.095929405023</v>
      </c>
      <c r="H273" s="209">
        <f t="shared" si="222"/>
        <v>25248.1996728997</v>
      </c>
      <c r="I273" s="209">
        <f t="shared" si="222"/>
        <v>25775.292056665803</v>
      </c>
      <c r="J273" s="209">
        <f t="shared" si="222"/>
        <v>25965.235258022956</v>
      </c>
      <c r="K273" s="209">
        <f t="shared" si="222"/>
        <v>26283.390120296186</v>
      </c>
      <c r="L273" s="21">
        <f t="shared" si="162"/>
        <v>28092.59911322307</v>
      </c>
      <c r="M273" s="21">
        <f t="shared" ref="M273:N273" si="223">M232*21</f>
        <v>29759.350705132103</v>
      </c>
      <c r="N273" s="210">
        <f t="shared" si="223"/>
        <v>28629.188657057039</v>
      </c>
    </row>
    <row r="274" spans="2:14" s="18" customFormat="1" x14ac:dyDescent="0.25">
      <c r="B274" s="165" t="s">
        <v>186</v>
      </c>
      <c r="C274" s="20"/>
      <c r="D274" s="211">
        <f t="shared" ref="D274:K274" si="224">D233*21</f>
        <v>-3.6749999999999999E-4</v>
      </c>
      <c r="E274" s="211">
        <f t="shared" si="224"/>
        <v>-3.6749999999999999E-4</v>
      </c>
      <c r="F274" s="211">
        <f t="shared" si="224"/>
        <v>-3.6749999999999999E-4</v>
      </c>
      <c r="G274" s="211">
        <f t="shared" si="224"/>
        <v>-3.6749999999999999E-4</v>
      </c>
      <c r="H274" s="211">
        <f t="shared" si="224"/>
        <v>-3.6749999999999999E-4</v>
      </c>
      <c r="I274" s="211">
        <f t="shared" si="224"/>
        <v>-3.6749999999999999E-4</v>
      </c>
      <c r="J274" s="211">
        <f t="shared" si="224"/>
        <v>-3.6749999999999999E-4</v>
      </c>
      <c r="K274" s="211">
        <f t="shared" si="224"/>
        <v>-3.6749999999999999E-4</v>
      </c>
      <c r="L274" s="21">
        <f t="shared" si="162"/>
        <v>-3.6749999999999999E-4</v>
      </c>
      <c r="M274" s="21">
        <f t="shared" ref="M274:N274" si="225">M233*21</f>
        <v>-3.6749999999999999E-4</v>
      </c>
      <c r="N274" s="211">
        <f t="shared" si="225"/>
        <v>-3.6749999999999999E-4</v>
      </c>
    </row>
    <row r="275" spans="2:14" s="18" customFormat="1" x14ac:dyDescent="0.25">
      <c r="B275" s="165" t="s">
        <v>167</v>
      </c>
      <c r="C275" s="20"/>
      <c r="D275" s="211">
        <f t="shared" ref="D275:K275" si="226">D234*21</f>
        <v>-3.6749999999999999E-4</v>
      </c>
      <c r="E275" s="211">
        <f t="shared" si="226"/>
        <v>-3.6749999999999999E-4</v>
      </c>
      <c r="F275" s="211">
        <f t="shared" si="226"/>
        <v>-3.6749999999999999E-4</v>
      </c>
      <c r="G275" s="211">
        <f t="shared" si="226"/>
        <v>-3.6749999999999999E-4</v>
      </c>
      <c r="H275" s="211">
        <f t="shared" si="226"/>
        <v>-3.6749999999999999E-4</v>
      </c>
      <c r="I275" s="211">
        <f t="shared" si="226"/>
        <v>-3.6749999999999999E-4</v>
      </c>
      <c r="J275" s="211">
        <f t="shared" si="226"/>
        <v>-3.6749999999999999E-4</v>
      </c>
      <c r="K275" s="211">
        <f t="shared" si="226"/>
        <v>-3.6749999999999999E-4</v>
      </c>
      <c r="L275" s="21">
        <f t="shared" si="162"/>
        <v>-3.6749999999999999E-4</v>
      </c>
      <c r="M275" s="21">
        <f t="shared" ref="M275:N275" si="227">M234*21</f>
        <v>-3.6749999999999999E-4</v>
      </c>
      <c r="N275" s="211">
        <f t="shared" si="227"/>
        <v>-3.6749999999999999E-4</v>
      </c>
    </row>
    <row r="276" spans="2:14" s="18" customFormat="1" x14ac:dyDescent="0.25">
      <c r="B276" s="165" t="s">
        <v>168</v>
      </c>
      <c r="C276" s="20"/>
      <c r="D276" s="209">
        <f t="shared" ref="D276:K276" si="228">D235*21</f>
        <v>22084.908415497881</v>
      </c>
      <c r="E276" s="209">
        <f t="shared" si="228"/>
        <v>22539.942235792205</v>
      </c>
      <c r="F276" s="209">
        <f t="shared" si="228"/>
        <v>23003.986626785427</v>
      </c>
      <c r="G276" s="209">
        <f t="shared" si="228"/>
        <v>23490.557444525897</v>
      </c>
      <c r="H276" s="209">
        <f t="shared" si="228"/>
        <v>23954.601835519115</v>
      </c>
      <c r="I276" s="209">
        <f t="shared" si="228"/>
        <v>24454.688509307929</v>
      </c>
      <c r="J276" s="209">
        <f t="shared" si="228"/>
        <v>24634.899923285884</v>
      </c>
      <c r="K276" s="209">
        <f t="shared" si="228"/>
        <v>24936.754041698943</v>
      </c>
      <c r="L276" s="21">
        <f t="shared" si="162"/>
        <v>26653.267759838931</v>
      </c>
      <c r="M276" s="21">
        <f t="shared" ref="M276:N276" si="229">M235*21</f>
        <v>28234.62291749545</v>
      </c>
      <c r="N276" s="210">
        <f t="shared" si="229"/>
        <v>27162.365004326643</v>
      </c>
    </row>
    <row r="277" spans="2:14" s="18" customFormat="1" x14ac:dyDescent="0.25">
      <c r="B277" s="165" t="s">
        <v>169</v>
      </c>
      <c r="C277" s="20"/>
      <c r="D277" s="209">
        <f t="shared" ref="D277:K277" si="230">D236*21</f>
        <v>974.22970757562746</v>
      </c>
      <c r="E277" s="209">
        <f t="shared" si="230"/>
        <v>994.30258345947834</v>
      </c>
      <c r="F277" s="209">
        <f t="shared" si="230"/>
        <v>1014.7729420340992</v>
      </c>
      <c r="G277" s="209">
        <f t="shared" si="230"/>
        <v>1036.2370073356431</v>
      </c>
      <c r="H277" s="209">
        <f t="shared" si="230"/>
        <v>1056.7073659102634</v>
      </c>
      <c r="I277" s="209">
        <f t="shared" si="230"/>
        <v>1078.7676552479611</v>
      </c>
      <c r="J277" s="209">
        <f t="shared" si="230"/>
        <v>1086.7173090633478</v>
      </c>
      <c r="K277" s="209">
        <f t="shared" si="230"/>
        <v>1100.0329792041202</v>
      </c>
      <c r="L277" s="21">
        <f t="shared" si="162"/>
        <v>1175.7534317956777</v>
      </c>
      <c r="M277" s="21">
        <f t="shared" ref="M277:N277" si="231">M236*21</f>
        <v>1245.5116440256945</v>
      </c>
      <c r="N277" s="210">
        <f t="shared" si="231"/>
        <v>1198.2112038241444</v>
      </c>
    </row>
    <row r="278" spans="2:14" s="18" customFormat="1" x14ac:dyDescent="0.25">
      <c r="B278" s="165" t="s">
        <v>170</v>
      </c>
      <c r="C278" s="20"/>
      <c r="D278" s="209">
        <f t="shared" ref="D278:K278" si="232">D237*21</f>
        <v>12210.300213841892</v>
      </c>
      <c r="E278" s="209">
        <f t="shared" si="232"/>
        <v>12461.879234387696</v>
      </c>
      <c r="F278" s="209">
        <f t="shared" si="232"/>
        <v>12718.440017716583</v>
      </c>
      <c r="G278" s="209">
        <f t="shared" si="232"/>
        <v>12987.45520800319</v>
      </c>
      <c r="H278" s="209">
        <f t="shared" si="232"/>
        <v>13244.015991332077</v>
      </c>
      <c r="I278" s="209">
        <f t="shared" si="232"/>
        <v>13520.503825793305</v>
      </c>
      <c r="J278" s="209">
        <f t="shared" si="232"/>
        <v>13620.139081455014</v>
      </c>
      <c r="K278" s="209">
        <f t="shared" si="232"/>
        <v>13787.028134688368</v>
      </c>
      <c r="L278" s="21">
        <f t="shared" si="162"/>
        <v>14736.0539448661</v>
      </c>
      <c r="M278" s="21">
        <f t="shared" ref="M278:N278" si="233">M237*21</f>
        <v>15610.353313297561</v>
      </c>
      <c r="N278" s="210">
        <f t="shared" si="233"/>
        <v>15017.523542110419</v>
      </c>
    </row>
    <row r="279" spans="2:14" s="61" customFormat="1" x14ac:dyDescent="0.25">
      <c r="B279" s="22" t="s">
        <v>173</v>
      </c>
      <c r="C279" s="23" t="s">
        <v>171</v>
      </c>
      <c r="D279" s="40">
        <f t="shared" ref="D279:L279" si="234">SUM(D243:D278)</f>
        <v>81066.811769999986</v>
      </c>
      <c r="E279" s="464">
        <f t="shared" si="234"/>
        <v>82737.099270000006</v>
      </c>
      <c r="F279" s="464">
        <f t="shared" si="234"/>
        <v>84440.461770000009</v>
      </c>
      <c r="G279" s="464">
        <f t="shared" si="234"/>
        <v>86226.511769999997</v>
      </c>
      <c r="H279" s="464">
        <f t="shared" si="234"/>
        <v>87929.87427</v>
      </c>
      <c r="I279" s="464">
        <f t="shared" si="234"/>
        <v>89765.536770000006</v>
      </c>
      <c r="J279" s="464">
        <f t="shared" si="234"/>
        <v>90427.036769999992</v>
      </c>
      <c r="K279" s="464">
        <f t="shared" si="234"/>
        <v>91535.049270000003</v>
      </c>
      <c r="L279" s="24">
        <f t="shared" si="234"/>
        <v>97835.83676999998</v>
      </c>
      <c r="M279" s="24">
        <f t="shared" ref="M279:N279" si="235">SUM(M243:M278)</f>
        <v>103640.49927</v>
      </c>
      <c r="N279" s="465">
        <f t="shared" si="235"/>
        <v>99704.574269999997</v>
      </c>
    </row>
  </sheetData>
  <mergeCells count="1">
    <mergeCell ref="B116:C116"/>
  </mergeCells>
  <pageMargins left="0.511811024" right="0.511811024" top="0.78740157499999996" bottom="0.78740157499999996" header="0.31496062000000002" footer="0.31496062000000002"/>
  <pageSetup paperSize="9" scale="64" fitToHeight="0" orientation="landscape" horizontalDpi="4294967293" verticalDpi="4294967293"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98"/>
  <sheetViews>
    <sheetView zoomScale="60" zoomScaleNormal="60" workbookViewId="0">
      <selection activeCell="S19" sqref="S19"/>
    </sheetView>
  </sheetViews>
  <sheetFormatPr defaultColWidth="9.140625" defaultRowHeight="15.75" x14ac:dyDescent="0.25"/>
  <cols>
    <col min="1" max="1" width="9.140625" style="2"/>
    <col min="2" max="2" width="32.7109375" style="2" customWidth="1"/>
    <col min="3" max="3" width="21" style="2" customWidth="1"/>
    <col min="4" max="5" width="23" style="2" customWidth="1"/>
    <col min="6" max="12" width="17.28515625" style="2" bestFit="1" customWidth="1"/>
    <col min="13" max="14" width="17.28515625" style="2" customWidth="1"/>
    <col min="15" max="22" width="11.28515625" style="2" bestFit="1" customWidth="1"/>
    <col min="23" max="23" width="4.42578125" style="2" bestFit="1" customWidth="1"/>
    <col min="24" max="24" width="15.140625" style="2" bestFit="1" customWidth="1"/>
    <col min="25" max="16384" width="9.140625" style="2"/>
  </cols>
  <sheetData>
    <row r="2" spans="2:27" ht="15.6" x14ac:dyDescent="0.3">
      <c r="B2" s="216" t="s">
        <v>224</v>
      </c>
    </row>
    <row r="4" spans="2:27" x14ac:dyDescent="0.25">
      <c r="B4" s="579" t="s">
        <v>187</v>
      </c>
      <c r="C4" s="563" t="s">
        <v>95</v>
      </c>
      <c r="D4" s="563"/>
      <c r="E4" s="563"/>
      <c r="F4" s="563"/>
      <c r="G4" s="563"/>
      <c r="H4" s="563"/>
      <c r="I4" s="563"/>
      <c r="J4" s="563"/>
      <c r="K4" s="563"/>
      <c r="L4" s="563"/>
      <c r="M4" s="563"/>
      <c r="N4" s="563"/>
    </row>
    <row r="5" spans="2:27" x14ac:dyDescent="0.25">
      <c r="B5" s="580"/>
      <c r="C5" s="126" t="s">
        <v>81</v>
      </c>
      <c r="D5" s="130">
        <v>2005</v>
      </c>
      <c r="E5" s="130">
        <v>2006</v>
      </c>
      <c r="F5" s="130">
        <v>2007</v>
      </c>
      <c r="G5" s="130">
        <v>2008</v>
      </c>
      <c r="H5" s="130">
        <v>2009</v>
      </c>
      <c r="I5" s="130">
        <v>2010</v>
      </c>
      <c r="J5" s="130">
        <v>2011</v>
      </c>
      <c r="K5" s="130">
        <v>2012</v>
      </c>
      <c r="L5" s="130">
        <v>2013</v>
      </c>
      <c r="M5" s="485">
        <v>2014</v>
      </c>
      <c r="N5" s="485">
        <v>2015</v>
      </c>
    </row>
    <row r="6" spans="2:27" customFormat="1" ht="15.6" x14ac:dyDescent="0.3">
      <c r="B6" s="273" t="s">
        <v>31</v>
      </c>
      <c r="C6" s="129"/>
      <c r="D6" s="129"/>
      <c r="E6" s="129"/>
      <c r="F6" s="129"/>
      <c r="G6" s="129"/>
      <c r="H6" s="129"/>
      <c r="I6" s="129"/>
      <c r="J6" s="129"/>
      <c r="K6" s="129"/>
      <c r="L6" s="128"/>
      <c r="M6" s="510"/>
      <c r="N6" s="510"/>
    </row>
    <row r="7" spans="2:27" customFormat="1" ht="15.6" x14ac:dyDescent="0.3">
      <c r="B7" s="122" t="s">
        <v>97</v>
      </c>
      <c r="C7" s="217" t="s">
        <v>90</v>
      </c>
      <c r="D7" s="123">
        <v>394000</v>
      </c>
      <c r="E7" s="122">
        <v>401000</v>
      </c>
      <c r="F7" s="123">
        <v>408000</v>
      </c>
      <c r="G7" s="123">
        <v>416000</v>
      </c>
      <c r="H7" s="123">
        <v>423700</v>
      </c>
      <c r="I7" s="123">
        <v>431700</v>
      </c>
      <c r="J7" s="123">
        <v>435700</v>
      </c>
      <c r="K7" s="123">
        <v>441500</v>
      </c>
      <c r="L7" s="123">
        <v>479100</v>
      </c>
      <c r="M7" s="208">
        <f>10^3*513.6</f>
        <v>513600</v>
      </c>
      <c r="N7" s="503">
        <f>10^3*487.3</f>
        <v>487300</v>
      </c>
      <c r="O7" s="272"/>
      <c r="P7" s="272"/>
      <c r="Q7" s="272"/>
      <c r="R7" s="272"/>
      <c r="S7" s="272"/>
      <c r="T7" s="272"/>
      <c r="U7" s="272"/>
      <c r="V7" s="272"/>
      <c r="W7" s="272"/>
      <c r="X7" s="272"/>
      <c r="Y7" s="272"/>
      <c r="Z7" s="272"/>
      <c r="AA7" s="272"/>
    </row>
    <row r="8" spans="2:27" customFormat="1" ht="15.75" customHeight="1" x14ac:dyDescent="0.3">
      <c r="B8" s="122" t="s">
        <v>32</v>
      </c>
      <c r="C8" s="217" t="s">
        <v>90</v>
      </c>
      <c r="D8" s="123">
        <v>19900</v>
      </c>
      <c r="E8" s="122">
        <v>20600</v>
      </c>
      <c r="F8" s="123">
        <v>21500</v>
      </c>
      <c r="G8" s="123">
        <v>21700</v>
      </c>
      <c r="H8" s="123">
        <v>22000</v>
      </c>
      <c r="I8" s="123">
        <v>22200</v>
      </c>
      <c r="J8" s="123">
        <v>22200</v>
      </c>
      <c r="K8" s="123">
        <v>22400</v>
      </c>
      <c r="L8" s="123">
        <v>22500</v>
      </c>
      <c r="M8" s="208">
        <f>10^3*22.6</f>
        <v>22600</v>
      </c>
      <c r="N8" s="503">
        <f>10^3*23.1</f>
        <v>23100</v>
      </c>
      <c r="O8" s="272"/>
      <c r="P8" s="272"/>
      <c r="Q8" s="272"/>
      <c r="R8" s="272"/>
      <c r="S8" s="272"/>
      <c r="T8" s="272"/>
      <c r="U8" s="272"/>
      <c r="V8" s="272"/>
      <c r="W8" s="272"/>
      <c r="X8" s="272"/>
      <c r="Y8" s="272"/>
      <c r="Z8" s="272"/>
      <c r="AA8" s="272"/>
    </row>
    <row r="9" spans="2:27" customFormat="1" ht="15.6" x14ac:dyDescent="0.3">
      <c r="B9" s="122" t="s">
        <v>98</v>
      </c>
      <c r="C9" s="217" t="s">
        <v>90</v>
      </c>
      <c r="D9" s="123">
        <v>76300</v>
      </c>
      <c r="E9" s="122">
        <v>78700</v>
      </c>
      <c r="F9" s="123">
        <v>81100</v>
      </c>
      <c r="G9" s="123">
        <v>83700</v>
      </c>
      <c r="H9" s="123">
        <v>86000</v>
      </c>
      <c r="I9" s="123">
        <v>88900</v>
      </c>
      <c r="J9" s="123">
        <v>88900</v>
      </c>
      <c r="K9" s="123">
        <v>89600</v>
      </c>
      <c r="L9" s="123">
        <v>90000</v>
      </c>
      <c r="M9" s="208">
        <f>10^3*90.5</f>
        <v>90500</v>
      </c>
      <c r="N9" s="503">
        <f>10^3*92.5</f>
        <v>92500</v>
      </c>
      <c r="O9" s="272"/>
      <c r="P9" s="272"/>
      <c r="Q9" s="272"/>
      <c r="R9" s="272"/>
      <c r="S9" s="272"/>
      <c r="T9" s="272"/>
      <c r="U9" s="272"/>
      <c r="V9" s="272"/>
      <c r="W9" s="272"/>
      <c r="X9" s="272"/>
      <c r="Y9" s="272"/>
      <c r="Z9" s="272"/>
      <c r="AA9" s="272"/>
    </row>
    <row r="10" spans="2:27" ht="15.6" x14ac:dyDescent="0.3">
      <c r="B10" s="224" t="s">
        <v>188</v>
      </c>
      <c r="C10" s="225" t="s">
        <v>90</v>
      </c>
      <c r="D10" s="228">
        <v>490200</v>
      </c>
      <c r="E10" s="228">
        <v>500300</v>
      </c>
      <c r="F10" s="228">
        <v>510600</v>
      </c>
      <c r="G10" s="228">
        <v>521400</v>
      </c>
      <c r="H10" s="228">
        <v>531700</v>
      </c>
      <c r="I10" s="228">
        <v>542800</v>
      </c>
      <c r="J10" s="228">
        <v>546800</v>
      </c>
      <c r="K10" s="228">
        <v>553500</v>
      </c>
      <c r="L10" s="228">
        <v>591600</v>
      </c>
      <c r="M10" s="222">
        <f>SUM(M7:M9)</f>
        <v>626700</v>
      </c>
      <c r="N10" s="468">
        <f>SUM(N7:N9)</f>
        <v>602900</v>
      </c>
    </row>
    <row r="11" spans="2:27" ht="15.6" x14ac:dyDescent="0.3">
      <c r="B11" s="218" t="s">
        <v>136</v>
      </c>
      <c r="C11" s="217" t="s">
        <v>90</v>
      </c>
      <c r="D11" s="201">
        <f t="shared" ref="D11:N11" si="0">D$10*$E60</f>
        <v>0</v>
      </c>
      <c r="E11" s="201">
        <f t="shared" si="0"/>
        <v>0</v>
      </c>
      <c r="F11" s="201">
        <f t="shared" si="0"/>
        <v>0</v>
      </c>
      <c r="G11" s="201">
        <f t="shared" si="0"/>
        <v>0</v>
      </c>
      <c r="H11" s="201">
        <f t="shared" si="0"/>
        <v>0</v>
      </c>
      <c r="I11" s="201">
        <f t="shared" si="0"/>
        <v>0</v>
      </c>
      <c r="J11" s="201">
        <f t="shared" si="0"/>
        <v>0</v>
      </c>
      <c r="K11" s="201">
        <f t="shared" si="0"/>
        <v>0</v>
      </c>
      <c r="L11" s="201">
        <f t="shared" si="0"/>
        <v>0</v>
      </c>
      <c r="M11" s="201">
        <f t="shared" si="0"/>
        <v>0</v>
      </c>
      <c r="N11" s="201">
        <f t="shared" si="0"/>
        <v>0</v>
      </c>
    </row>
    <row r="12" spans="2:27" ht="15.6" x14ac:dyDescent="0.3">
      <c r="B12" s="218" t="s">
        <v>137</v>
      </c>
      <c r="C12" s="217" t="s">
        <v>90</v>
      </c>
      <c r="D12" s="201">
        <f t="shared" ref="D12:N12" si="1">D$10*$E61</f>
        <v>1742.0699357282749</v>
      </c>
      <c r="E12" s="201">
        <f t="shared" si="1"/>
        <v>1777.963257537446</v>
      </c>
      <c r="F12" s="201">
        <f t="shared" si="1"/>
        <v>1814.5673381943232</v>
      </c>
      <c r="G12" s="201">
        <f t="shared" si="1"/>
        <v>1852.9483159704664</v>
      </c>
      <c r="H12" s="201">
        <f t="shared" si="1"/>
        <v>1889.5523966273436</v>
      </c>
      <c r="I12" s="201">
        <f t="shared" si="1"/>
        <v>1928.9995126750462</v>
      </c>
      <c r="J12" s="201">
        <f t="shared" si="1"/>
        <v>1943.2146896291733</v>
      </c>
      <c r="K12" s="201">
        <f t="shared" si="1"/>
        <v>1967.0251110273362</v>
      </c>
      <c r="L12" s="201">
        <f t="shared" si="1"/>
        <v>2102.4246715153968</v>
      </c>
      <c r="M12" s="201">
        <f t="shared" si="1"/>
        <v>2227.1628492878622</v>
      </c>
      <c r="N12" s="201">
        <f t="shared" si="1"/>
        <v>2142.5825464108057</v>
      </c>
    </row>
    <row r="13" spans="2:27" ht="15.6" x14ac:dyDescent="0.3">
      <c r="B13" s="218" t="s">
        <v>138</v>
      </c>
      <c r="C13" s="217" t="s">
        <v>90</v>
      </c>
      <c r="D13" s="201">
        <f t="shared" ref="D13:N13" si="2">D$10*$E62</f>
        <v>0</v>
      </c>
      <c r="E13" s="201">
        <f t="shared" si="2"/>
        <v>0</v>
      </c>
      <c r="F13" s="201">
        <f t="shared" si="2"/>
        <v>0</v>
      </c>
      <c r="G13" s="201">
        <f t="shared" si="2"/>
        <v>0</v>
      </c>
      <c r="H13" s="201">
        <f t="shared" si="2"/>
        <v>0</v>
      </c>
      <c r="I13" s="201">
        <f t="shared" si="2"/>
        <v>0</v>
      </c>
      <c r="J13" s="201">
        <f t="shared" si="2"/>
        <v>0</v>
      </c>
      <c r="K13" s="201">
        <f t="shared" si="2"/>
        <v>0</v>
      </c>
      <c r="L13" s="201">
        <f t="shared" si="2"/>
        <v>0</v>
      </c>
      <c r="M13" s="201">
        <f t="shared" si="2"/>
        <v>0</v>
      </c>
      <c r="N13" s="201">
        <f t="shared" si="2"/>
        <v>0</v>
      </c>
    </row>
    <row r="14" spans="2:27" ht="15.6" x14ac:dyDescent="0.3">
      <c r="B14" s="218" t="s">
        <v>139</v>
      </c>
      <c r="C14" s="217" t="s">
        <v>90</v>
      </c>
      <c r="D14" s="201">
        <f t="shared" ref="D14:N14" si="3">D$10*$E63</f>
        <v>0</v>
      </c>
      <c r="E14" s="201">
        <f t="shared" si="3"/>
        <v>0</v>
      </c>
      <c r="F14" s="201">
        <f t="shared" si="3"/>
        <v>0</v>
      </c>
      <c r="G14" s="201">
        <f t="shared" si="3"/>
        <v>0</v>
      </c>
      <c r="H14" s="201">
        <f t="shared" si="3"/>
        <v>0</v>
      </c>
      <c r="I14" s="201">
        <f t="shared" si="3"/>
        <v>0</v>
      </c>
      <c r="J14" s="201">
        <f t="shared" si="3"/>
        <v>0</v>
      </c>
      <c r="K14" s="201">
        <f t="shared" si="3"/>
        <v>0</v>
      </c>
      <c r="L14" s="201">
        <f t="shared" si="3"/>
        <v>0</v>
      </c>
      <c r="M14" s="201">
        <f t="shared" si="3"/>
        <v>0</v>
      </c>
      <c r="N14" s="201">
        <f t="shared" si="3"/>
        <v>0</v>
      </c>
    </row>
    <row r="15" spans="2:27" ht="15.6" x14ac:dyDescent="0.3">
      <c r="B15" s="218" t="s">
        <v>140</v>
      </c>
      <c r="C15" s="217" t="s">
        <v>90</v>
      </c>
      <c r="D15" s="201">
        <f t="shared" ref="D15:N15" si="4">D$10*$E64</f>
        <v>2077.8634938440741</v>
      </c>
      <c r="E15" s="201">
        <f t="shared" si="4"/>
        <v>2120.6754507755822</v>
      </c>
      <c r="F15" s="201">
        <f t="shared" si="4"/>
        <v>2164.3351692304864</v>
      </c>
      <c r="G15" s="201">
        <f t="shared" si="4"/>
        <v>2210.1142914938805</v>
      </c>
      <c r="H15" s="201">
        <f t="shared" si="4"/>
        <v>2253.7740099487846</v>
      </c>
      <c r="I15" s="201">
        <f t="shared" si="4"/>
        <v>2300.8247744972737</v>
      </c>
      <c r="J15" s="201">
        <f t="shared" si="4"/>
        <v>2317.7800049651973</v>
      </c>
      <c r="K15" s="201">
        <f t="shared" si="4"/>
        <v>2346.1800159989702</v>
      </c>
      <c r="L15" s="201">
        <f t="shared" si="4"/>
        <v>2507.6785862059451</v>
      </c>
      <c r="M15" s="201">
        <f t="shared" si="4"/>
        <v>2656.4607335619776</v>
      </c>
      <c r="N15" s="201">
        <f t="shared" si="4"/>
        <v>2555.5771122778301</v>
      </c>
    </row>
    <row r="16" spans="2:27" ht="15.6" x14ac:dyDescent="0.3">
      <c r="B16" s="218" t="s">
        <v>141</v>
      </c>
      <c r="C16" s="217" t="s">
        <v>90</v>
      </c>
      <c r="D16" s="201">
        <f t="shared" ref="D16:N16" si="5">D$10*$E65</f>
        <v>0</v>
      </c>
      <c r="E16" s="201">
        <f t="shared" si="5"/>
        <v>0</v>
      </c>
      <c r="F16" s="201">
        <f t="shared" si="5"/>
        <v>0</v>
      </c>
      <c r="G16" s="201">
        <f t="shared" si="5"/>
        <v>0</v>
      </c>
      <c r="H16" s="201">
        <f t="shared" si="5"/>
        <v>0</v>
      </c>
      <c r="I16" s="201">
        <f t="shared" si="5"/>
        <v>0</v>
      </c>
      <c r="J16" s="201">
        <f t="shared" si="5"/>
        <v>0</v>
      </c>
      <c r="K16" s="201">
        <f t="shared" si="5"/>
        <v>0</v>
      </c>
      <c r="L16" s="201">
        <f t="shared" si="5"/>
        <v>0</v>
      </c>
      <c r="M16" s="201">
        <f t="shared" si="5"/>
        <v>0</v>
      </c>
      <c r="N16" s="201">
        <f t="shared" si="5"/>
        <v>0</v>
      </c>
    </row>
    <row r="17" spans="2:14" ht="15.6" x14ac:dyDescent="0.3">
      <c r="B17" s="218" t="s">
        <v>142</v>
      </c>
      <c r="C17" s="217" t="s">
        <v>90</v>
      </c>
      <c r="D17" s="201">
        <f t="shared" ref="D17:N17" si="6">D$10*$E66</f>
        <v>51.833904944049578</v>
      </c>
      <c r="E17" s="201">
        <f t="shared" si="6"/>
        <v>52.901882177698909</v>
      </c>
      <c r="F17" s="201">
        <f t="shared" si="6"/>
        <v>53.99100747538089</v>
      </c>
      <c r="G17" s="201">
        <f t="shared" si="6"/>
        <v>55.133002933144532</v>
      </c>
      <c r="H17" s="201">
        <f t="shared" si="6"/>
        <v>56.22212823082652</v>
      </c>
      <c r="I17" s="201">
        <f t="shared" si="6"/>
        <v>57.39584578463915</v>
      </c>
      <c r="J17" s="201">
        <f t="shared" si="6"/>
        <v>57.818807065292347</v>
      </c>
      <c r="K17" s="201">
        <f t="shared" si="6"/>
        <v>58.527267210386455</v>
      </c>
      <c r="L17" s="201">
        <f t="shared" si="6"/>
        <v>62.555973408608182</v>
      </c>
      <c r="M17" s="201">
        <f t="shared" si="6"/>
        <v>66.267458646340003</v>
      </c>
      <c r="N17" s="201">
        <f t="shared" si="6"/>
        <v>63.75083902645347</v>
      </c>
    </row>
    <row r="18" spans="2:14" ht="15.6" x14ac:dyDescent="0.3">
      <c r="B18" s="218" t="s">
        <v>144</v>
      </c>
      <c r="C18" s="217" t="s">
        <v>90</v>
      </c>
      <c r="D18" s="201">
        <f t="shared" ref="D18:N18" si="7">D$10*$E67</f>
        <v>0</v>
      </c>
      <c r="E18" s="201">
        <f t="shared" si="7"/>
        <v>0</v>
      </c>
      <c r="F18" s="201">
        <f t="shared" si="7"/>
        <v>0</v>
      </c>
      <c r="G18" s="201">
        <f t="shared" si="7"/>
        <v>0</v>
      </c>
      <c r="H18" s="201">
        <f t="shared" si="7"/>
        <v>0</v>
      </c>
      <c r="I18" s="201">
        <f t="shared" si="7"/>
        <v>0</v>
      </c>
      <c r="J18" s="201">
        <f t="shared" si="7"/>
        <v>0</v>
      </c>
      <c r="K18" s="201">
        <f t="shared" si="7"/>
        <v>0</v>
      </c>
      <c r="L18" s="201">
        <f t="shared" si="7"/>
        <v>0</v>
      </c>
      <c r="M18" s="201">
        <f t="shared" si="7"/>
        <v>0</v>
      </c>
      <c r="N18" s="201">
        <f t="shared" si="7"/>
        <v>0</v>
      </c>
    </row>
    <row r="19" spans="2:14" ht="15.6" x14ac:dyDescent="0.3">
      <c r="B19" s="218" t="s">
        <v>143</v>
      </c>
      <c r="C19" s="217" t="s">
        <v>90</v>
      </c>
      <c r="D19" s="201">
        <f t="shared" ref="D19:N19" si="8">D$10*$E68</f>
        <v>0</v>
      </c>
      <c r="E19" s="201">
        <f t="shared" si="8"/>
        <v>0</v>
      </c>
      <c r="F19" s="201">
        <f t="shared" si="8"/>
        <v>0</v>
      </c>
      <c r="G19" s="201">
        <f t="shared" si="8"/>
        <v>0</v>
      </c>
      <c r="H19" s="201">
        <f t="shared" si="8"/>
        <v>0</v>
      </c>
      <c r="I19" s="201">
        <f t="shared" si="8"/>
        <v>0</v>
      </c>
      <c r="J19" s="201">
        <f t="shared" si="8"/>
        <v>0</v>
      </c>
      <c r="K19" s="201">
        <f t="shared" si="8"/>
        <v>0</v>
      </c>
      <c r="L19" s="201">
        <f t="shared" si="8"/>
        <v>0</v>
      </c>
      <c r="M19" s="201">
        <f t="shared" si="8"/>
        <v>0</v>
      </c>
      <c r="N19" s="201">
        <f t="shared" si="8"/>
        <v>0</v>
      </c>
    </row>
    <row r="20" spans="2:14" ht="15.6" x14ac:dyDescent="0.3">
      <c r="B20" s="218" t="s">
        <v>145</v>
      </c>
      <c r="C20" s="217" t="s">
        <v>90</v>
      </c>
      <c r="D20" s="201">
        <f t="shared" ref="D20:N20" si="9">D$10*$E69</f>
        <v>0</v>
      </c>
      <c r="E20" s="201">
        <f t="shared" si="9"/>
        <v>0</v>
      </c>
      <c r="F20" s="201">
        <f t="shared" si="9"/>
        <v>0</v>
      </c>
      <c r="G20" s="201">
        <f t="shared" si="9"/>
        <v>0</v>
      </c>
      <c r="H20" s="201">
        <f t="shared" si="9"/>
        <v>0</v>
      </c>
      <c r="I20" s="201">
        <f t="shared" si="9"/>
        <v>0</v>
      </c>
      <c r="J20" s="201">
        <f t="shared" si="9"/>
        <v>0</v>
      </c>
      <c r="K20" s="201">
        <f t="shared" si="9"/>
        <v>0</v>
      </c>
      <c r="L20" s="201">
        <f t="shared" si="9"/>
        <v>0</v>
      </c>
      <c r="M20" s="201">
        <f t="shared" si="9"/>
        <v>0</v>
      </c>
      <c r="N20" s="201">
        <f t="shared" si="9"/>
        <v>0</v>
      </c>
    </row>
    <row r="21" spans="2:14" ht="15.6" x14ac:dyDescent="0.3">
      <c r="B21" s="218" t="s">
        <v>146</v>
      </c>
      <c r="C21" s="217" t="s">
        <v>90</v>
      </c>
      <c r="D21" s="201">
        <f t="shared" ref="D21:N21" si="10">D$10*$E70</f>
        <v>0</v>
      </c>
      <c r="E21" s="201">
        <f t="shared" si="10"/>
        <v>0</v>
      </c>
      <c r="F21" s="201">
        <f t="shared" si="10"/>
        <v>0</v>
      </c>
      <c r="G21" s="201">
        <f t="shared" si="10"/>
        <v>0</v>
      </c>
      <c r="H21" s="201">
        <f t="shared" si="10"/>
        <v>0</v>
      </c>
      <c r="I21" s="201">
        <f t="shared" si="10"/>
        <v>0</v>
      </c>
      <c r="J21" s="201">
        <f t="shared" si="10"/>
        <v>0</v>
      </c>
      <c r="K21" s="201">
        <f t="shared" si="10"/>
        <v>0</v>
      </c>
      <c r="L21" s="201">
        <f t="shared" si="10"/>
        <v>0</v>
      </c>
      <c r="M21" s="201">
        <f t="shared" si="10"/>
        <v>0</v>
      </c>
      <c r="N21" s="201">
        <f t="shared" si="10"/>
        <v>0</v>
      </c>
    </row>
    <row r="22" spans="2:14" ht="15.6" x14ac:dyDescent="0.3">
      <c r="B22" s="218" t="s">
        <v>147</v>
      </c>
      <c r="C22" s="217" t="s">
        <v>90</v>
      </c>
      <c r="D22" s="201">
        <f t="shared" ref="D22:N22" si="11">D$10*$E71</f>
        <v>2235.6188567172685</v>
      </c>
      <c r="E22" s="201">
        <f t="shared" si="11"/>
        <v>2281.6811791424921</v>
      </c>
      <c r="F22" s="201">
        <f t="shared" si="11"/>
        <v>2328.6556267642541</v>
      </c>
      <c r="G22" s="201">
        <f t="shared" si="11"/>
        <v>2377.9103873773643</v>
      </c>
      <c r="H22" s="201">
        <f t="shared" si="11"/>
        <v>2424.8848349991263</v>
      </c>
      <c r="I22" s="201">
        <f t="shared" si="11"/>
        <v>2475.5077834070448</v>
      </c>
      <c r="J22" s="201">
        <f t="shared" si="11"/>
        <v>2493.7502873378262</v>
      </c>
      <c r="K22" s="201">
        <f t="shared" si="11"/>
        <v>2524.3064814218856</v>
      </c>
      <c r="L22" s="201">
        <f t="shared" si="11"/>
        <v>2698.0663313625787</v>
      </c>
      <c r="M22" s="201">
        <f t="shared" si="11"/>
        <v>2858.1443033551864</v>
      </c>
      <c r="N22" s="201">
        <f t="shared" si="11"/>
        <v>2749.6014049670366</v>
      </c>
    </row>
    <row r="23" spans="2:14" ht="15.6" x14ac:dyDescent="0.3">
      <c r="B23" s="218" t="s">
        <v>148</v>
      </c>
      <c r="C23" s="217" t="s">
        <v>90</v>
      </c>
      <c r="D23" s="201">
        <f t="shared" ref="D23:N23" si="12">D$10*$E72</f>
        <v>42161.247551881715</v>
      </c>
      <c r="E23" s="201">
        <f t="shared" si="12"/>
        <v>43029.930946973531</v>
      </c>
      <c r="F23" s="201">
        <f t="shared" si="12"/>
        <v>43915.815993453296</v>
      </c>
      <c r="G23" s="201">
        <f t="shared" si="12"/>
        <v>44844.70516840295</v>
      </c>
      <c r="H23" s="201">
        <f t="shared" si="12"/>
        <v>45730.590214882723</v>
      </c>
      <c r="I23" s="201">
        <f t="shared" si="12"/>
        <v>46685.281866914316</v>
      </c>
      <c r="J23" s="201">
        <f t="shared" si="12"/>
        <v>47029.314894673444</v>
      </c>
      <c r="K23" s="201">
        <f t="shared" si="12"/>
        <v>47605.570216169996</v>
      </c>
      <c r="L23" s="201">
        <f t="shared" si="12"/>
        <v>50882.484805575732</v>
      </c>
      <c r="M23" s="201">
        <f t="shared" si="12"/>
        <v>53901.374624162127</v>
      </c>
      <c r="N23" s="201">
        <f t="shared" si="12"/>
        <v>51854.378108995283</v>
      </c>
    </row>
    <row r="24" spans="2:14" ht="15.6" x14ac:dyDescent="0.3">
      <c r="B24" s="218" t="s">
        <v>149</v>
      </c>
      <c r="C24" s="217" t="s">
        <v>90</v>
      </c>
      <c r="D24" s="201">
        <f t="shared" ref="D24:N24" si="13">D$10*$E73</f>
        <v>9201.6449515893237</v>
      </c>
      <c r="E24" s="201">
        <f t="shared" si="13"/>
        <v>9391.2341274584633</v>
      </c>
      <c r="F24" s="201">
        <f t="shared" si="13"/>
        <v>9584.5775444339215</v>
      </c>
      <c r="G24" s="201">
        <f t="shared" si="13"/>
        <v>9787.30656417518</v>
      </c>
      <c r="H24" s="201">
        <f t="shared" si="13"/>
        <v>9980.6499811506383</v>
      </c>
      <c r="I24" s="201">
        <f t="shared" si="13"/>
        <v>10189.010362551377</v>
      </c>
      <c r="J24" s="201">
        <f t="shared" si="13"/>
        <v>10264.095184677768</v>
      </c>
      <c r="K24" s="201">
        <f t="shared" si="13"/>
        <v>10389.862261739474</v>
      </c>
      <c r="L24" s="201">
        <f t="shared" si="13"/>
        <v>11105.045192493357</v>
      </c>
      <c r="M24" s="201">
        <f t="shared" si="13"/>
        <v>11763.914506652445</v>
      </c>
      <c r="N24" s="201">
        <f t="shared" si="13"/>
        <v>11317.159815000414</v>
      </c>
    </row>
    <row r="25" spans="2:14" ht="15.6" x14ac:dyDescent="0.3">
      <c r="B25" s="218" t="s">
        <v>150</v>
      </c>
      <c r="C25" s="217" t="s">
        <v>90</v>
      </c>
      <c r="D25" s="201">
        <f t="shared" ref="D25:N25" si="14">D$10*$E74</f>
        <v>0</v>
      </c>
      <c r="E25" s="201">
        <f t="shared" si="14"/>
        <v>0</v>
      </c>
      <c r="F25" s="201">
        <f t="shared" si="14"/>
        <v>0</v>
      </c>
      <c r="G25" s="201">
        <f t="shared" si="14"/>
        <v>0</v>
      </c>
      <c r="H25" s="201">
        <f t="shared" si="14"/>
        <v>0</v>
      </c>
      <c r="I25" s="201">
        <f t="shared" si="14"/>
        <v>0</v>
      </c>
      <c r="J25" s="201">
        <f t="shared" si="14"/>
        <v>0</v>
      </c>
      <c r="K25" s="201">
        <f t="shared" si="14"/>
        <v>0</v>
      </c>
      <c r="L25" s="201">
        <f t="shared" si="14"/>
        <v>0</v>
      </c>
      <c r="M25" s="201">
        <f t="shared" si="14"/>
        <v>0</v>
      </c>
      <c r="N25" s="201">
        <f t="shared" si="14"/>
        <v>0</v>
      </c>
    </row>
    <row r="26" spans="2:14" ht="15.6" x14ac:dyDescent="0.3">
      <c r="B26" s="218" t="s">
        <v>151</v>
      </c>
      <c r="C26" s="217" t="s">
        <v>90</v>
      </c>
      <c r="D26" s="201">
        <f t="shared" ref="D26:N26" si="15">D$10*$E75</f>
        <v>0</v>
      </c>
      <c r="E26" s="201">
        <f t="shared" si="15"/>
        <v>0</v>
      </c>
      <c r="F26" s="201">
        <f t="shared" si="15"/>
        <v>0</v>
      </c>
      <c r="G26" s="201">
        <f t="shared" si="15"/>
        <v>0</v>
      </c>
      <c r="H26" s="201">
        <f t="shared" si="15"/>
        <v>0</v>
      </c>
      <c r="I26" s="201">
        <f t="shared" si="15"/>
        <v>0</v>
      </c>
      <c r="J26" s="201">
        <f t="shared" si="15"/>
        <v>0</v>
      </c>
      <c r="K26" s="201">
        <f t="shared" si="15"/>
        <v>0</v>
      </c>
      <c r="L26" s="201">
        <f t="shared" si="15"/>
        <v>0</v>
      </c>
      <c r="M26" s="201">
        <f t="shared" si="15"/>
        <v>0</v>
      </c>
      <c r="N26" s="201">
        <f t="shared" si="15"/>
        <v>0</v>
      </c>
    </row>
    <row r="27" spans="2:14" ht="15.6" x14ac:dyDescent="0.3">
      <c r="B27" s="218" t="s">
        <v>152</v>
      </c>
      <c r="C27" s="217" t="s">
        <v>90</v>
      </c>
      <c r="D27" s="201">
        <f t="shared" ref="D27:N27" si="16">D$10*$E76</f>
        <v>9447.2925880632974</v>
      </c>
      <c r="E27" s="201">
        <f t="shared" si="16"/>
        <v>9641.9430473440789</v>
      </c>
      <c r="F27" s="201">
        <f t="shared" si="16"/>
        <v>9840.4479711650747</v>
      </c>
      <c r="G27" s="201">
        <f t="shared" si="16"/>
        <v>10048.589056336605</v>
      </c>
      <c r="H27" s="201">
        <f t="shared" si="16"/>
        <v>10247.093980157599</v>
      </c>
      <c r="I27" s="201">
        <f t="shared" si="16"/>
        <v>10461.016762139448</v>
      </c>
      <c r="J27" s="201">
        <f t="shared" si="16"/>
        <v>10538.106052943718</v>
      </c>
      <c r="K27" s="201">
        <f t="shared" si="16"/>
        <v>10667.230615040871</v>
      </c>
      <c r="L27" s="201">
        <f t="shared" si="16"/>
        <v>11401.506109951544</v>
      </c>
      <c r="M27" s="201">
        <f t="shared" si="16"/>
        <v>12077.964636759014</v>
      </c>
      <c r="N27" s="201">
        <f t="shared" si="16"/>
        <v>11619.283356473607</v>
      </c>
    </row>
    <row r="28" spans="2:14" ht="15.6" x14ac:dyDescent="0.3">
      <c r="B28" s="218" t="s">
        <v>153</v>
      </c>
      <c r="C28" s="217" t="s">
        <v>90</v>
      </c>
      <c r="D28" s="201">
        <f t="shared" ref="D28:N28" si="17">D$10*$E77</f>
        <v>16345.709241703984</v>
      </c>
      <c r="E28" s="201">
        <f t="shared" si="17"/>
        <v>16682.493540645661</v>
      </c>
      <c r="F28" s="201">
        <f t="shared" si="17"/>
        <v>17025.946835605984</v>
      </c>
      <c r="G28" s="201">
        <f t="shared" si="17"/>
        <v>17386.072620612929</v>
      </c>
      <c r="H28" s="201">
        <f t="shared" si="17"/>
        <v>17729.525915573253</v>
      </c>
      <c r="I28" s="201">
        <f t="shared" si="17"/>
        <v>18099.655194608164</v>
      </c>
      <c r="J28" s="201">
        <f t="shared" si="17"/>
        <v>18233.035114981107</v>
      </c>
      <c r="K28" s="201">
        <f t="shared" si="17"/>
        <v>18456.446481605784</v>
      </c>
      <c r="L28" s="201">
        <f t="shared" si="17"/>
        <v>19726.890223158051</v>
      </c>
      <c r="M28" s="201">
        <f t="shared" si="17"/>
        <v>20897.299024430613</v>
      </c>
      <c r="N28" s="201">
        <f t="shared" si="17"/>
        <v>20103.68849821161</v>
      </c>
    </row>
    <row r="29" spans="2:14" ht="15.6" x14ac:dyDescent="0.3">
      <c r="B29" s="218" t="s">
        <v>154</v>
      </c>
      <c r="C29" s="217" t="s">
        <v>90</v>
      </c>
      <c r="D29" s="201">
        <f t="shared" ref="D29:N29" si="18">D$10*$E78</f>
        <v>0</v>
      </c>
      <c r="E29" s="201">
        <f t="shared" si="18"/>
        <v>0</v>
      </c>
      <c r="F29" s="201">
        <f t="shared" si="18"/>
        <v>0</v>
      </c>
      <c r="G29" s="201">
        <f t="shared" si="18"/>
        <v>0</v>
      </c>
      <c r="H29" s="201">
        <f t="shared" si="18"/>
        <v>0</v>
      </c>
      <c r="I29" s="201">
        <f t="shared" si="18"/>
        <v>0</v>
      </c>
      <c r="J29" s="201">
        <f t="shared" si="18"/>
        <v>0</v>
      </c>
      <c r="K29" s="201">
        <f t="shared" si="18"/>
        <v>0</v>
      </c>
      <c r="L29" s="201">
        <f t="shared" si="18"/>
        <v>0</v>
      </c>
      <c r="M29" s="201">
        <f t="shared" si="18"/>
        <v>0</v>
      </c>
      <c r="N29" s="201">
        <f t="shared" si="18"/>
        <v>0</v>
      </c>
    </row>
    <row r="30" spans="2:14" ht="15.6" x14ac:dyDescent="0.3">
      <c r="B30" s="218" t="s">
        <v>155</v>
      </c>
      <c r="C30" s="217" t="s">
        <v>90</v>
      </c>
      <c r="D30" s="201">
        <f t="shared" ref="D30:N30" si="19">D$10*$E79</f>
        <v>15234.660757468484</v>
      </c>
      <c r="E30" s="201">
        <f t="shared" si="19"/>
        <v>15548.553196575853</v>
      </c>
      <c r="F30" s="201">
        <f t="shared" si="19"/>
        <v>15868.661327546732</v>
      </c>
      <c r="G30" s="201">
        <f t="shared" si="19"/>
        <v>16204.308688176392</v>
      </c>
      <c r="H30" s="201">
        <f t="shared" si="19"/>
        <v>16524.416819147275</v>
      </c>
      <c r="I30" s="201">
        <f t="shared" si="19"/>
        <v>16869.387717572201</v>
      </c>
      <c r="J30" s="201">
        <f t="shared" si="19"/>
        <v>16993.701554842446</v>
      </c>
      <c r="K30" s="201">
        <f t="shared" si="19"/>
        <v>17201.927232270107</v>
      </c>
      <c r="L30" s="201">
        <f t="shared" si="19"/>
        <v>18386.016532269186</v>
      </c>
      <c r="M30" s="201">
        <f t="shared" si="19"/>
        <v>19476.870454315584</v>
      </c>
      <c r="N30" s="201">
        <f t="shared" si="19"/>
        <v>18737.203122557628</v>
      </c>
    </row>
    <row r="31" spans="2:14" ht="15.6" x14ac:dyDescent="0.3">
      <c r="B31" s="218" t="s">
        <v>156</v>
      </c>
      <c r="C31" s="217" t="s">
        <v>90</v>
      </c>
      <c r="D31" s="201">
        <f t="shared" ref="D31:N31" si="20">D$10*$E80</f>
        <v>15297.762902617762</v>
      </c>
      <c r="E31" s="201">
        <f t="shared" si="20"/>
        <v>15612.955487922616</v>
      </c>
      <c r="F31" s="201">
        <f t="shared" si="20"/>
        <v>15934.389510560239</v>
      </c>
      <c r="G31" s="201">
        <f t="shared" si="20"/>
        <v>16271.427126529787</v>
      </c>
      <c r="H31" s="201">
        <f t="shared" si="20"/>
        <v>16592.861149167409</v>
      </c>
      <c r="I31" s="201">
        <f t="shared" si="20"/>
        <v>16939.260921136109</v>
      </c>
      <c r="J31" s="201">
        <f t="shared" si="20"/>
        <v>17064.089667791497</v>
      </c>
      <c r="K31" s="201">
        <f t="shared" si="20"/>
        <v>17273.177818439272</v>
      </c>
      <c r="L31" s="201">
        <f t="shared" si="20"/>
        <v>18462.171630331839</v>
      </c>
      <c r="M31" s="201">
        <f t="shared" si="20"/>
        <v>19557.543882232865</v>
      </c>
      <c r="N31" s="201">
        <f t="shared" si="20"/>
        <v>18814.812839633309</v>
      </c>
    </row>
    <row r="32" spans="2:14" ht="15.6" x14ac:dyDescent="0.3">
      <c r="B32" s="218" t="s">
        <v>157</v>
      </c>
      <c r="C32" s="217" t="s">
        <v>90</v>
      </c>
      <c r="D32" s="201">
        <f t="shared" ref="D32:N32" si="21">D$10*$E81</f>
        <v>0</v>
      </c>
      <c r="E32" s="201">
        <f t="shared" si="21"/>
        <v>0</v>
      </c>
      <c r="F32" s="201">
        <f t="shared" si="21"/>
        <v>0</v>
      </c>
      <c r="G32" s="201">
        <f t="shared" si="21"/>
        <v>0</v>
      </c>
      <c r="H32" s="201">
        <f t="shared" si="21"/>
        <v>0</v>
      </c>
      <c r="I32" s="201">
        <f t="shared" si="21"/>
        <v>0</v>
      </c>
      <c r="J32" s="201">
        <f t="shared" si="21"/>
        <v>0</v>
      </c>
      <c r="K32" s="201">
        <f t="shared" si="21"/>
        <v>0</v>
      </c>
      <c r="L32" s="201">
        <f t="shared" si="21"/>
        <v>0</v>
      </c>
      <c r="M32" s="201">
        <f t="shared" si="21"/>
        <v>0</v>
      </c>
      <c r="N32" s="201">
        <f t="shared" si="21"/>
        <v>0</v>
      </c>
    </row>
    <row r="33" spans="2:14" ht="15.6" x14ac:dyDescent="0.3">
      <c r="B33" s="218" t="s">
        <v>158</v>
      </c>
      <c r="C33" s="217" t="s">
        <v>90</v>
      </c>
      <c r="D33" s="201">
        <f t="shared" ref="D33:N33" si="22">D$10*$E82</f>
        <v>0</v>
      </c>
      <c r="E33" s="201">
        <f t="shared" si="22"/>
        <v>0</v>
      </c>
      <c r="F33" s="201">
        <f t="shared" si="22"/>
        <v>0</v>
      </c>
      <c r="G33" s="201">
        <f t="shared" si="22"/>
        <v>0</v>
      </c>
      <c r="H33" s="201">
        <f t="shared" si="22"/>
        <v>0</v>
      </c>
      <c r="I33" s="201">
        <f t="shared" si="22"/>
        <v>0</v>
      </c>
      <c r="J33" s="201">
        <f t="shared" si="22"/>
        <v>0</v>
      </c>
      <c r="K33" s="201">
        <f t="shared" si="22"/>
        <v>0</v>
      </c>
      <c r="L33" s="201">
        <f t="shared" si="22"/>
        <v>0</v>
      </c>
      <c r="M33" s="201">
        <f t="shared" si="22"/>
        <v>0</v>
      </c>
      <c r="N33" s="201">
        <f t="shared" si="22"/>
        <v>0</v>
      </c>
    </row>
    <row r="34" spans="2:14" ht="15.6" x14ac:dyDescent="0.3">
      <c r="B34" s="218" t="s">
        <v>159</v>
      </c>
      <c r="C34" s="217" t="s">
        <v>90</v>
      </c>
      <c r="D34" s="201">
        <f t="shared" ref="D34:N34" si="23">D$10*$E83</f>
        <v>0</v>
      </c>
      <c r="E34" s="201">
        <f t="shared" si="23"/>
        <v>0</v>
      </c>
      <c r="F34" s="201">
        <f t="shared" si="23"/>
        <v>0</v>
      </c>
      <c r="G34" s="201">
        <f t="shared" si="23"/>
        <v>0</v>
      </c>
      <c r="H34" s="201">
        <f t="shared" si="23"/>
        <v>0</v>
      </c>
      <c r="I34" s="201">
        <f t="shared" si="23"/>
        <v>0</v>
      </c>
      <c r="J34" s="201">
        <f t="shared" si="23"/>
        <v>0</v>
      </c>
      <c r="K34" s="201">
        <f t="shared" si="23"/>
        <v>0</v>
      </c>
      <c r="L34" s="201">
        <f t="shared" si="23"/>
        <v>0</v>
      </c>
      <c r="M34" s="201">
        <f t="shared" si="23"/>
        <v>0</v>
      </c>
      <c r="N34" s="201">
        <f t="shared" si="23"/>
        <v>0</v>
      </c>
    </row>
    <row r="35" spans="2:14" ht="15.6" x14ac:dyDescent="0.3">
      <c r="B35" s="218" t="s">
        <v>160</v>
      </c>
      <c r="C35" s="217" t="s">
        <v>90</v>
      </c>
      <c r="D35" s="201">
        <f t="shared" ref="D35:N35" si="24">D$10*$E84</f>
        <v>0</v>
      </c>
      <c r="E35" s="201">
        <f t="shared" si="24"/>
        <v>0</v>
      </c>
      <c r="F35" s="201">
        <f t="shared" si="24"/>
        <v>0</v>
      </c>
      <c r="G35" s="201">
        <f t="shared" si="24"/>
        <v>0</v>
      </c>
      <c r="H35" s="201">
        <f t="shared" si="24"/>
        <v>0</v>
      </c>
      <c r="I35" s="201">
        <f t="shared" si="24"/>
        <v>0</v>
      </c>
      <c r="J35" s="201">
        <f t="shared" si="24"/>
        <v>0</v>
      </c>
      <c r="K35" s="201">
        <f t="shared" si="24"/>
        <v>0</v>
      </c>
      <c r="L35" s="201">
        <f t="shared" si="24"/>
        <v>0</v>
      </c>
      <c r="M35" s="201">
        <f t="shared" si="24"/>
        <v>0</v>
      </c>
      <c r="N35" s="201">
        <f t="shared" si="24"/>
        <v>0</v>
      </c>
    </row>
    <row r="36" spans="2:14" ht="15.6" x14ac:dyDescent="0.3">
      <c r="B36" s="218" t="s">
        <v>161</v>
      </c>
      <c r="C36" s="217" t="s">
        <v>90</v>
      </c>
      <c r="D36" s="201">
        <f t="shared" ref="D36:N36" si="25">D$10*$E85</f>
        <v>0</v>
      </c>
      <c r="E36" s="201">
        <f t="shared" si="25"/>
        <v>0</v>
      </c>
      <c r="F36" s="201">
        <f t="shared" si="25"/>
        <v>0</v>
      </c>
      <c r="G36" s="201">
        <f t="shared" si="25"/>
        <v>0</v>
      </c>
      <c r="H36" s="201">
        <f t="shared" si="25"/>
        <v>0</v>
      </c>
      <c r="I36" s="201">
        <f t="shared" si="25"/>
        <v>0</v>
      </c>
      <c r="J36" s="201">
        <f t="shared" si="25"/>
        <v>0</v>
      </c>
      <c r="K36" s="201">
        <f t="shared" si="25"/>
        <v>0</v>
      </c>
      <c r="L36" s="201">
        <f t="shared" si="25"/>
        <v>0</v>
      </c>
      <c r="M36" s="201">
        <f t="shared" si="25"/>
        <v>0</v>
      </c>
      <c r="N36" s="201">
        <f t="shared" si="25"/>
        <v>0</v>
      </c>
    </row>
    <row r="37" spans="2:14" ht="15.6" x14ac:dyDescent="0.3">
      <c r="B37" s="218" t="s">
        <v>162</v>
      </c>
      <c r="C37" s="217" t="s">
        <v>90</v>
      </c>
      <c r="D37" s="201">
        <f t="shared" ref="D37:N37" si="26">D$10*$E86</f>
        <v>0</v>
      </c>
      <c r="E37" s="201">
        <f t="shared" si="26"/>
        <v>0</v>
      </c>
      <c r="F37" s="201">
        <f t="shared" si="26"/>
        <v>0</v>
      </c>
      <c r="G37" s="201">
        <f t="shared" si="26"/>
        <v>0</v>
      </c>
      <c r="H37" s="201">
        <f t="shared" si="26"/>
        <v>0</v>
      </c>
      <c r="I37" s="201">
        <f t="shared" si="26"/>
        <v>0</v>
      </c>
      <c r="J37" s="201">
        <f t="shared" si="26"/>
        <v>0</v>
      </c>
      <c r="K37" s="201">
        <f t="shared" si="26"/>
        <v>0</v>
      </c>
      <c r="L37" s="201">
        <f t="shared" si="26"/>
        <v>0</v>
      </c>
      <c r="M37" s="201">
        <f t="shared" si="26"/>
        <v>0</v>
      </c>
      <c r="N37" s="201">
        <f t="shared" si="26"/>
        <v>0</v>
      </c>
    </row>
    <row r="38" spans="2:14" ht="15.6" x14ac:dyDescent="0.3">
      <c r="B38" s="218" t="s">
        <v>163</v>
      </c>
      <c r="C38" s="217" t="s">
        <v>90</v>
      </c>
      <c r="D38" s="201">
        <f t="shared" ref="D38:N38" si="27">D$10*$E87</f>
        <v>11595.019171179787</v>
      </c>
      <c r="E38" s="201">
        <f t="shared" si="27"/>
        <v>11833.921034967865</v>
      </c>
      <c r="F38" s="201">
        <f t="shared" si="27"/>
        <v>12077.553628731945</v>
      </c>
      <c r="G38" s="201">
        <f t="shared" si="27"/>
        <v>12333.013047436029</v>
      </c>
      <c r="H38" s="201">
        <f t="shared" si="27"/>
        <v>12576.645641200108</v>
      </c>
      <c r="I38" s="201">
        <f t="shared" si="27"/>
        <v>12839.201154868193</v>
      </c>
      <c r="J38" s="201">
        <f t="shared" si="27"/>
        <v>12933.815754388224</v>
      </c>
      <c r="K38" s="201">
        <f t="shared" si="27"/>
        <v>13092.295208584275</v>
      </c>
      <c r="L38" s="201">
        <f t="shared" si="27"/>
        <v>13993.499269012571</v>
      </c>
      <c r="M38" s="201">
        <f t="shared" si="27"/>
        <v>14823.742379800842</v>
      </c>
      <c r="N38" s="201">
        <f t="shared" si="27"/>
        <v>14260.785512656657</v>
      </c>
    </row>
    <row r="39" spans="2:14" ht="15.6" x14ac:dyDescent="0.3">
      <c r="B39" s="218" t="s">
        <v>164</v>
      </c>
      <c r="C39" s="217" t="s">
        <v>90</v>
      </c>
      <c r="D39" s="201">
        <f t="shared" ref="D39:N39" si="28">D$10*$E88</f>
        <v>10783.705876403359</v>
      </c>
      <c r="E39" s="201">
        <f t="shared" si="28"/>
        <v>11005.891574795185</v>
      </c>
      <c r="F39" s="201">
        <f t="shared" si="28"/>
        <v>11232.476989986852</v>
      </c>
      <c r="G39" s="201">
        <f t="shared" si="28"/>
        <v>11470.061697178113</v>
      </c>
      <c r="H39" s="201">
        <f t="shared" si="28"/>
        <v>11696.647112369779</v>
      </c>
      <c r="I39" s="201">
        <f t="shared" si="28"/>
        <v>11940.831394760797</v>
      </c>
      <c r="J39" s="201">
        <f t="shared" si="28"/>
        <v>12028.82573075756</v>
      </c>
      <c r="K39" s="201">
        <f t="shared" si="28"/>
        <v>12176.216243552139</v>
      </c>
      <c r="L39" s="201">
        <f t="shared" si="28"/>
        <v>13014.362293921311</v>
      </c>
      <c r="M39" s="201">
        <f t="shared" si="28"/>
        <v>13786.512592292911</v>
      </c>
      <c r="N39" s="201">
        <f t="shared" si="28"/>
        <v>13262.946293112167</v>
      </c>
    </row>
    <row r="40" spans="2:14" ht="15.6" x14ac:dyDescent="0.3">
      <c r="B40" s="218" t="s">
        <v>165</v>
      </c>
      <c r="C40" s="217" t="s">
        <v>90</v>
      </c>
      <c r="D40" s="201">
        <f t="shared" ref="D40:N40" si="29">D$10*$E89</f>
        <v>0</v>
      </c>
      <c r="E40" s="201">
        <f t="shared" si="29"/>
        <v>0</v>
      </c>
      <c r="F40" s="201">
        <f t="shared" si="29"/>
        <v>0</v>
      </c>
      <c r="G40" s="201">
        <f t="shared" si="29"/>
        <v>0</v>
      </c>
      <c r="H40" s="201">
        <f t="shared" si="29"/>
        <v>0</v>
      </c>
      <c r="I40" s="201">
        <f t="shared" si="29"/>
        <v>0</v>
      </c>
      <c r="J40" s="201">
        <f t="shared" si="29"/>
        <v>0</v>
      </c>
      <c r="K40" s="201">
        <f t="shared" si="29"/>
        <v>0</v>
      </c>
      <c r="L40" s="201">
        <f t="shared" si="29"/>
        <v>0</v>
      </c>
      <c r="M40" s="201">
        <f t="shared" si="29"/>
        <v>0</v>
      </c>
      <c r="N40" s="201">
        <f t="shared" si="29"/>
        <v>0</v>
      </c>
    </row>
    <row r="41" spans="2:14" ht="15.6" x14ac:dyDescent="0.3">
      <c r="B41" s="218" t="s">
        <v>166</v>
      </c>
      <c r="C41" s="217" t="s">
        <v>90</v>
      </c>
      <c r="D41" s="201">
        <f t="shared" ref="D41:N41" si="30">D$10*$E90</f>
        <v>140756.09569958714</v>
      </c>
      <c r="E41" s="201">
        <f t="shared" si="30"/>
        <v>143656.2110944583</v>
      </c>
      <c r="F41" s="201">
        <f t="shared" si="30"/>
        <v>146613.75451695063</v>
      </c>
      <c r="G41" s="201">
        <f t="shared" si="30"/>
        <v>149714.86800849601</v>
      </c>
      <c r="H41" s="201">
        <f t="shared" si="30"/>
        <v>152672.41143098834</v>
      </c>
      <c r="I41" s="201">
        <f t="shared" si="30"/>
        <v>155859.66696396554</v>
      </c>
      <c r="J41" s="201">
        <f t="shared" si="30"/>
        <v>157008.22751638974</v>
      </c>
      <c r="K41" s="201">
        <f t="shared" si="30"/>
        <v>158932.0664417003</v>
      </c>
      <c r="L41" s="201">
        <f t="shared" si="30"/>
        <v>169872.1057035409</v>
      </c>
      <c r="M41" s="201">
        <f t="shared" si="30"/>
        <v>179950.72455106338</v>
      </c>
      <c r="N41" s="201">
        <f t="shared" si="30"/>
        <v>173116.78926413931</v>
      </c>
    </row>
    <row r="42" spans="2:14" s="115" customFormat="1" ht="15.6" x14ac:dyDescent="0.3">
      <c r="B42" s="524" t="s">
        <v>186</v>
      </c>
      <c r="C42" s="525" t="s">
        <v>90</v>
      </c>
      <c r="D42" s="201">
        <f t="shared" ref="D42:N42" si="31">D$10*$E91</f>
        <v>0</v>
      </c>
      <c r="E42" s="201">
        <f t="shared" si="31"/>
        <v>0</v>
      </c>
      <c r="F42" s="201">
        <f t="shared" si="31"/>
        <v>0</v>
      </c>
      <c r="G42" s="201">
        <f t="shared" si="31"/>
        <v>0</v>
      </c>
      <c r="H42" s="201">
        <f t="shared" si="31"/>
        <v>0</v>
      </c>
      <c r="I42" s="201">
        <f t="shared" si="31"/>
        <v>0</v>
      </c>
      <c r="J42" s="201">
        <f t="shared" si="31"/>
        <v>0</v>
      </c>
      <c r="K42" s="201">
        <f t="shared" si="31"/>
        <v>0</v>
      </c>
      <c r="L42" s="201">
        <f t="shared" si="31"/>
        <v>0</v>
      </c>
      <c r="M42" s="201">
        <f t="shared" si="31"/>
        <v>0</v>
      </c>
      <c r="N42" s="201">
        <f t="shared" si="31"/>
        <v>0</v>
      </c>
    </row>
    <row r="43" spans="2:14" ht="15.6" x14ac:dyDescent="0.3">
      <c r="B43" s="218" t="s">
        <v>167</v>
      </c>
      <c r="C43" s="217" t="s">
        <v>90</v>
      </c>
      <c r="D43" s="201">
        <f t="shared" ref="D43:N43" si="32">D$10*$E92</f>
        <v>0</v>
      </c>
      <c r="E43" s="201">
        <f t="shared" si="32"/>
        <v>0</v>
      </c>
      <c r="F43" s="201">
        <f t="shared" si="32"/>
        <v>0</v>
      </c>
      <c r="G43" s="201">
        <f t="shared" si="32"/>
        <v>0</v>
      </c>
      <c r="H43" s="201">
        <f t="shared" si="32"/>
        <v>0</v>
      </c>
      <c r="I43" s="201">
        <f t="shared" si="32"/>
        <v>0</v>
      </c>
      <c r="J43" s="201">
        <f t="shared" si="32"/>
        <v>0</v>
      </c>
      <c r="K43" s="201">
        <f t="shared" si="32"/>
        <v>0</v>
      </c>
      <c r="L43" s="201">
        <f t="shared" si="32"/>
        <v>0</v>
      </c>
      <c r="M43" s="201">
        <f t="shared" si="32"/>
        <v>0</v>
      </c>
      <c r="N43" s="201">
        <f t="shared" si="32"/>
        <v>0</v>
      </c>
    </row>
    <row r="44" spans="2:14" ht="15.6" x14ac:dyDescent="0.3">
      <c r="B44" s="218" t="s">
        <v>168</v>
      </c>
      <c r="C44" s="217" t="s">
        <v>90</v>
      </c>
      <c r="D44" s="201">
        <f t="shared" ref="D44:N44" si="33">D$10*$E93</f>
        <v>133544.42196824113</v>
      </c>
      <c r="E44" s="201">
        <f t="shared" si="33"/>
        <v>136295.94922625669</v>
      </c>
      <c r="F44" s="201">
        <f t="shared" si="33"/>
        <v>139101.96217254983</v>
      </c>
      <c r="G44" s="201">
        <f t="shared" si="33"/>
        <v>142044.18933953677</v>
      </c>
      <c r="H44" s="201">
        <f t="shared" si="33"/>
        <v>144850.20228582987</v>
      </c>
      <c r="I44" s="201">
        <f t="shared" si="33"/>
        <v>147874.15798523315</v>
      </c>
      <c r="J44" s="201">
        <f t="shared" si="33"/>
        <v>148963.87175078387</v>
      </c>
      <c r="K44" s="201">
        <f t="shared" si="33"/>
        <v>150789.14230808133</v>
      </c>
      <c r="L44" s="201">
        <f t="shared" si="33"/>
        <v>161168.66592495196</v>
      </c>
      <c r="M44" s="201">
        <f t="shared" si="33"/>
        <v>170730.90421765955</v>
      </c>
      <c r="N44" s="201">
        <f t="shared" si="33"/>
        <v>164247.10731263275</v>
      </c>
    </row>
    <row r="45" spans="2:14" x14ac:dyDescent="0.25">
      <c r="B45" s="218" t="s">
        <v>169</v>
      </c>
      <c r="C45" s="217" t="s">
        <v>90</v>
      </c>
      <c r="D45" s="201">
        <f t="shared" ref="D45:N45" si="34">D$10*$E94</f>
        <v>5891.0359792932868</v>
      </c>
      <c r="E45" s="201">
        <f t="shared" si="34"/>
        <v>6012.413913587171</v>
      </c>
      <c r="F45" s="201">
        <f t="shared" si="34"/>
        <v>6136.1953713324201</v>
      </c>
      <c r="G45" s="201">
        <f t="shared" si="34"/>
        <v>6265.9856377060787</v>
      </c>
      <c r="H45" s="201">
        <f t="shared" si="34"/>
        <v>6389.7670954513269</v>
      </c>
      <c r="I45" s="201">
        <f t="shared" si="34"/>
        <v>6523.1626470020319</v>
      </c>
      <c r="J45" s="201">
        <f t="shared" si="34"/>
        <v>6571.2331160293134</v>
      </c>
      <c r="K45" s="201">
        <f t="shared" si="34"/>
        <v>6651.751151650009</v>
      </c>
      <c r="L45" s="201">
        <f t="shared" si="34"/>
        <v>7109.6223691348605</v>
      </c>
      <c r="M45" s="201">
        <f t="shared" si="34"/>
        <v>7531.4407348492505</v>
      </c>
      <c r="N45" s="201">
        <f t="shared" si="34"/>
        <v>7245.4214441369286</v>
      </c>
    </row>
    <row r="46" spans="2:14" x14ac:dyDescent="0.25">
      <c r="B46" s="218" t="s">
        <v>170</v>
      </c>
      <c r="C46" s="217" t="s">
        <v>90</v>
      </c>
      <c r="D46" s="201">
        <f t="shared" ref="D46:N46" si="35">D$10*$E95</f>
        <v>73834.017120737059</v>
      </c>
      <c r="E46" s="201">
        <f t="shared" si="35"/>
        <v>75355.281039381371</v>
      </c>
      <c r="F46" s="201">
        <f t="shared" si="35"/>
        <v>76906.668996018649</v>
      </c>
      <c r="G46" s="201">
        <f t="shared" si="35"/>
        <v>78533.367047638312</v>
      </c>
      <c r="H46" s="201">
        <f t="shared" si="35"/>
        <v>80084.75500427559</v>
      </c>
      <c r="I46" s="201">
        <f t="shared" si="35"/>
        <v>81756.639112884688</v>
      </c>
      <c r="J46" s="201">
        <f t="shared" si="35"/>
        <v>82359.119872743831</v>
      </c>
      <c r="K46" s="201">
        <f t="shared" si="35"/>
        <v>83368.275145507883</v>
      </c>
      <c r="L46" s="201">
        <f t="shared" si="35"/>
        <v>89106.90438316614</v>
      </c>
      <c r="M46" s="201">
        <f t="shared" si="35"/>
        <v>94393.673050930054</v>
      </c>
      <c r="N46" s="201">
        <f t="shared" si="35"/>
        <v>90808.912529768204</v>
      </c>
    </row>
    <row r="48" spans="2:14" x14ac:dyDescent="0.25">
      <c r="B48" s="2" t="s">
        <v>722</v>
      </c>
    </row>
    <row r="49" spans="2:13" x14ac:dyDescent="0.25">
      <c r="B49" s="1" t="s">
        <v>230</v>
      </c>
    </row>
    <row r="50" spans="2:13" x14ac:dyDescent="0.25">
      <c r="B50" s="1" t="s">
        <v>189</v>
      </c>
    </row>
    <row r="51" spans="2:13" ht="15.75" customHeight="1" x14ac:dyDescent="0.25">
      <c r="B51" s="581" t="s">
        <v>593</v>
      </c>
      <c r="C51" s="581"/>
      <c r="D51" s="581"/>
      <c r="E51" s="581"/>
      <c r="F51" s="581"/>
      <c r="G51" s="581"/>
      <c r="H51" s="581"/>
      <c r="I51" s="581"/>
      <c r="J51" s="581"/>
      <c r="K51" s="581"/>
      <c r="L51" s="581"/>
      <c r="M51" s="229"/>
    </row>
    <row r="52" spans="2:13" x14ac:dyDescent="0.25">
      <c r="B52" s="581"/>
      <c r="C52" s="581"/>
      <c r="D52" s="581"/>
      <c r="E52" s="581"/>
      <c r="F52" s="581"/>
      <c r="G52" s="581"/>
      <c r="H52" s="581"/>
      <c r="I52" s="581"/>
      <c r="J52" s="581"/>
      <c r="K52" s="581"/>
      <c r="L52" s="581"/>
      <c r="M52" s="229"/>
    </row>
    <row r="53" spans="2:13" ht="15" customHeight="1" x14ac:dyDescent="0.25">
      <c r="B53" s="581"/>
      <c r="C53" s="581"/>
      <c r="D53" s="581"/>
      <c r="E53" s="581"/>
      <c r="F53" s="581"/>
      <c r="G53" s="581"/>
      <c r="H53" s="581"/>
      <c r="I53" s="581"/>
      <c r="J53" s="581"/>
      <c r="K53" s="581"/>
      <c r="L53" s="581"/>
      <c r="M53" s="229"/>
    </row>
    <row r="54" spans="2:13" ht="15" customHeight="1" x14ac:dyDescent="0.25">
      <c r="B54" s="581"/>
      <c r="C54" s="581"/>
      <c r="D54" s="581"/>
      <c r="E54" s="581"/>
      <c r="F54" s="581"/>
      <c r="G54" s="581"/>
      <c r="H54" s="581"/>
      <c r="I54" s="581"/>
      <c r="J54" s="581"/>
      <c r="K54" s="581"/>
      <c r="L54" s="581"/>
      <c r="M54" s="229"/>
    </row>
    <row r="55" spans="2:13" ht="15" customHeight="1" x14ac:dyDescent="0.25">
      <c r="B55" s="254"/>
      <c r="C55" s="254"/>
      <c r="D55" s="254"/>
      <c r="E55" s="254"/>
      <c r="F55" s="254"/>
      <c r="G55" s="254"/>
      <c r="H55" s="254"/>
      <c r="I55" s="254"/>
      <c r="J55" s="254"/>
      <c r="K55" s="254"/>
      <c r="L55" s="254"/>
      <c r="M55" s="229"/>
    </row>
    <row r="57" spans="2:13" x14ac:dyDescent="0.25">
      <c r="B57" s="216" t="s">
        <v>464</v>
      </c>
    </row>
    <row r="59" spans="2:13" ht="47.25" x14ac:dyDescent="0.25">
      <c r="B59" s="261" t="s">
        <v>187</v>
      </c>
      <c r="C59" s="261" t="s">
        <v>225</v>
      </c>
      <c r="D59" s="262" t="s">
        <v>226</v>
      </c>
      <c r="E59" s="262" t="s">
        <v>227</v>
      </c>
      <c r="F59" s="263"/>
    </row>
    <row r="60" spans="2:13" x14ac:dyDescent="0.25">
      <c r="B60" s="264" t="s">
        <v>136</v>
      </c>
      <c r="C60" s="265">
        <v>0</v>
      </c>
      <c r="D60" s="265">
        <v>0</v>
      </c>
      <c r="E60" s="266">
        <f>D60/$D$96</f>
        <v>0</v>
      </c>
      <c r="F60" s="267"/>
    </row>
    <row r="61" spans="2:13" x14ac:dyDescent="0.25">
      <c r="B61" s="264" t="s">
        <v>137</v>
      </c>
      <c r="C61" s="265">
        <v>58</v>
      </c>
      <c r="D61" s="265">
        <v>773</v>
      </c>
      <c r="E61" s="266">
        <f t="shared" ref="E61:E95" si="36">D61/$D$96</f>
        <v>3.5537942385317728E-3</v>
      </c>
      <c r="F61" s="267"/>
    </row>
    <row r="62" spans="2:13" x14ac:dyDescent="0.25">
      <c r="B62" s="264" t="s">
        <v>138</v>
      </c>
      <c r="C62" s="265">
        <v>0</v>
      </c>
      <c r="D62" s="265">
        <v>0</v>
      </c>
      <c r="E62" s="266">
        <f t="shared" si="36"/>
        <v>0</v>
      </c>
      <c r="F62" s="267"/>
    </row>
    <row r="63" spans="2:13" x14ac:dyDescent="0.25">
      <c r="B63" s="264" t="s">
        <v>139</v>
      </c>
      <c r="C63" s="265">
        <v>0</v>
      </c>
      <c r="D63" s="265">
        <v>0</v>
      </c>
      <c r="E63" s="266">
        <f t="shared" si="36"/>
        <v>0</v>
      </c>
      <c r="F63" s="267"/>
    </row>
    <row r="64" spans="2:13" x14ac:dyDescent="0.25">
      <c r="B64" s="264" t="s">
        <v>140</v>
      </c>
      <c r="C64" s="265">
        <v>7</v>
      </c>
      <c r="D64" s="265">
        <v>922</v>
      </c>
      <c r="E64" s="266">
        <f t="shared" si="36"/>
        <v>4.2388076169809757E-3</v>
      </c>
      <c r="F64" s="267"/>
    </row>
    <row r="65" spans="2:6" x14ac:dyDescent="0.25">
      <c r="B65" s="264" t="s">
        <v>141</v>
      </c>
      <c r="C65" s="265">
        <v>0</v>
      </c>
      <c r="D65" s="265">
        <v>0</v>
      </c>
      <c r="E65" s="266">
        <f t="shared" si="36"/>
        <v>0</v>
      </c>
      <c r="F65" s="267"/>
    </row>
    <row r="66" spans="2:6" x14ac:dyDescent="0.25">
      <c r="B66" s="264" t="s">
        <v>142</v>
      </c>
      <c r="C66" s="265">
        <v>7</v>
      </c>
      <c r="D66" s="265">
        <v>23</v>
      </c>
      <c r="E66" s="266">
        <f t="shared" si="36"/>
        <v>1.0574032016329983E-4</v>
      </c>
      <c r="F66" s="267"/>
    </row>
    <row r="67" spans="2:6" x14ac:dyDescent="0.25">
      <c r="B67" s="218" t="s">
        <v>144</v>
      </c>
      <c r="C67" s="265">
        <v>0</v>
      </c>
      <c r="D67" s="265">
        <v>0</v>
      </c>
      <c r="E67" s="266">
        <f t="shared" si="36"/>
        <v>0</v>
      </c>
      <c r="F67" s="267"/>
    </row>
    <row r="68" spans="2:6" x14ac:dyDescent="0.25">
      <c r="B68" s="218" t="s">
        <v>143</v>
      </c>
      <c r="C68" s="265">
        <v>0</v>
      </c>
      <c r="D68" s="265">
        <v>0</v>
      </c>
      <c r="E68" s="266">
        <f t="shared" si="36"/>
        <v>0</v>
      </c>
      <c r="F68" s="267"/>
    </row>
    <row r="69" spans="2:6" x14ac:dyDescent="0.25">
      <c r="B69" s="264" t="s">
        <v>145</v>
      </c>
      <c r="C69" s="265">
        <v>0</v>
      </c>
      <c r="D69" s="265">
        <v>0</v>
      </c>
      <c r="E69" s="266">
        <f t="shared" si="36"/>
        <v>0</v>
      </c>
      <c r="F69" s="267"/>
    </row>
    <row r="70" spans="2:6" x14ac:dyDescent="0.25">
      <c r="B70" s="264" t="s">
        <v>146</v>
      </c>
      <c r="C70" s="265">
        <v>0</v>
      </c>
      <c r="D70" s="265">
        <v>0</v>
      </c>
      <c r="E70" s="266">
        <f t="shared" si="36"/>
        <v>0</v>
      </c>
      <c r="F70" s="267"/>
    </row>
    <row r="71" spans="2:6" x14ac:dyDescent="0.25">
      <c r="B71" s="264" t="s">
        <v>147</v>
      </c>
      <c r="C71" s="265">
        <v>14</v>
      </c>
      <c r="D71" s="265">
        <v>992</v>
      </c>
      <c r="E71" s="266">
        <f t="shared" si="36"/>
        <v>4.5606259826953665E-3</v>
      </c>
      <c r="F71" s="267"/>
    </row>
    <row r="72" spans="2:6" x14ac:dyDescent="0.25">
      <c r="B72" s="264" t="s">
        <v>148</v>
      </c>
      <c r="C72" s="265">
        <v>75</v>
      </c>
      <c r="D72" s="100">
        <v>18708</v>
      </c>
      <c r="E72" s="266">
        <f t="shared" si="36"/>
        <v>8.6008256939783187E-2</v>
      </c>
      <c r="F72" s="267"/>
    </row>
    <row r="73" spans="2:6" x14ac:dyDescent="0.25">
      <c r="B73" s="264" t="s">
        <v>149</v>
      </c>
      <c r="C73" s="265">
        <v>14</v>
      </c>
      <c r="D73" s="100">
        <v>4083</v>
      </c>
      <c r="E73" s="266">
        <f t="shared" si="36"/>
        <v>1.8771205531597966E-2</v>
      </c>
      <c r="F73" s="267"/>
    </row>
    <row r="74" spans="2:6" x14ac:dyDescent="0.25">
      <c r="B74" s="264" t="s">
        <v>150</v>
      </c>
      <c r="C74" s="265">
        <v>0</v>
      </c>
      <c r="D74" s="265">
        <v>0</v>
      </c>
      <c r="E74" s="266">
        <f t="shared" si="36"/>
        <v>0</v>
      </c>
      <c r="F74" s="267"/>
    </row>
    <row r="75" spans="2:6" x14ac:dyDescent="0.25">
      <c r="B75" s="264" t="s">
        <v>151</v>
      </c>
      <c r="C75" s="265">
        <v>0</v>
      </c>
      <c r="D75" s="265">
        <v>0</v>
      </c>
      <c r="E75" s="266">
        <f t="shared" si="36"/>
        <v>0</v>
      </c>
      <c r="F75" s="267"/>
    </row>
    <row r="76" spans="2:6" x14ac:dyDescent="0.25">
      <c r="B76" s="264" t="s">
        <v>152</v>
      </c>
      <c r="C76" s="100">
        <v>52</v>
      </c>
      <c r="D76" s="100">
        <v>4192</v>
      </c>
      <c r="E76" s="266">
        <f t="shared" si="36"/>
        <v>1.9272322701067518E-2</v>
      </c>
      <c r="F76" s="267"/>
    </row>
    <row r="77" spans="2:6" x14ac:dyDescent="0.25">
      <c r="B77" s="264" t="s">
        <v>153</v>
      </c>
      <c r="C77" s="265">
        <v>105</v>
      </c>
      <c r="D77" s="100">
        <v>7253</v>
      </c>
      <c r="E77" s="266">
        <f t="shared" si="36"/>
        <v>3.3344980093235381E-2</v>
      </c>
      <c r="F77" s="267"/>
    </row>
    <row r="78" spans="2:6" x14ac:dyDescent="0.25">
      <c r="B78" s="264" t="s">
        <v>154</v>
      </c>
      <c r="C78" s="265">
        <v>0</v>
      </c>
      <c r="D78" s="265">
        <v>0</v>
      </c>
      <c r="E78" s="266">
        <f t="shared" si="36"/>
        <v>0</v>
      </c>
      <c r="F78" s="267"/>
    </row>
    <row r="79" spans="2:6" x14ac:dyDescent="0.25">
      <c r="B79" s="264" t="s">
        <v>155</v>
      </c>
      <c r="C79" s="100">
        <v>49</v>
      </c>
      <c r="D79" s="100">
        <v>6760</v>
      </c>
      <c r="E79" s="266">
        <f t="shared" si="36"/>
        <v>3.1078459317561168E-2</v>
      </c>
      <c r="F79" s="267"/>
    </row>
    <row r="80" spans="2:6" x14ac:dyDescent="0.25">
      <c r="B80" s="264" t="s">
        <v>156</v>
      </c>
      <c r="C80" s="100">
        <v>102</v>
      </c>
      <c r="D80" s="100">
        <v>6788</v>
      </c>
      <c r="E80" s="266">
        <f t="shared" si="36"/>
        <v>3.1207186663846923E-2</v>
      </c>
      <c r="F80" s="267"/>
    </row>
    <row r="81" spans="2:6" x14ac:dyDescent="0.25">
      <c r="B81" s="264" t="s">
        <v>157</v>
      </c>
      <c r="C81" s="265">
        <v>0</v>
      </c>
      <c r="D81" s="265">
        <v>0</v>
      </c>
      <c r="E81" s="266">
        <f t="shared" si="36"/>
        <v>0</v>
      </c>
      <c r="F81" s="267"/>
    </row>
    <row r="82" spans="2:6" x14ac:dyDescent="0.25">
      <c r="B82" s="264" t="s">
        <v>158</v>
      </c>
      <c r="C82" s="265">
        <v>0</v>
      </c>
      <c r="D82" s="265">
        <v>0</v>
      </c>
      <c r="E82" s="266">
        <f t="shared" si="36"/>
        <v>0</v>
      </c>
      <c r="F82" s="267"/>
    </row>
    <row r="83" spans="2:6" x14ac:dyDescent="0.25">
      <c r="B83" s="264" t="s">
        <v>159</v>
      </c>
      <c r="C83" s="265">
        <v>0</v>
      </c>
      <c r="D83" s="265">
        <v>0</v>
      </c>
      <c r="E83" s="266">
        <f t="shared" si="36"/>
        <v>0</v>
      </c>
      <c r="F83" s="267"/>
    </row>
    <row r="84" spans="2:6" x14ac:dyDescent="0.25">
      <c r="B84" s="264" t="s">
        <v>160</v>
      </c>
      <c r="C84" s="265">
        <v>0</v>
      </c>
      <c r="D84" s="265">
        <v>0</v>
      </c>
      <c r="E84" s="266">
        <f t="shared" si="36"/>
        <v>0</v>
      </c>
      <c r="F84" s="267"/>
    </row>
    <row r="85" spans="2:6" x14ac:dyDescent="0.25">
      <c r="B85" s="264" t="s">
        <v>161</v>
      </c>
      <c r="C85" s="265">
        <v>0</v>
      </c>
      <c r="D85" s="265">
        <v>0</v>
      </c>
      <c r="E85" s="266">
        <f t="shared" si="36"/>
        <v>0</v>
      </c>
      <c r="F85" s="267"/>
    </row>
    <row r="86" spans="2:6" x14ac:dyDescent="0.25">
      <c r="B86" s="264" t="s">
        <v>162</v>
      </c>
      <c r="C86" s="265">
        <v>0</v>
      </c>
      <c r="D86" s="265">
        <v>0</v>
      </c>
      <c r="E86" s="266">
        <f t="shared" si="36"/>
        <v>0</v>
      </c>
      <c r="F86" s="267"/>
    </row>
    <row r="87" spans="2:6" x14ac:dyDescent="0.25">
      <c r="B87" s="264" t="s">
        <v>163</v>
      </c>
      <c r="C87" s="100">
        <v>144</v>
      </c>
      <c r="D87" s="100">
        <v>5145</v>
      </c>
      <c r="E87" s="266">
        <f t="shared" si="36"/>
        <v>2.3653649880007725E-2</v>
      </c>
      <c r="F87" s="267"/>
    </row>
    <row r="88" spans="2:6" x14ac:dyDescent="0.25">
      <c r="B88" s="264" t="s">
        <v>164</v>
      </c>
      <c r="C88" s="265">
        <v>53</v>
      </c>
      <c r="D88" s="100">
        <v>4785</v>
      </c>
      <c r="E88" s="266">
        <f t="shared" si="36"/>
        <v>2.1998583999190857E-2</v>
      </c>
      <c r="F88" s="267"/>
    </row>
    <row r="89" spans="2:6" x14ac:dyDescent="0.25">
      <c r="B89" s="264" t="s">
        <v>165</v>
      </c>
      <c r="C89" s="265">
        <v>0</v>
      </c>
      <c r="D89" s="265">
        <v>0</v>
      </c>
      <c r="E89" s="266">
        <f t="shared" si="36"/>
        <v>0</v>
      </c>
      <c r="F89" s="267"/>
    </row>
    <row r="90" spans="2:6" x14ac:dyDescent="0.25">
      <c r="B90" s="264" t="s">
        <v>166</v>
      </c>
      <c r="C90" s="265">
        <v>953</v>
      </c>
      <c r="D90" s="100">
        <v>62457</v>
      </c>
      <c r="E90" s="266">
        <f t="shared" si="36"/>
        <v>0.28714013810605293</v>
      </c>
      <c r="F90" s="267"/>
    </row>
    <row r="91" spans="2:6" x14ac:dyDescent="0.25">
      <c r="B91" s="264" t="s">
        <v>186</v>
      </c>
      <c r="C91" s="265">
        <v>0</v>
      </c>
      <c r="D91" s="265">
        <v>0</v>
      </c>
      <c r="E91" s="266">
        <f t="shared" si="36"/>
        <v>0</v>
      </c>
      <c r="F91" s="267"/>
    </row>
    <row r="92" spans="2:6" x14ac:dyDescent="0.25">
      <c r="B92" s="264" t="s">
        <v>167</v>
      </c>
      <c r="C92" s="265">
        <v>0</v>
      </c>
      <c r="D92" s="265">
        <v>0</v>
      </c>
      <c r="E92" s="266">
        <f t="shared" si="36"/>
        <v>0</v>
      </c>
      <c r="F92" s="267"/>
    </row>
    <row r="93" spans="2:6" x14ac:dyDescent="0.25">
      <c r="B93" s="264" t="s">
        <v>168</v>
      </c>
      <c r="C93" s="265">
        <v>388</v>
      </c>
      <c r="D93" s="100">
        <v>59257</v>
      </c>
      <c r="E93" s="266">
        <f t="shared" si="36"/>
        <v>0.2724284413876808</v>
      </c>
      <c r="F93" s="267"/>
    </row>
    <row r="94" spans="2:6" x14ac:dyDescent="0.25">
      <c r="B94" s="264" t="s">
        <v>169</v>
      </c>
      <c r="C94" s="265">
        <v>4</v>
      </c>
      <c r="D94" s="100">
        <v>2614</v>
      </c>
      <c r="E94" s="266">
        <f t="shared" si="36"/>
        <v>1.201761725682025E-2</v>
      </c>
      <c r="F94" s="267"/>
    </row>
    <row r="95" spans="2:6" x14ac:dyDescent="0.25">
      <c r="B95" s="264" t="s">
        <v>170</v>
      </c>
      <c r="C95" s="265">
        <v>209</v>
      </c>
      <c r="D95" s="265">
        <v>32762</v>
      </c>
      <c r="E95" s="266">
        <f t="shared" si="36"/>
        <v>0.15062018996478388</v>
      </c>
      <c r="F95" s="267"/>
    </row>
    <row r="96" spans="2:6" x14ac:dyDescent="0.25">
      <c r="B96" s="268" t="s">
        <v>192</v>
      </c>
      <c r="C96" s="269">
        <f>SUM(C60:C95)</f>
        <v>2234</v>
      </c>
      <c r="D96" s="269">
        <f>SUM(D60:D95)</f>
        <v>217514</v>
      </c>
      <c r="E96" s="271">
        <f>D96/$D$96</f>
        <v>1</v>
      </c>
      <c r="F96" s="270"/>
    </row>
    <row r="97" spans="2:6" ht="40.5" customHeight="1" x14ac:dyDescent="0.25">
      <c r="B97" s="588" t="s">
        <v>592</v>
      </c>
      <c r="C97" s="588"/>
      <c r="D97" s="588"/>
      <c r="E97" s="588"/>
      <c r="F97" s="588"/>
    </row>
    <row r="98" spans="2:6" x14ac:dyDescent="0.25">
      <c r="B98" s="1" t="s">
        <v>228</v>
      </c>
    </row>
  </sheetData>
  <mergeCells count="4">
    <mergeCell ref="B4:B5"/>
    <mergeCell ref="B97:F97"/>
    <mergeCell ref="B51:L54"/>
    <mergeCell ref="C4:N4"/>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78"/>
  <sheetViews>
    <sheetView zoomScale="70" zoomScaleNormal="70" workbookViewId="0">
      <selection activeCell="D21" sqref="D21"/>
    </sheetView>
  </sheetViews>
  <sheetFormatPr defaultColWidth="9.140625" defaultRowHeight="15.75" x14ac:dyDescent="0.25"/>
  <cols>
    <col min="1" max="1" width="5.7109375" style="2" customWidth="1"/>
    <col min="2" max="2" width="66.42578125" style="2" customWidth="1"/>
    <col min="3" max="3" width="15.5703125" style="2" bestFit="1" customWidth="1"/>
    <col min="4" max="5" width="15.5703125" style="2" customWidth="1"/>
    <col min="6" max="11" width="13.85546875" style="2" bestFit="1" customWidth="1"/>
    <col min="12" max="14" width="13.85546875" style="2" customWidth="1"/>
    <col min="15" max="16384" width="9.140625" style="2"/>
  </cols>
  <sheetData>
    <row r="2" spans="2:5" ht="15.6" x14ac:dyDescent="0.3">
      <c r="B2" s="1" t="s">
        <v>878</v>
      </c>
    </row>
    <row r="3" spans="2:5" ht="16.149999999999999" thickBot="1" x14ac:dyDescent="0.35">
      <c r="C3" s="1"/>
      <c r="D3" s="1"/>
      <c r="E3" s="1"/>
    </row>
    <row r="4" spans="2:5" ht="18" x14ac:dyDescent="0.4">
      <c r="B4" s="552" t="s">
        <v>68</v>
      </c>
      <c r="C4" s="3" t="s">
        <v>3</v>
      </c>
      <c r="D4" s="116"/>
      <c r="E4" s="116"/>
    </row>
    <row r="5" spans="2:5" ht="15.6" x14ac:dyDescent="0.3">
      <c r="B5" s="8" t="s">
        <v>4</v>
      </c>
      <c r="C5" s="7">
        <v>0.55000000000000004</v>
      </c>
      <c r="D5" s="12"/>
      <c r="E5" s="12"/>
    </row>
    <row r="6" spans="2:5" ht="15.6" x14ac:dyDescent="0.3">
      <c r="B6" s="6" t="s">
        <v>5</v>
      </c>
      <c r="C6" s="7">
        <v>3</v>
      </c>
      <c r="D6" s="12"/>
      <c r="E6" s="12"/>
    </row>
    <row r="7" spans="2:5" ht="15.6" x14ac:dyDescent="0.3">
      <c r="B7" s="6" t="s">
        <v>2</v>
      </c>
      <c r="C7" s="7">
        <v>2.5</v>
      </c>
      <c r="D7" s="12"/>
      <c r="E7" s="12"/>
    </row>
    <row r="8" spans="2:5" ht="15.6" x14ac:dyDescent="0.3">
      <c r="B8" s="6" t="s">
        <v>6</v>
      </c>
      <c r="C8" s="7">
        <v>9</v>
      </c>
      <c r="D8" s="12"/>
      <c r="E8" s="12"/>
    </row>
    <row r="9" spans="2:5" ht="15.6" x14ac:dyDescent="0.3">
      <c r="B9" s="8" t="s">
        <v>50</v>
      </c>
      <c r="C9" s="7">
        <v>1</v>
      </c>
      <c r="D9" s="12"/>
      <c r="E9" s="12"/>
    </row>
    <row r="10" spans="2:5" ht="15.6" x14ac:dyDescent="0.3">
      <c r="B10" s="8" t="s">
        <v>7</v>
      </c>
      <c r="C10" s="7">
        <v>2.2400000000000002</v>
      </c>
      <c r="D10" s="12"/>
      <c r="E10" s="12"/>
    </row>
    <row r="11" spans="2:5" ht="15.6" x14ac:dyDescent="0.3">
      <c r="B11" s="6" t="s">
        <v>1</v>
      </c>
      <c r="C11" s="7">
        <v>2.9</v>
      </c>
      <c r="D11" s="12"/>
      <c r="E11" s="12"/>
    </row>
    <row r="12" spans="2:5" ht="15.6" x14ac:dyDescent="0.3">
      <c r="B12" s="6" t="s">
        <v>12</v>
      </c>
      <c r="C12" s="7">
        <v>4.0999999999999996</v>
      </c>
      <c r="D12" s="12"/>
      <c r="E12" s="12"/>
    </row>
    <row r="13" spans="2:5" ht="15.6" x14ac:dyDescent="0.3">
      <c r="B13" s="6" t="s">
        <v>57</v>
      </c>
      <c r="C13" s="7">
        <v>9</v>
      </c>
      <c r="D13" s="12"/>
      <c r="E13" s="12"/>
    </row>
    <row r="14" spans="2:5" ht="15.6" x14ac:dyDescent="0.3">
      <c r="B14" s="6" t="s">
        <v>8</v>
      </c>
      <c r="C14" s="7">
        <v>5.9</v>
      </c>
      <c r="D14" s="12"/>
      <c r="E14" s="12"/>
    </row>
    <row r="15" spans="2:5" ht="15.6" x14ac:dyDescent="0.3">
      <c r="B15" s="6" t="s">
        <v>9</v>
      </c>
      <c r="C15" s="7">
        <v>6.12</v>
      </c>
      <c r="D15" s="12"/>
      <c r="E15" s="12"/>
    </row>
    <row r="16" spans="2:5" ht="15.6" x14ac:dyDescent="0.3">
      <c r="B16" s="8" t="s">
        <v>10</v>
      </c>
      <c r="C16" s="7">
        <v>4.5</v>
      </c>
      <c r="D16" s="12"/>
      <c r="E16" s="12"/>
    </row>
    <row r="17" spans="2:14" ht="16.149999999999999" thickBot="1" x14ac:dyDescent="0.35">
      <c r="B17" s="89" t="s">
        <v>879</v>
      </c>
      <c r="C17" s="90">
        <v>2.5</v>
      </c>
      <c r="D17" s="12"/>
      <c r="E17" s="12"/>
    </row>
    <row r="18" spans="2:14" ht="15.6" x14ac:dyDescent="0.3">
      <c r="B18" s="13"/>
      <c r="C18" s="14"/>
      <c r="D18" s="14"/>
      <c r="E18" s="14"/>
    </row>
    <row r="19" spans="2:14" s="18" customFormat="1" ht="18" x14ac:dyDescent="0.3">
      <c r="B19" s="15" t="s">
        <v>69</v>
      </c>
      <c r="C19" s="16" t="s">
        <v>15</v>
      </c>
      <c r="D19" s="16">
        <v>2005</v>
      </c>
      <c r="E19" s="16">
        <v>2006</v>
      </c>
      <c r="F19" s="16">
        <v>2007</v>
      </c>
      <c r="G19" s="16">
        <v>2008</v>
      </c>
      <c r="H19" s="16">
        <v>2009</v>
      </c>
      <c r="I19" s="16">
        <v>2010</v>
      </c>
      <c r="J19" s="16">
        <v>2011</v>
      </c>
      <c r="K19" s="16">
        <v>2012</v>
      </c>
      <c r="L19" s="16">
        <v>2013</v>
      </c>
      <c r="M19" s="16">
        <v>2014</v>
      </c>
      <c r="N19" s="17">
        <v>2015</v>
      </c>
    </row>
    <row r="20" spans="2:14" s="18" customFormat="1" ht="15.6" x14ac:dyDescent="0.3">
      <c r="B20" s="172" t="s">
        <v>880</v>
      </c>
      <c r="C20" s="171"/>
      <c r="D20" s="197"/>
      <c r="E20" s="197"/>
      <c r="F20" s="197"/>
      <c r="G20" s="197"/>
      <c r="H20" s="197"/>
      <c r="I20" s="197"/>
      <c r="J20" s="197"/>
      <c r="K20" s="197"/>
      <c r="L20" s="197"/>
      <c r="M20" s="197"/>
      <c r="N20" s="197"/>
    </row>
    <row r="21" spans="2:14" s="18" customFormat="1" ht="15.6" x14ac:dyDescent="0.3">
      <c r="B21" s="165" t="s">
        <v>136</v>
      </c>
      <c r="C21" s="20"/>
      <c r="D21" s="21">
        <f>'State_production_Fish process'!D7</f>
        <v>9161.6752149273161</v>
      </c>
      <c r="E21" s="21">
        <f>'State_production_Fish process'!E7</f>
        <v>9743.2620963360478</v>
      </c>
      <c r="F21" s="21">
        <f>'State_production_Fish process'!F7</f>
        <v>10361.768350314942</v>
      </c>
      <c r="G21" s="21">
        <f>'State_production_Fish process'!G7</f>
        <v>11475</v>
      </c>
      <c r="H21" s="21">
        <f>'State_production_Fish process'!H7</f>
        <v>10318</v>
      </c>
      <c r="I21" s="21">
        <f>'State_production_Fish process'!I7</f>
        <v>12509</v>
      </c>
      <c r="J21" s="21">
        <f>'State_production_Fish process'!J7</f>
        <v>12138</v>
      </c>
      <c r="K21" s="21">
        <f>'State_production_Fish process'!K7</f>
        <v>12760</v>
      </c>
      <c r="L21" s="21">
        <f>'State_production_Fish process'!L7</f>
        <v>14465.436168260827</v>
      </c>
      <c r="M21" s="21">
        <f>'State_production_Fish process'!M7</f>
        <v>15328.895226031587</v>
      </c>
      <c r="N21" s="131">
        <f>'State_production_Fish process'!N7</f>
        <v>16243.895180030715</v>
      </c>
    </row>
    <row r="22" spans="2:14" s="18" customFormat="1" ht="15.6" x14ac:dyDescent="0.3">
      <c r="B22" s="165" t="s">
        <v>137</v>
      </c>
      <c r="C22" s="20"/>
      <c r="D22" s="21">
        <f>'State_production_Fish process'!D8</f>
        <v>184047.37676400752</v>
      </c>
      <c r="E22" s="21">
        <f>'State_production_Fish process'!E8</f>
        <v>195730.77934842079</v>
      </c>
      <c r="F22" s="21">
        <f>'State_production_Fish process'!F8</f>
        <v>208155.84909674319</v>
      </c>
      <c r="G22" s="21">
        <f>'State_production_Fish process'!G8</f>
        <v>141326</v>
      </c>
      <c r="H22" s="21">
        <f>'State_production_Fish process'!H8</f>
        <v>216515</v>
      </c>
      <c r="I22" s="21">
        <f>'State_production_Fish process'!I8</f>
        <v>245388</v>
      </c>
      <c r="J22" s="21">
        <f>'State_production_Fish process'!J8</f>
        <v>180490</v>
      </c>
      <c r="K22" s="21">
        <f>'State_production_Fish process'!K8</f>
        <v>405540</v>
      </c>
      <c r="L22" s="21">
        <f>'State_production_Fish process'!L8</f>
        <v>290593.75256806932</v>
      </c>
      <c r="M22" s="21">
        <f>'State_production_Fish process'!M8</f>
        <v>307939.63864214695</v>
      </c>
      <c r="N22" s="131">
        <f>'State_production_Fish process'!N8</f>
        <v>326320.92124844843</v>
      </c>
    </row>
    <row r="23" spans="2:14" s="18" customFormat="1" ht="15.6" x14ac:dyDescent="0.3">
      <c r="B23" s="165" t="s">
        <v>138</v>
      </c>
      <c r="C23" s="20"/>
      <c r="D23" s="21">
        <f>'State_production_Fish process'!D9</f>
        <v>0</v>
      </c>
      <c r="E23" s="21">
        <f>'State_production_Fish process'!E9</f>
        <v>0</v>
      </c>
      <c r="F23" s="21">
        <f>'State_production_Fish process'!F9</f>
        <v>0</v>
      </c>
      <c r="G23" s="21">
        <f>'State_production_Fish process'!G9</f>
        <v>0</v>
      </c>
      <c r="H23" s="21">
        <f>'State_production_Fish process'!H9</f>
        <v>0</v>
      </c>
      <c r="I23" s="21">
        <f>'State_production_Fish process'!I9</f>
        <v>0</v>
      </c>
      <c r="J23" s="21">
        <f>'State_production_Fish process'!J9</f>
        <v>0</v>
      </c>
      <c r="K23" s="21">
        <f>'State_production_Fish process'!K9</f>
        <v>0</v>
      </c>
      <c r="L23" s="21">
        <f>'State_production_Fish process'!L9</f>
        <v>0</v>
      </c>
      <c r="M23" s="21">
        <f>'State_production_Fish process'!M9</f>
        <v>0</v>
      </c>
      <c r="N23" s="131">
        <f>'State_production_Fish process'!N9</f>
        <v>0</v>
      </c>
    </row>
    <row r="24" spans="2:14" s="18" customFormat="1" ht="15.6" x14ac:dyDescent="0.3">
      <c r="B24" s="165" t="s">
        <v>139</v>
      </c>
      <c r="C24" s="20"/>
      <c r="D24" s="21">
        <f>'State_production_Fish process'!D10</f>
        <v>572.29518487839891</v>
      </c>
      <c r="E24" s="21">
        <f>'State_production_Fish process'!E10</f>
        <v>608.62471676099165</v>
      </c>
      <c r="F24" s="21">
        <f>'State_production_Fish process'!F10</f>
        <v>647.26046215311919</v>
      </c>
      <c r="G24" s="21">
        <f>'State_production_Fish process'!G10</f>
        <v>920</v>
      </c>
      <c r="H24" s="21">
        <f>'State_production_Fish process'!H10</f>
        <v>950</v>
      </c>
      <c r="I24" s="21">
        <f>'State_production_Fish process'!I10</f>
        <v>580</v>
      </c>
      <c r="J24" s="21">
        <f>'State_production_Fish process'!J10</f>
        <v>610</v>
      </c>
      <c r="K24" s="21">
        <f>'State_production_Fish process'!K10</f>
        <v>638</v>
      </c>
      <c r="L24" s="21">
        <f>'State_production_Fish process'!L10</f>
        <v>903.60106334845511</v>
      </c>
      <c r="M24" s="21">
        <f>'State_production_Fish process'!M10</f>
        <v>957.53808354501382</v>
      </c>
      <c r="N24" s="131">
        <f>'State_production_Fish process'!N10</f>
        <v>1014.6946685093511</v>
      </c>
    </row>
    <row r="25" spans="2:14" s="18" customFormat="1" ht="15.6" x14ac:dyDescent="0.3">
      <c r="B25" s="165" t="s">
        <v>140</v>
      </c>
      <c r="C25" s="20"/>
      <c r="D25" s="21">
        <f>'State_production_Fish process'!D11</f>
        <v>10747.325962429772</v>
      </c>
      <c r="E25" s="21">
        <f>'State_production_Fish process'!E11</f>
        <v>11429.570600374209</v>
      </c>
      <c r="F25" s="21">
        <f>'State_production_Fish process'!F11</f>
        <v>12155.124406350871</v>
      </c>
      <c r="G25" s="21">
        <f>'State_production_Fish process'!G11</f>
        <v>13834</v>
      </c>
      <c r="H25" s="21">
        <f>'State_production_Fish process'!H11</f>
        <v>14110</v>
      </c>
      <c r="I25" s="21">
        <f>'State_production_Fish process'!I11</f>
        <v>13834</v>
      </c>
      <c r="J25" s="21">
        <f>'State_production_Fish process'!J11</f>
        <v>13834</v>
      </c>
      <c r="K25" s="21">
        <f>'State_production_Fish process'!K11</f>
        <v>13834</v>
      </c>
      <c r="L25" s="21">
        <f>'State_production_Fish process'!L11</f>
        <v>16969.031759139216</v>
      </c>
      <c r="M25" s="21">
        <f>'State_production_Fish process'!M11</f>
        <v>17981.933409915368</v>
      </c>
      <c r="N25" s="131">
        <f>'State_production_Fish process'!N11</f>
        <v>19055.29636270968</v>
      </c>
    </row>
    <row r="26" spans="2:14" s="18" customFormat="1" ht="15.6" x14ac:dyDescent="0.3">
      <c r="B26" s="165" t="s">
        <v>141</v>
      </c>
      <c r="C26" s="20"/>
      <c r="D26" s="21">
        <f>'State_production_Fish process'!D12</f>
        <v>0</v>
      </c>
      <c r="E26" s="21">
        <f>'State_production_Fish process'!E12</f>
        <v>0</v>
      </c>
      <c r="F26" s="21">
        <f>'State_production_Fish process'!F12</f>
        <v>0</v>
      </c>
      <c r="G26" s="21">
        <f>'State_production_Fish process'!G12</f>
        <v>0</v>
      </c>
      <c r="H26" s="21">
        <f>'State_production_Fish process'!H12</f>
        <v>0</v>
      </c>
      <c r="I26" s="21">
        <f>'State_production_Fish process'!I12</f>
        <v>0</v>
      </c>
      <c r="J26" s="21">
        <f>'State_production_Fish process'!J12</f>
        <v>0</v>
      </c>
      <c r="K26" s="21">
        <f>'State_production_Fish process'!K12</f>
        <v>0</v>
      </c>
      <c r="L26" s="21">
        <f>'State_production_Fish process'!L12</f>
        <v>0</v>
      </c>
      <c r="M26" s="21">
        <f>'State_production_Fish process'!M12</f>
        <v>0</v>
      </c>
      <c r="N26" s="131">
        <f>'State_production_Fish process'!N12</f>
        <v>0</v>
      </c>
    </row>
    <row r="27" spans="2:14" s="18" customFormat="1" ht="15.6" x14ac:dyDescent="0.3">
      <c r="B27" s="165" t="s">
        <v>142</v>
      </c>
      <c r="C27" s="20"/>
      <c r="D27" s="21">
        <f>'State_production_Fish process'!D13</f>
        <v>575.69986147854081</v>
      </c>
      <c r="E27" s="21">
        <f>'State_production_Fish process'!E13</f>
        <v>612.24552362111649</v>
      </c>
      <c r="F27" s="21">
        <f>'State_production_Fish process'!F13</f>
        <v>651.11111931033088</v>
      </c>
      <c r="G27" s="21">
        <f>'State_production_Fish process'!G13</f>
        <v>1350</v>
      </c>
      <c r="H27" s="21">
        <f>'State_production_Fish process'!H13</f>
        <v>800</v>
      </c>
      <c r="I27" s="21">
        <f>'State_production_Fish process'!I13</f>
        <v>580</v>
      </c>
      <c r="J27" s="21">
        <f>'State_production_Fish process'!J13</f>
        <v>520</v>
      </c>
      <c r="K27" s="21">
        <f>'State_production_Fish process'!K13</f>
        <v>470</v>
      </c>
      <c r="L27" s="21">
        <f>'State_production_Fish process'!L13</f>
        <v>908.97673219476826</v>
      </c>
      <c r="M27" s="21">
        <f>'State_production_Fish process'!M13</f>
        <v>963.23463244657955</v>
      </c>
      <c r="N27" s="131">
        <f>'State_production_Fish process'!N13</f>
        <v>1020.7312511776057</v>
      </c>
    </row>
    <row r="28" spans="2:14" s="18" customFormat="1" ht="15.6" x14ac:dyDescent="0.3">
      <c r="B28" s="165" t="s">
        <v>143</v>
      </c>
      <c r="C28" s="20"/>
      <c r="D28" s="21">
        <f>'State_production_Fish process'!D14</f>
        <v>1430.7379621959974</v>
      </c>
      <c r="E28" s="21">
        <f>'State_production_Fish process'!E14</f>
        <v>1521.5617919024792</v>
      </c>
      <c r="F28" s="21">
        <f>'State_production_Fish process'!F14</f>
        <v>1618.1511553827982</v>
      </c>
      <c r="G28" s="21">
        <f>'State_production_Fish process'!G14</f>
        <v>37</v>
      </c>
      <c r="H28" s="21">
        <f>'State_production_Fish process'!H14</f>
        <v>1908</v>
      </c>
      <c r="I28" s="21">
        <f>'State_production_Fish process'!I14</f>
        <v>2493</v>
      </c>
      <c r="J28" s="21">
        <f>'State_production_Fish process'!J14</f>
        <v>2304</v>
      </c>
      <c r="K28" s="21">
        <f>'State_production_Fish process'!K14</f>
        <v>2503</v>
      </c>
      <c r="L28" s="21">
        <f>'State_production_Fish process'!L14</f>
        <v>2259.0026583711378</v>
      </c>
      <c r="M28" s="21">
        <f>'State_production_Fish process'!M14</f>
        <v>2393.8452088625345</v>
      </c>
      <c r="N28" s="131">
        <f>'State_production_Fish process'!N14</f>
        <v>2536.7366712733779</v>
      </c>
    </row>
    <row r="29" spans="2:14" s="18" customFormat="1" ht="15.6" x14ac:dyDescent="0.3">
      <c r="B29" s="165" t="s">
        <v>144</v>
      </c>
      <c r="C29" s="20"/>
      <c r="D29" s="21">
        <f>'State_production_Fish process'!D15</f>
        <v>0</v>
      </c>
      <c r="E29" s="21">
        <f>'State_production_Fish process'!E15</f>
        <v>0</v>
      </c>
      <c r="F29" s="21">
        <f>'State_production_Fish process'!F15</f>
        <v>0</v>
      </c>
      <c r="G29" s="21">
        <f>'State_production_Fish process'!G15</f>
        <v>0</v>
      </c>
      <c r="H29" s="21">
        <f>'State_production_Fish process'!H15</f>
        <v>0</v>
      </c>
      <c r="I29" s="21">
        <f>'State_production_Fish process'!I15</f>
        <v>0</v>
      </c>
      <c r="J29" s="21">
        <f>'State_production_Fish process'!J15</f>
        <v>0</v>
      </c>
      <c r="K29" s="21">
        <f>'State_production_Fish process'!K15</f>
        <v>0</v>
      </c>
      <c r="L29" s="21">
        <f>'State_production_Fish process'!L15</f>
        <v>0</v>
      </c>
      <c r="M29" s="21">
        <f>'State_production_Fish process'!M15</f>
        <v>0</v>
      </c>
      <c r="N29" s="131">
        <f>'State_production_Fish process'!N15</f>
        <v>0</v>
      </c>
    </row>
    <row r="30" spans="2:14" s="18" customFormat="1" ht="15.6" x14ac:dyDescent="0.3">
      <c r="B30" s="165" t="s">
        <v>145</v>
      </c>
      <c r="C30" s="20"/>
      <c r="D30" s="21">
        <f>'State_production_Fish process'!D16</f>
        <v>0</v>
      </c>
      <c r="E30" s="21">
        <f>'State_production_Fish process'!E16</f>
        <v>0</v>
      </c>
      <c r="F30" s="21">
        <f>'State_production_Fish process'!F16</f>
        <v>0</v>
      </c>
      <c r="G30" s="21">
        <f>'State_production_Fish process'!G16</f>
        <v>0</v>
      </c>
      <c r="H30" s="21">
        <f>'State_production_Fish process'!H16</f>
        <v>0</v>
      </c>
      <c r="I30" s="21">
        <f>'State_production_Fish process'!I16</f>
        <v>0</v>
      </c>
      <c r="J30" s="21">
        <f>'State_production_Fish process'!J16</f>
        <v>0</v>
      </c>
      <c r="K30" s="21">
        <f>'State_production_Fish process'!K16</f>
        <v>0</v>
      </c>
      <c r="L30" s="21">
        <f>'State_production_Fish process'!L16</f>
        <v>0</v>
      </c>
      <c r="M30" s="21">
        <f>'State_production_Fish process'!M16</f>
        <v>0</v>
      </c>
      <c r="N30" s="131">
        <f>'State_production_Fish process'!N16</f>
        <v>0</v>
      </c>
    </row>
    <row r="31" spans="2:14" s="18" customFormat="1" ht="15.6" x14ac:dyDescent="0.3">
      <c r="B31" s="165" t="s">
        <v>146</v>
      </c>
      <c r="C31" s="20"/>
      <c r="D31" s="21">
        <f>'State_production_Fish process'!D17</f>
        <v>12458.175954001081</v>
      </c>
      <c r="E31" s="21">
        <f>'State_production_Fish process'!E17</f>
        <v>13249.026047586964</v>
      </c>
      <c r="F31" s="21">
        <f>'State_production_Fish process'!F17</f>
        <v>14090.079627849716</v>
      </c>
      <c r="G31" s="21">
        <f>'State_production_Fish process'!G17</f>
        <v>0</v>
      </c>
      <c r="H31" s="21">
        <f>'State_production_Fish process'!H17</f>
        <v>0</v>
      </c>
      <c r="I31" s="21">
        <f>'State_production_Fish process'!I17</f>
        <v>0</v>
      </c>
      <c r="J31" s="21">
        <f>'State_production_Fish process'!J17</f>
        <v>37827</v>
      </c>
      <c r="K31" s="21">
        <f>'State_production_Fish process'!K17</f>
        <v>42674</v>
      </c>
      <c r="L31" s="21">
        <f>'State_production_Fish process'!L17</f>
        <v>19670.305354411572</v>
      </c>
      <c r="M31" s="21">
        <f>'State_production_Fish process'!M17</f>
        <v>20844.449232952178</v>
      </c>
      <c r="N31" s="131">
        <f>'State_production_Fish process'!N17</f>
        <v>22088.679153507648</v>
      </c>
    </row>
    <row r="32" spans="2:14" s="18" customFormat="1" ht="15.6" x14ac:dyDescent="0.3">
      <c r="B32" s="165" t="s">
        <v>147</v>
      </c>
      <c r="C32" s="20"/>
      <c r="D32" s="21">
        <f>'State_production_Fish process'!D18</f>
        <v>417457.92148925434</v>
      </c>
      <c r="E32" s="21">
        <f>'State_production_Fish process'!E18</f>
        <v>443958.32070475223</v>
      </c>
      <c r="F32" s="21">
        <f>'State_production_Fish process'!F18</f>
        <v>472140.97607693169</v>
      </c>
      <c r="G32" s="21">
        <f>'State_production_Fish process'!G18</f>
        <v>573812</v>
      </c>
      <c r="H32" s="21">
        <f>'State_production_Fish process'!H18</f>
        <v>536126</v>
      </c>
      <c r="I32" s="21">
        <f>'State_production_Fish process'!I18</f>
        <v>531533</v>
      </c>
      <c r="J32" s="21">
        <f>'State_production_Fish process'!J18</f>
        <v>512013</v>
      </c>
      <c r="K32" s="21">
        <f>'State_production_Fish process'!K18</f>
        <v>544004</v>
      </c>
      <c r="L32" s="21">
        <f>'State_production_Fish process'!L18</f>
        <v>659127.37295016157</v>
      </c>
      <c r="M32" s="21">
        <f>'State_production_Fish process'!M18</f>
        <v>698471.46833576856</v>
      </c>
      <c r="N32" s="131">
        <f>'State_production_Fish process'!N18</f>
        <v>740164.05948295095</v>
      </c>
    </row>
    <row r="33" spans="2:14" s="18" customFormat="1" ht="15.6" x14ac:dyDescent="0.3">
      <c r="B33" s="165" t="s">
        <v>148</v>
      </c>
      <c r="C33" s="20"/>
      <c r="D33" s="21">
        <f>'State_production_Fish process'!D19</f>
        <v>14780.010637270581</v>
      </c>
      <c r="E33" s="21">
        <f>'State_production_Fish process'!E19</f>
        <v>15718.251744062127</v>
      </c>
      <c r="F33" s="21">
        <f>'State_production_Fish process'!F19</f>
        <v>16716.052779197267</v>
      </c>
      <c r="G33" s="21">
        <f>'State_production_Fish process'!G19</f>
        <v>15058</v>
      </c>
      <c r="H33" s="21">
        <f>'State_production_Fish process'!H19</f>
        <v>17317</v>
      </c>
      <c r="I33" s="21">
        <f>'State_production_Fish process'!I19</f>
        <v>19500</v>
      </c>
      <c r="J33" s="21">
        <f>'State_production_Fish process'!J19</f>
        <v>21400</v>
      </c>
      <c r="K33" s="21">
        <f>'State_production_Fish process'!K19</f>
        <v>22229</v>
      </c>
      <c r="L33" s="21">
        <f>'State_production_Fish process'!L19</f>
        <v>23336.267159013212</v>
      </c>
      <c r="M33" s="21">
        <f>'State_production_Fish process'!M19</f>
        <v>24729.236649779068</v>
      </c>
      <c r="N33" s="131">
        <f>'State_production_Fish process'!N19</f>
        <v>26205.354143136039</v>
      </c>
    </row>
    <row r="34" spans="2:14" s="18" customFormat="1" ht="15.6" x14ac:dyDescent="0.3">
      <c r="B34" s="165" t="s">
        <v>149</v>
      </c>
      <c r="C34" s="20"/>
      <c r="D34" s="21">
        <f>'State_production_Fish process'!D20</f>
        <v>0</v>
      </c>
      <c r="E34" s="21">
        <f>'State_production_Fish process'!E20</f>
        <v>0</v>
      </c>
      <c r="F34" s="21">
        <f>'State_production_Fish process'!F20</f>
        <v>0</v>
      </c>
      <c r="G34" s="21">
        <f>'State_production_Fish process'!G20</f>
        <v>0</v>
      </c>
      <c r="H34" s="21">
        <f>'State_production_Fish process'!H20</f>
        <v>0</v>
      </c>
      <c r="I34" s="21">
        <f>'State_production_Fish process'!I20</f>
        <v>0</v>
      </c>
      <c r="J34" s="21">
        <f>'State_production_Fish process'!J20</f>
        <v>0</v>
      </c>
      <c r="K34" s="21">
        <f>'State_production_Fish process'!K20</f>
        <v>0</v>
      </c>
      <c r="L34" s="21">
        <f>'State_production_Fish process'!L20</f>
        <v>0</v>
      </c>
      <c r="M34" s="21">
        <f>'State_production_Fish process'!M20</f>
        <v>0</v>
      </c>
      <c r="N34" s="131">
        <f>'State_production_Fish process'!N20</f>
        <v>0</v>
      </c>
    </row>
    <row r="35" spans="2:14" s="18" customFormat="1" ht="15.6" x14ac:dyDescent="0.3">
      <c r="B35" s="165" t="s">
        <v>150</v>
      </c>
      <c r="C35" s="20"/>
      <c r="D35" s="21">
        <f>'State_production_Fish process'!D21</f>
        <v>499.24939600262712</v>
      </c>
      <c r="E35" s="21">
        <f>'State_production_Fish process'!E21</f>
        <v>530.94195139831231</v>
      </c>
      <c r="F35" s="21">
        <f>'State_production_Fish process'!F21</f>
        <v>564.64636314385143</v>
      </c>
      <c r="G35" s="21">
        <f>'State_production_Fish process'!G21</f>
        <v>604</v>
      </c>
      <c r="H35" s="21">
        <f>'State_production_Fish process'!H21</f>
        <v>648</v>
      </c>
      <c r="I35" s="21">
        <f>'State_production_Fish process'!I21</f>
        <v>658</v>
      </c>
      <c r="J35" s="21">
        <f>'State_production_Fish process'!J21</f>
        <v>658</v>
      </c>
      <c r="K35" s="21">
        <f>'State_production_Fish process'!K21</f>
        <v>658</v>
      </c>
      <c r="L35" s="21">
        <f>'State_production_Fish process'!L21</f>
        <v>788.26853173664585</v>
      </c>
      <c r="M35" s="21">
        <f>'State_production_Fish process'!M21</f>
        <v>835.32121620232954</v>
      </c>
      <c r="N35" s="131">
        <f>'State_production_Fish process'!N21</f>
        <v>885.1825312631604</v>
      </c>
    </row>
    <row r="36" spans="2:14" s="18" customFormat="1" ht="15.6" x14ac:dyDescent="0.3">
      <c r="B36" s="165" t="s">
        <v>151</v>
      </c>
      <c r="C36" s="20"/>
      <c r="D36" s="21">
        <f>'State_production_Fish process'!D22</f>
        <v>0</v>
      </c>
      <c r="E36" s="21">
        <f>'State_production_Fish process'!E22</f>
        <v>0</v>
      </c>
      <c r="F36" s="21">
        <f>'State_production_Fish process'!F22</f>
        <v>0</v>
      </c>
      <c r="G36" s="21">
        <f>'State_production_Fish process'!G22</f>
        <v>0</v>
      </c>
      <c r="H36" s="21">
        <f>'State_production_Fish process'!H22</f>
        <v>0</v>
      </c>
      <c r="I36" s="21">
        <f>'State_production_Fish process'!I22</f>
        <v>0</v>
      </c>
      <c r="J36" s="21">
        <f>'State_production_Fish process'!J22</f>
        <v>0</v>
      </c>
      <c r="K36" s="21">
        <f>'State_production_Fish process'!K22</f>
        <v>0</v>
      </c>
      <c r="L36" s="21">
        <f>'State_production_Fish process'!L22</f>
        <v>0</v>
      </c>
      <c r="M36" s="21">
        <f>'State_production_Fish process'!M22</f>
        <v>0</v>
      </c>
      <c r="N36" s="131">
        <f>'State_production_Fish process'!N22</f>
        <v>0</v>
      </c>
    </row>
    <row r="37" spans="2:14" s="18" customFormat="1" ht="15.6" x14ac:dyDescent="0.3">
      <c r="B37" s="165" t="s">
        <v>152</v>
      </c>
      <c r="C37" s="20"/>
      <c r="D37" s="21">
        <f>'State_production_Fish process'!D23</f>
        <v>92913.160143790839</v>
      </c>
      <c r="E37" s="21">
        <f>'State_production_Fish process'!E23</f>
        <v>98811.325466418028</v>
      </c>
      <c r="F37" s="21">
        <f>'State_production_Fish process'!F23</f>
        <v>105083.90873069315</v>
      </c>
      <c r="G37" s="21">
        <f>'State_production_Fish process'!G23</f>
        <v>75288</v>
      </c>
      <c r="H37" s="21">
        <f>'State_production_Fish process'!H23</f>
        <v>88942</v>
      </c>
      <c r="I37" s="21">
        <f>'State_production_Fish process'!I23</f>
        <v>110371</v>
      </c>
      <c r="J37" s="21">
        <f>'State_production_Fish process'!J23</f>
        <v>158542</v>
      </c>
      <c r="K37" s="21">
        <f>'State_production_Fish process'!K23</f>
        <v>167234</v>
      </c>
      <c r="L37" s="21">
        <f>'State_production_Fish process'!L23</f>
        <v>146701.26977013398</v>
      </c>
      <c r="M37" s="21">
        <f>'State_production_Fish process'!M23</f>
        <v>155458.04272160755</v>
      </c>
      <c r="N37" s="131">
        <f>'State_production_Fish process'!N23</f>
        <v>164737.51784630577</v>
      </c>
    </row>
    <row r="38" spans="2:14" s="18" customFormat="1" ht="15.6" x14ac:dyDescent="0.3">
      <c r="B38" s="165" t="s">
        <v>153</v>
      </c>
      <c r="C38" s="20"/>
      <c r="D38" s="21">
        <f>'State_production_Fish process'!D24</f>
        <v>523432.50437738054</v>
      </c>
      <c r="E38" s="21">
        <f>'State_production_Fish process'!E24</f>
        <v>556660.21336151939</v>
      </c>
      <c r="F38" s="21">
        <f>'State_production_Fish process'!F24</f>
        <v>591997.23087178415</v>
      </c>
      <c r="G38" s="21">
        <f>'State_production_Fish process'!G24</f>
        <v>685405</v>
      </c>
      <c r="H38" s="21">
        <f>'State_production_Fish process'!H24</f>
        <v>648663</v>
      </c>
      <c r="I38" s="21">
        <f>'State_production_Fish process'!I24</f>
        <v>684271</v>
      </c>
      <c r="J38" s="21">
        <f>'State_production_Fish process'!J24</f>
        <v>683249</v>
      </c>
      <c r="K38" s="21">
        <f>'State_production_Fish process'!K24</f>
        <v>680676</v>
      </c>
      <c r="L38" s="21">
        <f>'State_production_Fish process'!L24</f>
        <v>826451.41885484033</v>
      </c>
      <c r="M38" s="21">
        <f>'State_production_Fish process'!M24</f>
        <v>875783.28518206952</v>
      </c>
      <c r="N38" s="131">
        <f>'State_production_Fish process'!N24</f>
        <v>928059.8291755307</v>
      </c>
    </row>
    <row r="39" spans="2:14" s="18" customFormat="1" ht="15.6" x14ac:dyDescent="0.3">
      <c r="B39" s="165" t="s">
        <v>154</v>
      </c>
      <c r="C39" s="20"/>
      <c r="D39" s="21">
        <f>'State_production_Fish process'!D25</f>
        <v>731.38643692139351</v>
      </c>
      <c r="E39" s="21">
        <f>'State_production_Fish process'!E25</f>
        <v>777.81514640682701</v>
      </c>
      <c r="F39" s="21">
        <f>'State_production_Fish process'!F25</f>
        <v>827.19116931737187</v>
      </c>
      <c r="G39" s="21">
        <f>'State_production_Fish process'!G25</f>
        <v>1529</v>
      </c>
      <c r="H39" s="21">
        <f>'State_production_Fish process'!H25</f>
        <v>1521</v>
      </c>
      <c r="I39" s="21">
        <f>'State_production_Fish process'!I25</f>
        <v>1533</v>
      </c>
      <c r="J39" s="21">
        <f>'State_production_Fish process'!J25</f>
        <v>64</v>
      </c>
      <c r="K39" s="21">
        <f>'State_production_Fish process'!K25</f>
        <v>79</v>
      </c>
      <c r="L39" s="21">
        <f>'State_production_Fish process'!L25</f>
        <v>1154.791407621633</v>
      </c>
      <c r="M39" s="21">
        <f>'State_production_Fish process'!M25</f>
        <v>1223.7222776727244</v>
      </c>
      <c r="N39" s="131">
        <f>'State_production_Fish process'!N25</f>
        <v>1296.7677131896141</v>
      </c>
    </row>
    <row r="40" spans="2:14" s="18" customFormat="1" ht="15.6" x14ac:dyDescent="0.3">
      <c r="B40" s="165" t="s">
        <v>155</v>
      </c>
      <c r="C40" s="20"/>
      <c r="D40" s="21">
        <f>'State_production_Fish process'!D26</f>
        <v>0</v>
      </c>
      <c r="E40" s="21">
        <f>'State_production_Fish process'!E26</f>
        <v>0</v>
      </c>
      <c r="F40" s="21">
        <f>'State_production_Fish process'!F26</f>
        <v>0</v>
      </c>
      <c r="G40" s="21">
        <f>'State_production_Fish process'!G26</f>
        <v>0</v>
      </c>
      <c r="H40" s="21">
        <f>'State_production_Fish process'!H26</f>
        <v>0</v>
      </c>
      <c r="I40" s="21">
        <f>'State_production_Fish process'!I26</f>
        <v>0</v>
      </c>
      <c r="J40" s="21">
        <f>'State_production_Fish process'!J26</f>
        <v>0</v>
      </c>
      <c r="K40" s="21">
        <f>'State_production_Fish process'!K26</f>
        <v>0</v>
      </c>
      <c r="L40" s="21">
        <f>'State_production_Fish process'!L26</f>
        <v>0</v>
      </c>
      <c r="M40" s="21">
        <f>'State_production_Fish process'!M26</f>
        <v>0</v>
      </c>
      <c r="N40" s="131">
        <f>'State_production_Fish process'!N26</f>
        <v>0</v>
      </c>
    </row>
    <row r="41" spans="2:14" s="18" customFormat="1" ht="15.6" x14ac:dyDescent="0.3">
      <c r="B41" s="165" t="s">
        <v>156</v>
      </c>
      <c r="C41" s="20"/>
      <c r="D41" s="21">
        <f>'State_production_Fish process'!D27</f>
        <v>112825.87551380262</v>
      </c>
      <c r="E41" s="21">
        <f>'State_production_Fish process'!E27</f>
        <v>119988.10813424842</v>
      </c>
      <c r="F41" s="21">
        <f>'State_production_Fish process'!F27</f>
        <v>127605.00220425773</v>
      </c>
      <c r="G41" s="21">
        <f>'State_production_Fish process'!G27</f>
        <v>138794</v>
      </c>
      <c r="H41" s="21">
        <f>'State_production_Fish process'!H27</f>
        <v>136840</v>
      </c>
      <c r="I41" s="21">
        <f>'State_production_Fish process'!I27</f>
        <v>150068</v>
      </c>
      <c r="J41" s="21">
        <f>'State_production_Fish process'!J27</f>
        <v>145279</v>
      </c>
      <c r="K41" s="21">
        <f>'State_production_Fish process'!K27</f>
        <v>158066</v>
      </c>
      <c r="L41" s="21">
        <f>'State_production_Fish process'!L27</f>
        <v>178141.60206354817</v>
      </c>
      <c r="M41" s="21">
        <f>'State_production_Fish process'!M27</f>
        <v>188775.08577453805</v>
      </c>
      <c r="N41" s="131">
        <f>'State_production_Fish process'!N27</f>
        <v>200043.29475195697</v>
      </c>
    </row>
    <row r="42" spans="2:14" s="18" customFormat="1" ht="15.6" x14ac:dyDescent="0.3">
      <c r="B42" s="165" t="s">
        <v>157</v>
      </c>
      <c r="C42" s="20"/>
      <c r="D42" s="21">
        <f>'State_production_Fish process'!D28</f>
        <v>396.49006588925306</v>
      </c>
      <c r="E42" s="21">
        <f>'State_production_Fish process'!E28</f>
        <v>421.65941707454311</v>
      </c>
      <c r="F42" s="21">
        <f>'State_production_Fish process'!F28</f>
        <v>448.42652894437299</v>
      </c>
      <c r="G42" s="21">
        <f>'State_production_Fish process'!G28</f>
        <v>244</v>
      </c>
      <c r="H42" s="21">
        <f>'State_production_Fish process'!H28</f>
        <v>287</v>
      </c>
      <c r="I42" s="21">
        <f>'State_production_Fish process'!I28</f>
        <v>294</v>
      </c>
      <c r="J42" s="21">
        <f>'State_production_Fish process'!J28</f>
        <v>317</v>
      </c>
      <c r="K42" s="21">
        <f>'State_production_Fish process'!K28</f>
        <v>1420</v>
      </c>
      <c r="L42" s="21">
        <f>'State_production_Fish process'!L28</f>
        <v>626.02107201155809</v>
      </c>
      <c r="M42" s="21">
        <f>'State_production_Fish process'!M28</f>
        <v>663.38901299143458</v>
      </c>
      <c r="N42" s="131">
        <f>'State_production_Fish process'!N28</f>
        <v>702.98749073038323</v>
      </c>
    </row>
    <row r="43" spans="2:14" s="18" customFormat="1" ht="15.6" x14ac:dyDescent="0.3">
      <c r="B43" s="165" t="s">
        <v>158</v>
      </c>
      <c r="C43" s="20"/>
      <c r="D43" s="21">
        <f>'State_production_Fish process'!D29</f>
        <v>0</v>
      </c>
      <c r="E43" s="21">
        <f>'State_production_Fish process'!E29</f>
        <v>0</v>
      </c>
      <c r="F43" s="21">
        <f>'State_production_Fish process'!F29</f>
        <v>0</v>
      </c>
      <c r="G43" s="21">
        <f>'State_production_Fish process'!G29</f>
        <v>0</v>
      </c>
      <c r="H43" s="21">
        <f>'State_production_Fish process'!H29</f>
        <v>0</v>
      </c>
      <c r="I43" s="21">
        <f>'State_production_Fish process'!I29</f>
        <v>0</v>
      </c>
      <c r="J43" s="21">
        <f>'State_production_Fish process'!J29</f>
        <v>0</v>
      </c>
      <c r="K43" s="21">
        <f>'State_production_Fish process'!K29</f>
        <v>0</v>
      </c>
      <c r="L43" s="21">
        <f>'State_production_Fish process'!L29</f>
        <v>0</v>
      </c>
      <c r="M43" s="21">
        <f>'State_production_Fish process'!M29</f>
        <v>0</v>
      </c>
      <c r="N43" s="131">
        <f>'State_production_Fish process'!N29</f>
        <v>0</v>
      </c>
    </row>
    <row r="44" spans="2:14" s="18" customFormat="1" ht="15.6" x14ac:dyDescent="0.3">
      <c r="B44" s="165" t="s">
        <v>159</v>
      </c>
      <c r="C44" s="20"/>
      <c r="D44" s="21">
        <f>'State_production_Fish process'!D30</f>
        <v>0</v>
      </c>
      <c r="E44" s="21">
        <f>'State_production_Fish process'!E30</f>
        <v>0</v>
      </c>
      <c r="F44" s="21">
        <f>'State_production_Fish process'!F30</f>
        <v>0</v>
      </c>
      <c r="G44" s="21">
        <f>'State_production_Fish process'!G30</f>
        <v>0</v>
      </c>
      <c r="H44" s="21">
        <f>'State_production_Fish process'!H30</f>
        <v>0</v>
      </c>
      <c r="I44" s="21">
        <f>'State_production_Fish process'!I30</f>
        <v>0</v>
      </c>
      <c r="J44" s="21">
        <f>'State_production_Fish process'!J30</f>
        <v>0</v>
      </c>
      <c r="K44" s="21">
        <f>'State_production_Fish process'!K30</f>
        <v>0</v>
      </c>
      <c r="L44" s="21">
        <f>'State_production_Fish process'!L30</f>
        <v>0</v>
      </c>
      <c r="M44" s="21">
        <f>'State_production_Fish process'!M30</f>
        <v>0</v>
      </c>
      <c r="N44" s="131">
        <f>'State_production_Fish process'!N30</f>
        <v>0</v>
      </c>
    </row>
    <row r="45" spans="2:14" s="18" customFormat="1" ht="15.6" x14ac:dyDescent="0.3">
      <c r="B45" s="165" t="s">
        <v>160</v>
      </c>
      <c r="C45" s="20"/>
      <c r="D45" s="21">
        <f>'State_production_Fish process'!D31</f>
        <v>618.2583189803147</v>
      </c>
      <c r="E45" s="21">
        <f>'State_production_Fish process'!E31</f>
        <v>657.50560937267755</v>
      </c>
      <c r="F45" s="21">
        <f>'State_production_Fish process'!F31</f>
        <v>699.24433377547621</v>
      </c>
      <c r="G45" s="21">
        <f>'State_production_Fish process'!G31</f>
        <v>687</v>
      </c>
      <c r="H45" s="21">
        <f>'State_production_Fish process'!H31</f>
        <v>747</v>
      </c>
      <c r="I45" s="21">
        <f>'State_production_Fish process'!I31</f>
        <v>803</v>
      </c>
      <c r="J45" s="21">
        <f>'State_production_Fish process'!J31</f>
        <v>851</v>
      </c>
      <c r="K45" s="21">
        <f>'State_production_Fish process'!K31</f>
        <v>907</v>
      </c>
      <c r="L45" s="21">
        <f>'State_production_Fish process'!L31</f>
        <v>976.17259277368248</v>
      </c>
      <c r="M45" s="21">
        <f>'State_production_Fish process'!M31</f>
        <v>1034.4414937161521</v>
      </c>
      <c r="N45" s="131">
        <f>'State_production_Fish process'!N31</f>
        <v>1096.188534530789</v>
      </c>
    </row>
    <row r="46" spans="2:14" s="18" customFormat="1" ht="15.6" x14ac:dyDescent="0.3">
      <c r="B46" s="165" t="s">
        <v>161</v>
      </c>
      <c r="C46" s="20"/>
      <c r="D46" s="21">
        <f>'State_production_Fish process'!D32</f>
        <v>26622.094884673257</v>
      </c>
      <c r="E46" s="21">
        <f>'State_production_Fish process'!E32</f>
        <v>28312.076332096491</v>
      </c>
      <c r="F46" s="21">
        <f>'State_production_Fish process'!F32</f>
        <v>30109.338491462462</v>
      </c>
      <c r="G46" s="21">
        <f>'State_production_Fish process'!G32</f>
        <v>34407</v>
      </c>
      <c r="H46" s="21">
        <f>'State_production_Fish process'!H32</f>
        <v>34407</v>
      </c>
      <c r="I46" s="21">
        <f>'State_production_Fish process'!I32</f>
        <v>34396</v>
      </c>
      <c r="J46" s="21">
        <f>'State_production_Fish process'!J32</f>
        <v>34407</v>
      </c>
      <c r="K46" s="21">
        <f>'State_production_Fish process'!K32</f>
        <v>34407</v>
      </c>
      <c r="L46" s="21">
        <f>'State_production_Fish process'!L32</f>
        <v>42033.820800826026</v>
      </c>
      <c r="M46" s="21">
        <f>'State_production_Fish process'!M32</f>
        <v>44542.869465588818</v>
      </c>
      <c r="N46" s="131">
        <f>'State_production_Fish process'!N32</f>
        <v>47201.686223810873</v>
      </c>
    </row>
    <row r="47" spans="2:14" s="18" customFormat="1" ht="15.6" x14ac:dyDescent="0.3">
      <c r="B47" s="165" t="s">
        <v>162</v>
      </c>
      <c r="C47" s="20"/>
      <c r="D47" s="21">
        <f>'State_production_Fish process'!D33</f>
        <v>6295.5565497169464</v>
      </c>
      <c r="E47" s="21">
        <f>'State_production_Fish process'!E33</f>
        <v>6695.2010486309191</v>
      </c>
      <c r="F47" s="21">
        <f>'State_production_Fish process'!F33</f>
        <v>7120.2151434258758</v>
      </c>
      <c r="G47" s="21">
        <f>'State_production_Fish process'!G33</f>
        <v>10620</v>
      </c>
      <c r="H47" s="21">
        <f>'State_production_Fish process'!H33</f>
        <v>10698</v>
      </c>
      <c r="I47" s="21">
        <f>'State_production_Fish process'!I33</f>
        <v>7941</v>
      </c>
      <c r="J47" s="21">
        <f>'State_production_Fish process'!J33</f>
        <v>6009</v>
      </c>
      <c r="K47" s="21">
        <f>'State_production_Fish process'!K33</f>
        <v>5412</v>
      </c>
      <c r="L47" s="21">
        <f>'State_production_Fish process'!L33</f>
        <v>9940.1003940008522</v>
      </c>
      <c r="M47" s="21">
        <f>'State_production_Fish process'!M33</f>
        <v>10533.436787077113</v>
      </c>
      <c r="N47" s="131">
        <f>'State_production_Fish process'!N33</f>
        <v>11162.190133845432</v>
      </c>
    </row>
    <row r="48" spans="2:14" s="18" customFormat="1" ht="15.6" x14ac:dyDescent="0.3">
      <c r="B48" s="165" t="s">
        <v>163</v>
      </c>
      <c r="C48" s="20"/>
      <c r="D48" s="21">
        <f>'State_production_Fish process'!D34</f>
        <v>0</v>
      </c>
      <c r="E48" s="21">
        <f>'State_production_Fish process'!E34</f>
        <v>0</v>
      </c>
      <c r="F48" s="21">
        <f>'State_production_Fish process'!F34</f>
        <v>0</v>
      </c>
      <c r="G48" s="21">
        <f>'State_production_Fish process'!G34</f>
        <v>0</v>
      </c>
      <c r="H48" s="21">
        <f>'State_production_Fish process'!H34</f>
        <v>0</v>
      </c>
      <c r="I48" s="21">
        <f>'State_production_Fish process'!I34</f>
        <v>0</v>
      </c>
      <c r="J48" s="21">
        <f>'State_production_Fish process'!J34</f>
        <v>0</v>
      </c>
      <c r="K48" s="21">
        <f>'State_production_Fish process'!K34</f>
        <v>0</v>
      </c>
      <c r="L48" s="21">
        <f>'State_production_Fish process'!L34</f>
        <v>0</v>
      </c>
      <c r="M48" s="21">
        <f>'State_production_Fish process'!M34</f>
        <v>0</v>
      </c>
      <c r="N48" s="131">
        <f>'State_production_Fish process'!N34</f>
        <v>0</v>
      </c>
    </row>
    <row r="49" spans="2:14" s="18" customFormat="1" ht="15.6" x14ac:dyDescent="0.3">
      <c r="B49" s="165" t="s">
        <v>164</v>
      </c>
      <c r="C49" s="20"/>
      <c r="D49" s="21">
        <f>'State_production_Fish process'!D35</f>
        <v>0</v>
      </c>
      <c r="E49" s="21">
        <f>'State_production_Fish process'!E35</f>
        <v>0</v>
      </c>
      <c r="F49" s="21">
        <f>'State_production_Fish process'!F35</f>
        <v>0</v>
      </c>
      <c r="G49" s="21">
        <f>'State_production_Fish process'!G35</f>
        <v>0</v>
      </c>
      <c r="H49" s="21">
        <f>'State_production_Fish process'!H35</f>
        <v>0</v>
      </c>
      <c r="I49" s="21">
        <f>'State_production_Fish process'!I35</f>
        <v>0</v>
      </c>
      <c r="J49" s="21">
        <f>'State_production_Fish process'!J35</f>
        <v>0</v>
      </c>
      <c r="K49" s="21">
        <f>'State_production_Fish process'!K35</f>
        <v>0</v>
      </c>
      <c r="L49" s="21">
        <f>'State_production_Fish process'!L35</f>
        <v>0</v>
      </c>
      <c r="M49" s="21">
        <f>'State_production_Fish process'!M35</f>
        <v>0</v>
      </c>
      <c r="N49" s="131">
        <f>'State_production_Fish process'!N35</f>
        <v>0</v>
      </c>
    </row>
    <row r="50" spans="2:14" s="18" customFormat="1" ht="15.6" x14ac:dyDescent="0.3">
      <c r="B50" s="165" t="s">
        <v>165</v>
      </c>
      <c r="C50" s="20"/>
      <c r="D50" s="21">
        <f>'State_production_Fish process'!D36</f>
        <v>0</v>
      </c>
      <c r="E50" s="21">
        <f>'State_production_Fish process'!E36</f>
        <v>0</v>
      </c>
      <c r="F50" s="21">
        <f>'State_production_Fish process'!F36</f>
        <v>0</v>
      </c>
      <c r="G50" s="21">
        <f>'State_production_Fish process'!G36</f>
        <v>0</v>
      </c>
      <c r="H50" s="21">
        <f>'State_production_Fish process'!H36</f>
        <v>0</v>
      </c>
      <c r="I50" s="21">
        <f>'State_production_Fish process'!I36</f>
        <v>0</v>
      </c>
      <c r="J50" s="21">
        <f>'State_production_Fish process'!J36</f>
        <v>0</v>
      </c>
      <c r="K50" s="21">
        <f>'State_production_Fish process'!K36</f>
        <v>0</v>
      </c>
      <c r="L50" s="21">
        <f>'State_production_Fish process'!L36</f>
        <v>0</v>
      </c>
      <c r="M50" s="21">
        <f>'State_production_Fish process'!M36</f>
        <v>0</v>
      </c>
      <c r="N50" s="131">
        <f>'State_production_Fish process'!N36</f>
        <v>0</v>
      </c>
    </row>
    <row r="51" spans="2:14" s="18" customFormat="1" ht="15.6" x14ac:dyDescent="0.3">
      <c r="B51" s="165" t="s">
        <v>166</v>
      </c>
      <c r="C51" s="20"/>
      <c r="D51" s="21">
        <f>'State_production_Fish process'!D37</f>
        <v>53068.539408384655</v>
      </c>
      <c r="E51" s="21">
        <f>'State_production_Fish process'!E37</f>
        <v>56437.351946636547</v>
      </c>
      <c r="F51" s="21">
        <f>'State_production_Fish process'!F37</f>
        <v>60020.018079586967</v>
      </c>
      <c r="G51" s="21">
        <f>'State_production_Fish process'!G37</f>
        <v>72644</v>
      </c>
      <c r="H51" s="21">
        <f>'State_production_Fish process'!H37</f>
        <v>56079</v>
      </c>
      <c r="I51" s="21">
        <f>'State_production_Fish process'!I37</f>
        <v>46868</v>
      </c>
      <c r="J51" s="21">
        <f>'State_production_Fish process'!J37</f>
        <v>80737</v>
      </c>
      <c r="K51" s="21">
        <f>'State_production_Fish process'!K37</f>
        <v>86585</v>
      </c>
      <c r="L51" s="21">
        <f>'State_production_Fish process'!L37</f>
        <v>83790.305958899087</v>
      </c>
      <c r="M51" s="21">
        <f>'State_production_Fish process'!M37</f>
        <v>88791.848794665057</v>
      </c>
      <c r="N51" s="131">
        <f>'State_production_Fish process'!N37</f>
        <v>94091.93965996409</v>
      </c>
    </row>
    <row r="52" spans="2:14" s="18" customFormat="1" x14ac:dyDescent="0.25">
      <c r="B52" s="165" t="s">
        <v>186</v>
      </c>
      <c r="C52" s="20"/>
      <c r="D52" s="21">
        <f>'State_production_Fish process'!D38</f>
        <v>0</v>
      </c>
      <c r="E52" s="21">
        <f>'State_production_Fish process'!E38</f>
        <v>0</v>
      </c>
      <c r="F52" s="21">
        <f>'State_production_Fish process'!F38</f>
        <v>0</v>
      </c>
      <c r="G52" s="21">
        <f>'State_production_Fish process'!G38</f>
        <v>0</v>
      </c>
      <c r="H52" s="21">
        <f>'State_production_Fish process'!H38</f>
        <v>0</v>
      </c>
      <c r="I52" s="21">
        <f>'State_production_Fish process'!I38</f>
        <v>0</v>
      </c>
      <c r="J52" s="21">
        <f>'State_production_Fish process'!J38</f>
        <v>0</v>
      </c>
      <c r="K52" s="21">
        <f>'State_production_Fish process'!K38</f>
        <v>0</v>
      </c>
      <c r="L52" s="21">
        <f>'State_production_Fish process'!L38</f>
        <v>0</v>
      </c>
      <c r="M52" s="21">
        <f>'State_production_Fish process'!M38</f>
        <v>0</v>
      </c>
      <c r="N52" s="131">
        <f>'State_production_Fish process'!N38</f>
        <v>0</v>
      </c>
    </row>
    <row r="53" spans="2:14" s="18" customFormat="1" x14ac:dyDescent="0.25">
      <c r="B53" s="165" t="s">
        <v>167</v>
      </c>
      <c r="C53" s="20"/>
      <c r="D53" s="21">
        <f>'State_production_Fish process'!D39</f>
        <v>937.36937122997904</v>
      </c>
      <c r="E53" s="21">
        <f>'State_production_Fish process'!E39</f>
        <v>996.87396144438242</v>
      </c>
      <c r="F53" s="21">
        <f>'State_production_Fish process'!F39</f>
        <v>1060.1559273286757</v>
      </c>
      <c r="G53" s="21">
        <f>'State_production_Fish process'!G39</f>
        <v>851</v>
      </c>
      <c r="H53" s="21">
        <f>'State_production_Fish process'!H39</f>
        <v>903</v>
      </c>
      <c r="I53" s="21">
        <f>'State_production_Fish process'!I39</f>
        <v>875</v>
      </c>
      <c r="J53" s="21">
        <f>'State_production_Fish process'!J39</f>
        <v>1704</v>
      </c>
      <c r="K53" s="21">
        <f>'State_production_Fish process'!K39</f>
        <v>1724</v>
      </c>
      <c r="L53" s="21">
        <f>'State_production_Fish process'!L39</f>
        <v>1480.0193728235784</v>
      </c>
      <c r="M53" s="21">
        <f>'State_production_Fish process'!M39</f>
        <v>1568.3634862174549</v>
      </c>
      <c r="N53" s="131">
        <f>'State_production_Fish process'!N39</f>
        <v>1661.9809646190211</v>
      </c>
    </row>
    <row r="54" spans="2:14" s="18" customFormat="1" x14ac:dyDescent="0.25">
      <c r="B54" s="165" t="s">
        <v>168</v>
      </c>
      <c r="C54" s="20"/>
      <c r="D54" s="21">
        <f>'State_production_Fish process'!D40</f>
        <v>0</v>
      </c>
      <c r="E54" s="21">
        <f>'State_production_Fish process'!E40</f>
        <v>0</v>
      </c>
      <c r="F54" s="21">
        <f>'State_production_Fish process'!F40</f>
        <v>0</v>
      </c>
      <c r="G54" s="21">
        <f>'State_production_Fish process'!G40</f>
        <v>0</v>
      </c>
      <c r="H54" s="21">
        <f>'State_production_Fish process'!H40</f>
        <v>0</v>
      </c>
      <c r="I54" s="21">
        <f>'State_production_Fish process'!I40</f>
        <v>0</v>
      </c>
      <c r="J54" s="21">
        <f>'State_production_Fish process'!J40</f>
        <v>0</v>
      </c>
      <c r="K54" s="21">
        <f>'State_production_Fish process'!K40</f>
        <v>0</v>
      </c>
      <c r="L54" s="21">
        <f>'State_production_Fish process'!L40</f>
        <v>0</v>
      </c>
      <c r="M54" s="21">
        <f>'State_production_Fish process'!M40</f>
        <v>0</v>
      </c>
      <c r="N54" s="131">
        <f>'State_production_Fish process'!N40</f>
        <v>0</v>
      </c>
    </row>
    <row r="55" spans="2:14" s="18" customFormat="1" x14ac:dyDescent="0.25">
      <c r="B55" s="165" t="s">
        <v>169</v>
      </c>
      <c r="C55" s="20"/>
      <c r="D55" s="21">
        <f>'State_production_Fish process'!D41</f>
        <v>0</v>
      </c>
      <c r="E55" s="21">
        <f>'State_production_Fish process'!E41</f>
        <v>0</v>
      </c>
      <c r="F55" s="21">
        <f>'State_production_Fish process'!F41</f>
        <v>0</v>
      </c>
      <c r="G55" s="21">
        <f>'State_production_Fish process'!G41</f>
        <v>0</v>
      </c>
      <c r="H55" s="21">
        <f>'State_production_Fish process'!H41</f>
        <v>0</v>
      </c>
      <c r="I55" s="21">
        <f>'State_production_Fish process'!I41</f>
        <v>0</v>
      </c>
      <c r="J55" s="21">
        <f>'State_production_Fish process'!J41</f>
        <v>0</v>
      </c>
      <c r="K55" s="21">
        <f>'State_production_Fish process'!K41</f>
        <v>0</v>
      </c>
      <c r="L55" s="21">
        <f>'State_production_Fish process'!L41</f>
        <v>0</v>
      </c>
      <c r="M55" s="21">
        <f>'State_production_Fish process'!M41</f>
        <v>0</v>
      </c>
      <c r="N55" s="131">
        <f>'State_production_Fish process'!N41</f>
        <v>0</v>
      </c>
    </row>
    <row r="56" spans="2:14" s="18" customFormat="1" x14ac:dyDescent="0.25">
      <c r="B56" s="165" t="s">
        <v>170</v>
      </c>
      <c r="C56" s="20"/>
      <c r="D56" s="21">
        <f>'State_production_Fish process'!D42</f>
        <v>40406.392374429612</v>
      </c>
      <c r="E56" s="21">
        <f>'State_production_Fish process'!E42</f>
        <v>42971.406651702098</v>
      </c>
      <c r="F56" s="21">
        <f>'State_production_Fish process'!F42</f>
        <v>45699.24908204611</v>
      </c>
      <c r="G56" s="21">
        <f>'State_production_Fish process'!G42</f>
        <v>37296</v>
      </c>
      <c r="H56" s="21">
        <f>'State_production_Fish process'!H42</f>
        <v>40671</v>
      </c>
      <c r="I56" s="21">
        <f>'State_production_Fish process'!I42</f>
        <v>51427</v>
      </c>
      <c r="J56" s="21">
        <f>'State_production_Fish process'!J42</f>
        <v>63699</v>
      </c>
      <c r="K56" s="21">
        <f>'State_production_Fish process'!K42</f>
        <v>68001</v>
      </c>
      <c r="L56" s="21">
        <f>'State_production_Fish process'!L42</f>
        <v>63797.949170876564</v>
      </c>
      <c r="M56" s="21">
        <f>'State_production_Fish process'!M42</f>
        <v>67606.124495700875</v>
      </c>
      <c r="N56" s="131">
        <f>'State_production_Fish process'!N42</f>
        <v>71641.614326603711</v>
      </c>
    </row>
    <row r="57" spans="2:14" s="18" customFormat="1" x14ac:dyDescent="0.25">
      <c r="B57" s="22" t="s">
        <v>881</v>
      </c>
      <c r="C57" s="23" t="s">
        <v>171</v>
      </c>
      <c r="D57" s="24">
        <f>SUM(D21:D56)</f>
        <v>1509978.0958716455</v>
      </c>
      <c r="E57" s="24">
        <f t="shared" ref="E57:N57" si="0">SUM(E21:E56)</f>
        <v>1605832.1216007657</v>
      </c>
      <c r="F57" s="24">
        <f t="shared" si="0"/>
        <v>1707771</v>
      </c>
      <c r="G57" s="24">
        <f t="shared" si="0"/>
        <v>1816181</v>
      </c>
      <c r="H57" s="24">
        <f t="shared" si="0"/>
        <v>1818450</v>
      </c>
      <c r="I57" s="24">
        <f t="shared" si="0"/>
        <v>1915922</v>
      </c>
      <c r="J57" s="24">
        <f t="shared" si="0"/>
        <v>1956652</v>
      </c>
      <c r="K57" s="24">
        <f t="shared" si="0"/>
        <v>2249821</v>
      </c>
      <c r="L57" s="24">
        <f t="shared" si="0"/>
        <v>2384115.486403062</v>
      </c>
      <c r="M57" s="24">
        <f t="shared" si="0"/>
        <v>2526426.1701294947</v>
      </c>
      <c r="N57" s="25">
        <f t="shared" si="0"/>
        <v>2677231.547514095</v>
      </c>
    </row>
    <row r="58" spans="2:14" s="18" customFormat="1" x14ac:dyDescent="0.25">
      <c r="B58" s="26"/>
      <c r="C58" s="27"/>
      <c r="D58" s="27"/>
      <c r="E58" s="27"/>
      <c r="F58" s="28"/>
      <c r="G58" s="127"/>
      <c r="H58" s="127"/>
      <c r="I58" s="127"/>
      <c r="J58" s="127"/>
      <c r="K58" s="127"/>
      <c r="L58" s="28"/>
      <c r="M58" s="28"/>
      <c r="N58" s="28"/>
    </row>
    <row r="59" spans="2:14" s="18" customFormat="1" x14ac:dyDescent="0.25">
      <c r="B59" s="29"/>
      <c r="C59" s="29"/>
      <c r="D59" s="29"/>
      <c r="E59" s="29"/>
      <c r="F59" s="30"/>
      <c r="G59" s="30"/>
      <c r="H59" s="30"/>
      <c r="I59" s="30"/>
      <c r="J59" s="30"/>
      <c r="K59" s="30"/>
      <c r="L59" s="30"/>
      <c r="M59" s="30"/>
      <c r="N59" s="30"/>
    </row>
    <row r="60" spans="2:14" s="18" customFormat="1" ht="18.75" x14ac:dyDescent="0.25">
      <c r="B60" s="15" t="s">
        <v>70</v>
      </c>
      <c r="C60" s="16" t="s">
        <v>71</v>
      </c>
      <c r="D60" s="16">
        <v>2005</v>
      </c>
      <c r="E60" s="16">
        <v>2006</v>
      </c>
      <c r="F60" s="16">
        <v>2007</v>
      </c>
      <c r="G60" s="16">
        <v>2008</v>
      </c>
      <c r="H60" s="16">
        <v>2009</v>
      </c>
      <c r="I60" s="16">
        <v>2010</v>
      </c>
      <c r="J60" s="16">
        <v>2011</v>
      </c>
      <c r="K60" s="16">
        <v>2012</v>
      </c>
      <c r="L60" s="16">
        <v>2013</v>
      </c>
      <c r="M60" s="16">
        <v>2014</v>
      </c>
      <c r="N60" s="17">
        <v>2015</v>
      </c>
    </row>
    <row r="61" spans="2:14" s="18" customFormat="1" x14ac:dyDescent="0.25">
      <c r="B61" s="22" t="s">
        <v>880</v>
      </c>
      <c r="C61" s="23" t="s">
        <v>11</v>
      </c>
      <c r="D61" s="119">
        <v>13</v>
      </c>
      <c r="E61" s="119">
        <v>13</v>
      </c>
      <c r="F61" s="31">
        <v>13</v>
      </c>
      <c r="G61" s="31">
        <v>13</v>
      </c>
      <c r="H61" s="31">
        <v>13</v>
      </c>
      <c r="I61" s="31">
        <v>13</v>
      </c>
      <c r="J61" s="31">
        <v>13</v>
      </c>
      <c r="K61" s="31">
        <v>13</v>
      </c>
      <c r="L61" s="533">
        <v>13</v>
      </c>
      <c r="M61" s="533">
        <v>13</v>
      </c>
      <c r="N61" s="32">
        <v>13</v>
      </c>
    </row>
    <row r="62" spans="2:14" s="18" customFormat="1" x14ac:dyDescent="0.25">
      <c r="B62" s="26"/>
      <c r="C62" s="27"/>
      <c r="D62" s="27"/>
      <c r="E62" s="27"/>
      <c r="F62" s="33"/>
      <c r="G62" s="33"/>
      <c r="H62" s="33"/>
      <c r="I62" s="33"/>
      <c r="J62" s="33"/>
      <c r="K62" s="33"/>
      <c r="L62" s="33"/>
      <c r="M62" s="33"/>
      <c r="N62" s="33"/>
    </row>
    <row r="63" spans="2:14" x14ac:dyDescent="0.25">
      <c r="B63" s="34"/>
      <c r="C63" s="34"/>
      <c r="D63" s="34"/>
      <c r="E63" s="34"/>
      <c r="F63" s="34"/>
      <c r="G63" s="34"/>
      <c r="H63" s="34"/>
      <c r="I63" s="34"/>
      <c r="J63" s="34"/>
      <c r="K63" s="34"/>
      <c r="L63" s="34"/>
      <c r="M63" s="34"/>
      <c r="N63" s="34"/>
    </row>
    <row r="64" spans="2:14" s="18" customFormat="1" ht="18.75" x14ac:dyDescent="0.25">
      <c r="B64" s="15" t="s">
        <v>72</v>
      </c>
      <c r="C64" s="16" t="s">
        <v>14</v>
      </c>
      <c r="D64" s="16">
        <v>2005</v>
      </c>
      <c r="E64" s="16">
        <v>2006</v>
      </c>
      <c r="F64" s="16">
        <v>2007</v>
      </c>
      <c r="G64" s="16">
        <v>2008</v>
      </c>
      <c r="H64" s="16">
        <v>2009</v>
      </c>
      <c r="I64" s="16">
        <v>2010</v>
      </c>
      <c r="J64" s="16">
        <v>2011</v>
      </c>
      <c r="K64" s="16">
        <v>2012</v>
      </c>
      <c r="L64" s="16">
        <v>2013</v>
      </c>
      <c r="M64" s="16">
        <v>2014</v>
      </c>
      <c r="N64" s="17">
        <v>2015</v>
      </c>
    </row>
    <row r="65" spans="2:14" s="18" customFormat="1" x14ac:dyDescent="0.25">
      <c r="B65" s="170" t="s">
        <v>880</v>
      </c>
      <c r="C65" s="173"/>
      <c r="D65" s="197"/>
      <c r="E65" s="197"/>
      <c r="F65" s="197"/>
      <c r="G65" s="197"/>
      <c r="H65" s="197"/>
      <c r="I65" s="197"/>
      <c r="J65" s="197"/>
      <c r="K65" s="197"/>
      <c r="L65" s="197"/>
      <c r="M65" s="197"/>
      <c r="N65" s="198"/>
    </row>
    <row r="66" spans="2:14" s="18" customFormat="1" x14ac:dyDescent="0.25">
      <c r="B66" s="165" t="s">
        <v>136</v>
      </c>
      <c r="C66" s="20"/>
      <c r="D66" s="21">
        <f>D21*D$61*$C$16</f>
        <v>535958.00007324805</v>
      </c>
      <c r="E66" s="21">
        <f t="shared" ref="E66:N81" si="1">E21*E$61*$C$16</f>
        <v>569980.83263565879</v>
      </c>
      <c r="F66" s="21">
        <f t="shared" si="1"/>
        <v>606163.4484934241</v>
      </c>
      <c r="G66" s="21">
        <f t="shared" si="1"/>
        <v>671287.5</v>
      </c>
      <c r="H66" s="21">
        <f t="shared" si="1"/>
        <v>603603</v>
      </c>
      <c r="I66" s="21">
        <f t="shared" si="1"/>
        <v>731776.5</v>
      </c>
      <c r="J66" s="21">
        <f t="shared" si="1"/>
        <v>710073</v>
      </c>
      <c r="K66" s="21">
        <f t="shared" si="1"/>
        <v>746460</v>
      </c>
      <c r="L66" s="21">
        <f t="shared" si="1"/>
        <v>846228.01584325847</v>
      </c>
      <c r="M66" s="21">
        <f t="shared" si="1"/>
        <v>896740.37072284776</v>
      </c>
      <c r="N66" s="131">
        <f t="shared" si="1"/>
        <v>950267.86803179677</v>
      </c>
    </row>
    <row r="67" spans="2:14" s="18" customFormat="1" x14ac:dyDescent="0.25">
      <c r="B67" s="165" t="s">
        <v>137</v>
      </c>
      <c r="C67" s="20"/>
      <c r="D67" s="21">
        <f t="shared" ref="D67:N82" si="2">D22*D$61*$C$16</f>
        <v>10766771.54069444</v>
      </c>
      <c r="E67" s="21">
        <f t="shared" si="2"/>
        <v>11450250.591882616</v>
      </c>
      <c r="F67" s="21">
        <f t="shared" si="2"/>
        <v>12177117.172159476</v>
      </c>
      <c r="G67" s="21">
        <f t="shared" si="2"/>
        <v>8267571</v>
      </c>
      <c r="H67" s="21">
        <f t="shared" si="2"/>
        <v>12666127.5</v>
      </c>
      <c r="I67" s="21">
        <f t="shared" si="2"/>
        <v>14355198</v>
      </c>
      <c r="J67" s="21">
        <f t="shared" si="2"/>
        <v>10558665</v>
      </c>
      <c r="K67" s="21">
        <f t="shared" si="2"/>
        <v>23724090</v>
      </c>
      <c r="L67" s="21">
        <f t="shared" si="2"/>
        <v>16999734.525232054</v>
      </c>
      <c r="M67" s="21">
        <f t="shared" si="1"/>
        <v>18014468.860565599</v>
      </c>
      <c r="N67" s="131">
        <f t="shared" si="1"/>
        <v>19089773.893034235</v>
      </c>
    </row>
    <row r="68" spans="2:14" s="18" customFormat="1" x14ac:dyDescent="0.25">
      <c r="B68" s="165" t="s">
        <v>138</v>
      </c>
      <c r="C68" s="20"/>
      <c r="D68" s="21">
        <f t="shared" si="2"/>
        <v>0</v>
      </c>
      <c r="E68" s="21">
        <f t="shared" si="2"/>
        <v>0</v>
      </c>
      <c r="F68" s="21">
        <f t="shared" si="2"/>
        <v>0</v>
      </c>
      <c r="G68" s="21">
        <f t="shared" si="2"/>
        <v>0</v>
      </c>
      <c r="H68" s="21">
        <f t="shared" si="2"/>
        <v>0</v>
      </c>
      <c r="I68" s="21">
        <f t="shared" si="2"/>
        <v>0</v>
      </c>
      <c r="J68" s="21">
        <f t="shared" si="2"/>
        <v>0</v>
      </c>
      <c r="K68" s="21">
        <f t="shared" si="2"/>
        <v>0</v>
      </c>
      <c r="L68" s="21">
        <f t="shared" si="2"/>
        <v>0</v>
      </c>
      <c r="M68" s="21">
        <f t="shared" si="1"/>
        <v>0</v>
      </c>
      <c r="N68" s="131">
        <f t="shared" si="1"/>
        <v>0</v>
      </c>
    </row>
    <row r="69" spans="2:14" s="18" customFormat="1" x14ac:dyDescent="0.25">
      <c r="B69" s="165" t="s">
        <v>139</v>
      </c>
      <c r="C69" s="20"/>
      <c r="D69" s="21">
        <f t="shared" si="2"/>
        <v>33479.268315386333</v>
      </c>
      <c r="E69" s="21">
        <f t="shared" si="2"/>
        <v>35604.545930518012</v>
      </c>
      <c r="F69" s="21">
        <f t="shared" si="2"/>
        <v>37864.737035957471</v>
      </c>
      <c r="G69" s="21">
        <f t="shared" si="2"/>
        <v>53820</v>
      </c>
      <c r="H69" s="21">
        <f t="shared" si="2"/>
        <v>55575</v>
      </c>
      <c r="I69" s="21">
        <f t="shared" si="2"/>
        <v>33930</v>
      </c>
      <c r="J69" s="21">
        <f t="shared" si="2"/>
        <v>35685</v>
      </c>
      <c r="K69" s="21">
        <f t="shared" si="2"/>
        <v>37323</v>
      </c>
      <c r="L69" s="21">
        <f t="shared" si="2"/>
        <v>52860.662205884619</v>
      </c>
      <c r="M69" s="21">
        <f t="shared" si="1"/>
        <v>56015.977887383313</v>
      </c>
      <c r="N69" s="131">
        <f t="shared" si="1"/>
        <v>59359.638107797044</v>
      </c>
    </row>
    <row r="70" spans="2:14" s="18" customFormat="1" x14ac:dyDescent="0.25">
      <c r="B70" s="165" t="s">
        <v>140</v>
      </c>
      <c r="C70" s="20"/>
      <c r="D70" s="21">
        <f t="shared" si="2"/>
        <v>628718.5688021417</v>
      </c>
      <c r="E70" s="21">
        <f t="shared" si="2"/>
        <v>668629.88012189115</v>
      </c>
      <c r="F70" s="21">
        <f t="shared" si="2"/>
        <v>711074.7777715259</v>
      </c>
      <c r="G70" s="21">
        <f t="shared" si="2"/>
        <v>809289</v>
      </c>
      <c r="H70" s="21">
        <f t="shared" si="2"/>
        <v>825435</v>
      </c>
      <c r="I70" s="21">
        <f t="shared" si="2"/>
        <v>809289</v>
      </c>
      <c r="J70" s="21">
        <f t="shared" si="2"/>
        <v>809289</v>
      </c>
      <c r="K70" s="21">
        <f t="shared" si="2"/>
        <v>809289</v>
      </c>
      <c r="L70" s="21">
        <f t="shared" si="2"/>
        <v>992688.35790964414</v>
      </c>
      <c r="M70" s="21">
        <f t="shared" si="1"/>
        <v>1051943.1044800491</v>
      </c>
      <c r="N70" s="131">
        <f t="shared" si="1"/>
        <v>1114734.8372185163</v>
      </c>
    </row>
    <row r="71" spans="2:14" s="18" customFormat="1" x14ac:dyDescent="0.25">
      <c r="B71" s="165" t="s">
        <v>141</v>
      </c>
      <c r="C71" s="20"/>
      <c r="D71" s="21">
        <f t="shared" si="2"/>
        <v>0</v>
      </c>
      <c r="E71" s="21">
        <f t="shared" si="2"/>
        <v>0</v>
      </c>
      <c r="F71" s="21">
        <f t="shared" si="2"/>
        <v>0</v>
      </c>
      <c r="G71" s="21">
        <f t="shared" si="2"/>
        <v>0</v>
      </c>
      <c r="H71" s="21">
        <f t="shared" si="2"/>
        <v>0</v>
      </c>
      <c r="I71" s="21">
        <f t="shared" si="2"/>
        <v>0</v>
      </c>
      <c r="J71" s="21">
        <f t="shared" si="2"/>
        <v>0</v>
      </c>
      <c r="K71" s="21">
        <f t="shared" si="2"/>
        <v>0</v>
      </c>
      <c r="L71" s="21">
        <f t="shared" si="2"/>
        <v>0</v>
      </c>
      <c r="M71" s="21">
        <f t="shared" si="1"/>
        <v>0</v>
      </c>
      <c r="N71" s="131">
        <f t="shared" si="1"/>
        <v>0</v>
      </c>
    </row>
    <row r="72" spans="2:14" s="18" customFormat="1" x14ac:dyDescent="0.25">
      <c r="B72" s="165" t="s">
        <v>142</v>
      </c>
      <c r="C72" s="20"/>
      <c r="D72" s="21">
        <f t="shared" si="2"/>
        <v>33678.441896494638</v>
      </c>
      <c r="E72" s="21">
        <f t="shared" si="2"/>
        <v>35816.363131835315</v>
      </c>
      <c r="F72" s="21">
        <f t="shared" si="2"/>
        <v>38090.000479654358</v>
      </c>
      <c r="G72" s="21">
        <f t="shared" si="2"/>
        <v>78975</v>
      </c>
      <c r="H72" s="21">
        <f t="shared" si="2"/>
        <v>46800</v>
      </c>
      <c r="I72" s="21">
        <f t="shared" si="2"/>
        <v>33930</v>
      </c>
      <c r="J72" s="21">
        <f t="shared" si="2"/>
        <v>30420</v>
      </c>
      <c r="K72" s="21">
        <f t="shared" si="2"/>
        <v>27495</v>
      </c>
      <c r="L72" s="21">
        <f t="shared" si="2"/>
        <v>53175.138833393947</v>
      </c>
      <c r="M72" s="21">
        <f t="shared" si="1"/>
        <v>56349.225998124901</v>
      </c>
      <c r="N72" s="131">
        <f t="shared" si="1"/>
        <v>59712.778193889928</v>
      </c>
    </row>
    <row r="73" spans="2:14" s="18" customFormat="1" x14ac:dyDescent="0.25">
      <c r="B73" s="165" t="s">
        <v>143</v>
      </c>
      <c r="C73" s="20"/>
      <c r="D73" s="21">
        <f t="shared" si="2"/>
        <v>83698.170788465839</v>
      </c>
      <c r="E73" s="21">
        <f t="shared" si="2"/>
        <v>89011.36482629503</v>
      </c>
      <c r="F73" s="21">
        <f t="shared" si="2"/>
        <v>94661.842589893684</v>
      </c>
      <c r="G73" s="21">
        <f t="shared" si="2"/>
        <v>2164.5</v>
      </c>
      <c r="H73" s="21">
        <f t="shared" si="2"/>
        <v>111618</v>
      </c>
      <c r="I73" s="21">
        <f t="shared" si="2"/>
        <v>145840.5</v>
      </c>
      <c r="J73" s="21">
        <f t="shared" si="2"/>
        <v>134784</v>
      </c>
      <c r="K73" s="21">
        <f t="shared" si="2"/>
        <v>146425.5</v>
      </c>
      <c r="L73" s="21">
        <f t="shared" si="2"/>
        <v>132151.65551471157</v>
      </c>
      <c r="M73" s="21">
        <f t="shared" si="1"/>
        <v>140039.94471845828</v>
      </c>
      <c r="N73" s="131">
        <f t="shared" si="1"/>
        <v>148399.09526949259</v>
      </c>
    </row>
    <row r="74" spans="2:14" s="18" customFormat="1" x14ac:dyDescent="0.25">
      <c r="B74" s="165" t="s">
        <v>144</v>
      </c>
      <c r="C74" s="20"/>
      <c r="D74" s="21">
        <f t="shared" si="2"/>
        <v>0</v>
      </c>
      <c r="E74" s="21">
        <f t="shared" si="2"/>
        <v>0</v>
      </c>
      <c r="F74" s="21">
        <f t="shared" si="2"/>
        <v>0</v>
      </c>
      <c r="G74" s="21">
        <f t="shared" si="2"/>
        <v>0</v>
      </c>
      <c r="H74" s="21">
        <f t="shared" si="2"/>
        <v>0</v>
      </c>
      <c r="I74" s="21">
        <f t="shared" si="2"/>
        <v>0</v>
      </c>
      <c r="J74" s="21">
        <f t="shared" si="2"/>
        <v>0</v>
      </c>
      <c r="K74" s="21">
        <f t="shared" si="2"/>
        <v>0</v>
      </c>
      <c r="L74" s="21">
        <f t="shared" si="2"/>
        <v>0</v>
      </c>
      <c r="M74" s="21">
        <f t="shared" si="1"/>
        <v>0</v>
      </c>
      <c r="N74" s="131">
        <f t="shared" si="1"/>
        <v>0</v>
      </c>
    </row>
    <row r="75" spans="2:14" s="18" customFormat="1" x14ac:dyDescent="0.25">
      <c r="B75" s="165" t="s">
        <v>145</v>
      </c>
      <c r="C75" s="20"/>
      <c r="D75" s="21">
        <f t="shared" si="2"/>
        <v>0</v>
      </c>
      <c r="E75" s="21">
        <f t="shared" si="2"/>
        <v>0</v>
      </c>
      <c r="F75" s="21">
        <f t="shared" si="2"/>
        <v>0</v>
      </c>
      <c r="G75" s="21">
        <f t="shared" si="2"/>
        <v>0</v>
      </c>
      <c r="H75" s="21">
        <f t="shared" si="2"/>
        <v>0</v>
      </c>
      <c r="I75" s="21">
        <f t="shared" si="2"/>
        <v>0</v>
      </c>
      <c r="J75" s="21">
        <f t="shared" si="2"/>
        <v>0</v>
      </c>
      <c r="K75" s="21">
        <f t="shared" si="2"/>
        <v>0</v>
      </c>
      <c r="L75" s="21">
        <f t="shared" si="2"/>
        <v>0</v>
      </c>
      <c r="M75" s="21">
        <f t="shared" si="1"/>
        <v>0</v>
      </c>
      <c r="N75" s="131">
        <f t="shared" si="1"/>
        <v>0</v>
      </c>
    </row>
    <row r="76" spans="2:14" s="18" customFormat="1" x14ac:dyDescent="0.25">
      <c r="B76" s="165" t="s">
        <v>146</v>
      </c>
      <c r="C76" s="20"/>
      <c r="D76" s="21">
        <f t="shared" si="2"/>
        <v>728803.29330906319</v>
      </c>
      <c r="E76" s="21">
        <f t="shared" si="2"/>
        <v>775068.02378383733</v>
      </c>
      <c r="F76" s="21">
        <f t="shared" si="2"/>
        <v>824269.65822920843</v>
      </c>
      <c r="G76" s="21">
        <f t="shared" si="2"/>
        <v>0</v>
      </c>
      <c r="H76" s="21">
        <f t="shared" si="2"/>
        <v>0</v>
      </c>
      <c r="I76" s="21">
        <f t="shared" si="2"/>
        <v>0</v>
      </c>
      <c r="J76" s="21">
        <f t="shared" si="2"/>
        <v>2212879.5</v>
      </c>
      <c r="K76" s="21">
        <f t="shared" si="2"/>
        <v>2496429</v>
      </c>
      <c r="L76" s="21">
        <f t="shared" si="2"/>
        <v>1150712.8632330771</v>
      </c>
      <c r="M76" s="21">
        <f t="shared" si="1"/>
        <v>1219400.2801277023</v>
      </c>
      <c r="N76" s="131">
        <f t="shared" si="1"/>
        <v>1292187.7304801974</v>
      </c>
    </row>
    <row r="77" spans="2:14" s="18" customFormat="1" x14ac:dyDescent="0.25">
      <c r="B77" s="165" t="s">
        <v>147</v>
      </c>
      <c r="C77" s="20"/>
      <c r="D77" s="21">
        <f t="shared" si="2"/>
        <v>24421288.407121379</v>
      </c>
      <c r="E77" s="21">
        <f t="shared" si="2"/>
        <v>25971561.761228006</v>
      </c>
      <c r="F77" s="21">
        <f t="shared" si="2"/>
        <v>27620247.100500505</v>
      </c>
      <c r="G77" s="21">
        <f t="shared" si="2"/>
        <v>33568002</v>
      </c>
      <c r="H77" s="21">
        <f t="shared" si="2"/>
        <v>31363371</v>
      </c>
      <c r="I77" s="21">
        <f t="shared" si="2"/>
        <v>31094680.5</v>
      </c>
      <c r="J77" s="21">
        <f t="shared" si="2"/>
        <v>29952760.5</v>
      </c>
      <c r="K77" s="21">
        <f t="shared" si="2"/>
        <v>31824234</v>
      </c>
      <c r="L77" s="21">
        <f t="shared" si="2"/>
        <v>38558951.317584455</v>
      </c>
      <c r="M77" s="21">
        <f t="shared" si="1"/>
        <v>40860580.897642456</v>
      </c>
      <c r="N77" s="131">
        <f t="shared" si="1"/>
        <v>43299597.47975263</v>
      </c>
    </row>
    <row r="78" spans="2:14" s="18" customFormat="1" x14ac:dyDescent="0.25">
      <c r="B78" s="165" t="s">
        <v>148</v>
      </c>
      <c r="C78" s="20"/>
      <c r="D78" s="21">
        <f t="shared" si="2"/>
        <v>864630.622280329</v>
      </c>
      <c r="E78" s="21">
        <f t="shared" si="2"/>
        <v>919517.72702763439</v>
      </c>
      <c r="F78" s="21">
        <f t="shared" si="2"/>
        <v>977889.08758304012</v>
      </c>
      <c r="G78" s="21">
        <f t="shared" si="2"/>
        <v>880893</v>
      </c>
      <c r="H78" s="21">
        <f t="shared" si="2"/>
        <v>1013044.5</v>
      </c>
      <c r="I78" s="21">
        <f t="shared" si="2"/>
        <v>1140750</v>
      </c>
      <c r="J78" s="21">
        <f t="shared" si="2"/>
        <v>1251900</v>
      </c>
      <c r="K78" s="21">
        <f t="shared" si="2"/>
        <v>1300396.5</v>
      </c>
      <c r="L78" s="21">
        <f t="shared" si="2"/>
        <v>1365171.628802273</v>
      </c>
      <c r="M78" s="21">
        <f t="shared" si="1"/>
        <v>1446660.3440120756</v>
      </c>
      <c r="N78" s="131">
        <f t="shared" si="1"/>
        <v>1533013.2173734582</v>
      </c>
    </row>
    <row r="79" spans="2:14" s="18" customFormat="1" x14ac:dyDescent="0.25">
      <c r="B79" s="165" t="s">
        <v>149</v>
      </c>
      <c r="C79" s="20"/>
      <c r="D79" s="21">
        <f t="shared" si="2"/>
        <v>0</v>
      </c>
      <c r="E79" s="21">
        <f t="shared" si="2"/>
        <v>0</v>
      </c>
      <c r="F79" s="21">
        <f t="shared" si="2"/>
        <v>0</v>
      </c>
      <c r="G79" s="21">
        <f t="shared" si="2"/>
        <v>0</v>
      </c>
      <c r="H79" s="21">
        <f t="shared" si="2"/>
        <v>0</v>
      </c>
      <c r="I79" s="21">
        <f t="shared" si="2"/>
        <v>0</v>
      </c>
      <c r="J79" s="21">
        <f t="shared" si="2"/>
        <v>0</v>
      </c>
      <c r="K79" s="21">
        <f t="shared" si="2"/>
        <v>0</v>
      </c>
      <c r="L79" s="21">
        <f t="shared" si="2"/>
        <v>0</v>
      </c>
      <c r="M79" s="21">
        <f t="shared" si="1"/>
        <v>0</v>
      </c>
      <c r="N79" s="131">
        <f t="shared" si="1"/>
        <v>0</v>
      </c>
    </row>
    <row r="80" spans="2:14" s="18" customFormat="1" x14ac:dyDescent="0.25">
      <c r="B80" s="165" t="s">
        <v>150</v>
      </c>
      <c r="C80" s="20"/>
      <c r="D80" s="21">
        <f t="shared" si="2"/>
        <v>29206.089666153686</v>
      </c>
      <c r="E80" s="21">
        <f t="shared" si="2"/>
        <v>31060.10415680127</v>
      </c>
      <c r="F80" s="21">
        <f t="shared" si="2"/>
        <v>33031.812243915308</v>
      </c>
      <c r="G80" s="21">
        <f t="shared" si="2"/>
        <v>35334</v>
      </c>
      <c r="H80" s="21">
        <f t="shared" si="2"/>
        <v>37908</v>
      </c>
      <c r="I80" s="21">
        <f t="shared" si="2"/>
        <v>38493</v>
      </c>
      <c r="J80" s="21">
        <f t="shared" si="2"/>
        <v>38493</v>
      </c>
      <c r="K80" s="21">
        <f t="shared" si="2"/>
        <v>38493</v>
      </c>
      <c r="L80" s="21">
        <f t="shared" si="2"/>
        <v>46113.709106593778</v>
      </c>
      <c r="M80" s="21">
        <f t="shared" si="1"/>
        <v>48866.29114783628</v>
      </c>
      <c r="N80" s="131">
        <f t="shared" si="1"/>
        <v>51783.178078894882</v>
      </c>
    </row>
    <row r="81" spans="2:14" s="18" customFormat="1" x14ac:dyDescent="0.25">
      <c r="B81" s="165" t="s">
        <v>151</v>
      </c>
      <c r="C81" s="20"/>
      <c r="D81" s="21">
        <f t="shared" si="2"/>
        <v>0</v>
      </c>
      <c r="E81" s="21">
        <f t="shared" si="2"/>
        <v>0</v>
      </c>
      <c r="F81" s="21">
        <f t="shared" si="2"/>
        <v>0</v>
      </c>
      <c r="G81" s="21">
        <f t="shared" si="2"/>
        <v>0</v>
      </c>
      <c r="H81" s="21">
        <f t="shared" si="2"/>
        <v>0</v>
      </c>
      <c r="I81" s="21">
        <f t="shared" si="2"/>
        <v>0</v>
      </c>
      <c r="J81" s="21">
        <f t="shared" si="2"/>
        <v>0</v>
      </c>
      <c r="K81" s="21">
        <f t="shared" si="2"/>
        <v>0</v>
      </c>
      <c r="L81" s="21">
        <f t="shared" si="2"/>
        <v>0</v>
      </c>
      <c r="M81" s="21">
        <f t="shared" si="1"/>
        <v>0</v>
      </c>
      <c r="N81" s="131">
        <f t="shared" si="1"/>
        <v>0</v>
      </c>
    </row>
    <row r="82" spans="2:14" s="18" customFormat="1" x14ac:dyDescent="0.25">
      <c r="B82" s="165" t="s">
        <v>152</v>
      </c>
      <c r="C82" s="20"/>
      <c r="D82" s="21">
        <f t="shared" si="2"/>
        <v>5435419.8684117645</v>
      </c>
      <c r="E82" s="21">
        <f t="shared" si="2"/>
        <v>5780462.539785455</v>
      </c>
      <c r="F82" s="21">
        <f t="shared" si="2"/>
        <v>6147408.660745549</v>
      </c>
      <c r="G82" s="21">
        <f t="shared" si="2"/>
        <v>4404348</v>
      </c>
      <c r="H82" s="21">
        <f t="shared" si="2"/>
        <v>5203107</v>
      </c>
      <c r="I82" s="21">
        <f t="shared" si="2"/>
        <v>6456703.5</v>
      </c>
      <c r="J82" s="21">
        <f t="shared" si="2"/>
        <v>9274707</v>
      </c>
      <c r="K82" s="21">
        <f t="shared" si="2"/>
        <v>9783189</v>
      </c>
      <c r="L82" s="21">
        <f t="shared" si="2"/>
        <v>8582024.2815528382</v>
      </c>
      <c r="M82" s="21">
        <f t="shared" si="2"/>
        <v>9094295.499214042</v>
      </c>
      <c r="N82" s="131">
        <f t="shared" si="2"/>
        <v>9637144.7940088883</v>
      </c>
    </row>
    <row r="83" spans="2:14" s="18" customFormat="1" x14ac:dyDescent="0.25">
      <c r="B83" s="165" t="s">
        <v>153</v>
      </c>
      <c r="C83" s="20"/>
      <c r="D83" s="21">
        <f t="shared" ref="D83:N98" si="3">D38*D$61*$C$16</f>
        <v>30620801.506076761</v>
      </c>
      <c r="E83" s="21">
        <f t="shared" si="3"/>
        <v>32564622.481648885</v>
      </c>
      <c r="F83" s="21">
        <f t="shared" si="3"/>
        <v>34631838.005999371</v>
      </c>
      <c r="G83" s="21">
        <f t="shared" si="3"/>
        <v>40096192.5</v>
      </c>
      <c r="H83" s="21">
        <f t="shared" si="3"/>
        <v>37946785.5</v>
      </c>
      <c r="I83" s="21">
        <f t="shared" si="3"/>
        <v>40029853.5</v>
      </c>
      <c r="J83" s="21">
        <f t="shared" si="3"/>
        <v>39970066.5</v>
      </c>
      <c r="K83" s="21">
        <f t="shared" si="3"/>
        <v>39819546</v>
      </c>
      <c r="L83" s="21">
        <f t="shared" si="3"/>
        <v>48347408.003008164</v>
      </c>
      <c r="M83" s="21">
        <f t="shared" si="3"/>
        <v>51233322.183151066</v>
      </c>
      <c r="N83" s="131">
        <f t="shared" si="3"/>
        <v>54291500.006768547</v>
      </c>
    </row>
    <row r="84" spans="2:14" s="18" customFormat="1" x14ac:dyDescent="0.25">
      <c r="B84" s="165" t="s">
        <v>154</v>
      </c>
      <c r="C84" s="20"/>
      <c r="D84" s="21">
        <f t="shared" si="3"/>
        <v>42786.10655990152</v>
      </c>
      <c r="E84" s="21">
        <f t="shared" si="3"/>
        <v>45502.186064799382</v>
      </c>
      <c r="F84" s="21">
        <f t="shared" si="3"/>
        <v>48390.683405066251</v>
      </c>
      <c r="G84" s="21">
        <f t="shared" si="3"/>
        <v>89446.5</v>
      </c>
      <c r="H84" s="21">
        <f t="shared" si="3"/>
        <v>88978.5</v>
      </c>
      <c r="I84" s="21">
        <f t="shared" si="3"/>
        <v>89680.5</v>
      </c>
      <c r="J84" s="21">
        <f t="shared" si="3"/>
        <v>3744</v>
      </c>
      <c r="K84" s="21">
        <f t="shared" si="3"/>
        <v>4621.5</v>
      </c>
      <c r="L84" s="21">
        <f t="shared" si="3"/>
        <v>67555.297345865532</v>
      </c>
      <c r="M84" s="21">
        <f t="shared" si="3"/>
        <v>71587.753243854386</v>
      </c>
      <c r="N84" s="131">
        <f t="shared" si="3"/>
        <v>75860.911221592425</v>
      </c>
    </row>
    <row r="85" spans="2:14" s="18" customFormat="1" x14ac:dyDescent="0.25">
      <c r="B85" s="165" t="s">
        <v>155</v>
      </c>
      <c r="C85" s="20"/>
      <c r="D85" s="21">
        <f t="shared" si="3"/>
        <v>0</v>
      </c>
      <c r="E85" s="21">
        <f t="shared" si="3"/>
        <v>0</v>
      </c>
      <c r="F85" s="21">
        <f t="shared" si="3"/>
        <v>0</v>
      </c>
      <c r="G85" s="21">
        <f t="shared" si="3"/>
        <v>0</v>
      </c>
      <c r="H85" s="21">
        <f t="shared" si="3"/>
        <v>0</v>
      </c>
      <c r="I85" s="21">
        <f t="shared" si="3"/>
        <v>0</v>
      </c>
      <c r="J85" s="21">
        <f t="shared" si="3"/>
        <v>0</v>
      </c>
      <c r="K85" s="21">
        <f t="shared" si="3"/>
        <v>0</v>
      </c>
      <c r="L85" s="21">
        <f t="shared" si="3"/>
        <v>0</v>
      </c>
      <c r="M85" s="21">
        <f t="shared" si="3"/>
        <v>0</v>
      </c>
      <c r="N85" s="131">
        <f t="shared" si="3"/>
        <v>0</v>
      </c>
    </row>
    <row r="86" spans="2:14" s="18" customFormat="1" x14ac:dyDescent="0.25">
      <c r="B86" s="165" t="s">
        <v>156</v>
      </c>
      <c r="C86" s="20"/>
      <c r="D86" s="21">
        <f t="shared" si="3"/>
        <v>6600313.7175574536</v>
      </c>
      <c r="E86" s="21">
        <f t="shared" si="3"/>
        <v>7019304.3258535322</v>
      </c>
      <c r="F86" s="21">
        <f t="shared" si="3"/>
        <v>7464892.6289490769</v>
      </c>
      <c r="G86" s="21">
        <f t="shared" si="3"/>
        <v>8119449</v>
      </c>
      <c r="H86" s="21">
        <f t="shared" si="3"/>
        <v>8005140</v>
      </c>
      <c r="I86" s="21">
        <f t="shared" si="3"/>
        <v>8778978</v>
      </c>
      <c r="J86" s="21">
        <f t="shared" si="3"/>
        <v>8498821.5</v>
      </c>
      <c r="K86" s="21">
        <f t="shared" si="3"/>
        <v>9246861</v>
      </c>
      <c r="L86" s="21">
        <f t="shared" si="3"/>
        <v>10421283.720717568</v>
      </c>
      <c r="M86" s="21">
        <f t="shared" si="3"/>
        <v>11043342.517810475</v>
      </c>
      <c r="N86" s="131">
        <f t="shared" si="3"/>
        <v>11702532.742989484</v>
      </c>
    </row>
    <row r="87" spans="2:14" s="18" customFormat="1" x14ac:dyDescent="0.25">
      <c r="B87" s="165" t="s">
        <v>157</v>
      </c>
      <c r="C87" s="20"/>
      <c r="D87" s="21">
        <f t="shared" si="3"/>
        <v>23194.668854521304</v>
      </c>
      <c r="E87" s="21">
        <f t="shared" si="3"/>
        <v>24667.07589886077</v>
      </c>
      <c r="F87" s="21">
        <f t="shared" si="3"/>
        <v>26232.951943245822</v>
      </c>
      <c r="G87" s="21">
        <f t="shared" si="3"/>
        <v>14274</v>
      </c>
      <c r="H87" s="21">
        <f t="shared" si="3"/>
        <v>16789.5</v>
      </c>
      <c r="I87" s="21">
        <f t="shared" si="3"/>
        <v>17199</v>
      </c>
      <c r="J87" s="21">
        <f t="shared" si="3"/>
        <v>18544.5</v>
      </c>
      <c r="K87" s="21">
        <f t="shared" si="3"/>
        <v>83070</v>
      </c>
      <c r="L87" s="21">
        <f t="shared" si="3"/>
        <v>36622.232712676152</v>
      </c>
      <c r="M87" s="21">
        <f t="shared" si="3"/>
        <v>38808.257259998929</v>
      </c>
      <c r="N87" s="131">
        <f t="shared" si="3"/>
        <v>41124.768207727422</v>
      </c>
    </row>
    <row r="88" spans="2:14" s="18" customFormat="1" x14ac:dyDescent="0.25">
      <c r="B88" s="165" t="s">
        <v>158</v>
      </c>
      <c r="C88" s="20"/>
      <c r="D88" s="21">
        <f t="shared" si="3"/>
        <v>0</v>
      </c>
      <c r="E88" s="21">
        <f t="shared" si="3"/>
        <v>0</v>
      </c>
      <c r="F88" s="21">
        <f t="shared" si="3"/>
        <v>0</v>
      </c>
      <c r="G88" s="21">
        <f t="shared" si="3"/>
        <v>0</v>
      </c>
      <c r="H88" s="21">
        <f t="shared" si="3"/>
        <v>0</v>
      </c>
      <c r="I88" s="21">
        <f t="shared" si="3"/>
        <v>0</v>
      </c>
      <c r="J88" s="21">
        <f t="shared" si="3"/>
        <v>0</v>
      </c>
      <c r="K88" s="21">
        <f t="shared" si="3"/>
        <v>0</v>
      </c>
      <c r="L88" s="21">
        <f t="shared" si="3"/>
        <v>0</v>
      </c>
      <c r="M88" s="21">
        <f t="shared" si="3"/>
        <v>0</v>
      </c>
      <c r="N88" s="131">
        <f t="shared" si="3"/>
        <v>0</v>
      </c>
    </row>
    <row r="89" spans="2:14" s="18" customFormat="1" x14ac:dyDescent="0.25">
      <c r="B89" s="165" t="s">
        <v>159</v>
      </c>
      <c r="C89" s="20"/>
      <c r="D89" s="21">
        <f t="shared" si="3"/>
        <v>0</v>
      </c>
      <c r="E89" s="21">
        <f t="shared" si="3"/>
        <v>0</v>
      </c>
      <c r="F89" s="21">
        <f t="shared" si="3"/>
        <v>0</v>
      </c>
      <c r="G89" s="21">
        <f t="shared" si="3"/>
        <v>0</v>
      </c>
      <c r="H89" s="21">
        <f t="shared" si="3"/>
        <v>0</v>
      </c>
      <c r="I89" s="21">
        <f t="shared" si="3"/>
        <v>0</v>
      </c>
      <c r="J89" s="21">
        <f t="shared" si="3"/>
        <v>0</v>
      </c>
      <c r="K89" s="21">
        <f t="shared" si="3"/>
        <v>0</v>
      </c>
      <c r="L89" s="21">
        <f t="shared" si="3"/>
        <v>0</v>
      </c>
      <c r="M89" s="21">
        <f t="shared" si="3"/>
        <v>0</v>
      </c>
      <c r="N89" s="131">
        <f t="shared" si="3"/>
        <v>0</v>
      </c>
    </row>
    <row r="90" spans="2:14" s="18" customFormat="1" x14ac:dyDescent="0.25">
      <c r="B90" s="165" t="s">
        <v>160</v>
      </c>
      <c r="C90" s="20"/>
      <c r="D90" s="21">
        <f t="shared" si="3"/>
        <v>36168.111660348412</v>
      </c>
      <c r="E90" s="21">
        <f t="shared" si="3"/>
        <v>38464.07814830164</v>
      </c>
      <c r="F90" s="21">
        <f t="shared" si="3"/>
        <v>40905.79352586536</v>
      </c>
      <c r="G90" s="21">
        <f t="shared" si="3"/>
        <v>40189.5</v>
      </c>
      <c r="H90" s="21">
        <f t="shared" si="3"/>
        <v>43699.5</v>
      </c>
      <c r="I90" s="21">
        <f t="shared" si="3"/>
        <v>46975.5</v>
      </c>
      <c r="J90" s="21">
        <f t="shared" si="3"/>
        <v>49783.5</v>
      </c>
      <c r="K90" s="21">
        <f t="shared" si="3"/>
        <v>53059.5</v>
      </c>
      <c r="L90" s="21">
        <f t="shared" si="3"/>
        <v>57106.096677260422</v>
      </c>
      <c r="M90" s="21">
        <f t="shared" si="3"/>
        <v>60514.827382394898</v>
      </c>
      <c r="N90" s="131">
        <f t="shared" si="3"/>
        <v>64127.029270051149</v>
      </c>
    </row>
    <row r="91" spans="2:14" s="18" customFormat="1" x14ac:dyDescent="0.25">
      <c r="B91" s="165" t="s">
        <v>161</v>
      </c>
      <c r="C91" s="20"/>
      <c r="D91" s="21">
        <f t="shared" si="3"/>
        <v>1557392.5507533858</v>
      </c>
      <c r="E91" s="21">
        <f t="shared" si="3"/>
        <v>1656256.4654276446</v>
      </c>
      <c r="F91" s="21">
        <f t="shared" si="3"/>
        <v>1761396.301750554</v>
      </c>
      <c r="G91" s="21">
        <f t="shared" si="3"/>
        <v>2012809.5</v>
      </c>
      <c r="H91" s="21">
        <f t="shared" si="3"/>
        <v>2012809.5</v>
      </c>
      <c r="I91" s="21">
        <f t="shared" si="3"/>
        <v>2012166</v>
      </c>
      <c r="J91" s="21">
        <f t="shared" si="3"/>
        <v>2012809.5</v>
      </c>
      <c r="K91" s="21">
        <f t="shared" si="3"/>
        <v>2012809.5</v>
      </c>
      <c r="L91" s="21">
        <f t="shared" si="3"/>
        <v>2458978.5168483225</v>
      </c>
      <c r="M91" s="21">
        <f t="shared" si="3"/>
        <v>2605757.8637369457</v>
      </c>
      <c r="N91" s="131">
        <f t="shared" si="3"/>
        <v>2761298.6440929361</v>
      </c>
    </row>
    <row r="92" spans="2:14" s="18" customFormat="1" x14ac:dyDescent="0.25">
      <c r="B92" s="165" t="s">
        <v>162</v>
      </c>
      <c r="C92" s="20"/>
      <c r="D92" s="21">
        <f t="shared" si="3"/>
        <v>368290.05815844139</v>
      </c>
      <c r="E92" s="21">
        <f t="shared" si="3"/>
        <v>391669.26134490874</v>
      </c>
      <c r="F92" s="21">
        <f t="shared" si="3"/>
        <v>416532.58589041373</v>
      </c>
      <c r="G92" s="21">
        <f t="shared" si="3"/>
        <v>621270</v>
      </c>
      <c r="H92" s="21">
        <f t="shared" si="3"/>
        <v>625833</v>
      </c>
      <c r="I92" s="21">
        <f t="shared" si="3"/>
        <v>464548.5</v>
      </c>
      <c r="J92" s="21">
        <f t="shared" si="3"/>
        <v>351526.5</v>
      </c>
      <c r="K92" s="21">
        <f t="shared" si="3"/>
        <v>316602</v>
      </c>
      <c r="L92" s="21">
        <f t="shared" si="3"/>
        <v>581495.87304904987</v>
      </c>
      <c r="M92" s="21">
        <f t="shared" si="3"/>
        <v>616206.05204401119</v>
      </c>
      <c r="N92" s="131">
        <f t="shared" si="3"/>
        <v>652988.12282995775</v>
      </c>
    </row>
    <row r="93" spans="2:14" s="18" customFormat="1" x14ac:dyDescent="0.25">
      <c r="B93" s="165" t="s">
        <v>163</v>
      </c>
      <c r="C93" s="20"/>
      <c r="D93" s="21">
        <f t="shared" si="3"/>
        <v>0</v>
      </c>
      <c r="E93" s="21">
        <f t="shared" si="3"/>
        <v>0</v>
      </c>
      <c r="F93" s="21">
        <f t="shared" si="3"/>
        <v>0</v>
      </c>
      <c r="G93" s="21">
        <f t="shared" si="3"/>
        <v>0</v>
      </c>
      <c r="H93" s="21">
        <f t="shared" si="3"/>
        <v>0</v>
      </c>
      <c r="I93" s="21">
        <f t="shared" si="3"/>
        <v>0</v>
      </c>
      <c r="J93" s="21">
        <f t="shared" si="3"/>
        <v>0</v>
      </c>
      <c r="K93" s="21">
        <f t="shared" si="3"/>
        <v>0</v>
      </c>
      <c r="L93" s="21">
        <f t="shared" si="3"/>
        <v>0</v>
      </c>
      <c r="M93" s="21">
        <f t="shared" si="3"/>
        <v>0</v>
      </c>
      <c r="N93" s="131">
        <f t="shared" si="3"/>
        <v>0</v>
      </c>
    </row>
    <row r="94" spans="2:14" s="18" customFormat="1" x14ac:dyDescent="0.25">
      <c r="B94" s="165" t="s">
        <v>164</v>
      </c>
      <c r="C94" s="20"/>
      <c r="D94" s="21">
        <f t="shared" si="3"/>
        <v>0</v>
      </c>
      <c r="E94" s="21">
        <f t="shared" si="3"/>
        <v>0</v>
      </c>
      <c r="F94" s="21">
        <f t="shared" si="3"/>
        <v>0</v>
      </c>
      <c r="G94" s="21">
        <f t="shared" si="3"/>
        <v>0</v>
      </c>
      <c r="H94" s="21">
        <f t="shared" si="3"/>
        <v>0</v>
      </c>
      <c r="I94" s="21">
        <f t="shared" si="3"/>
        <v>0</v>
      </c>
      <c r="J94" s="21">
        <f t="shared" si="3"/>
        <v>0</v>
      </c>
      <c r="K94" s="21">
        <f t="shared" si="3"/>
        <v>0</v>
      </c>
      <c r="L94" s="21">
        <f t="shared" si="3"/>
        <v>0</v>
      </c>
      <c r="M94" s="21">
        <f t="shared" si="3"/>
        <v>0</v>
      </c>
      <c r="N94" s="131">
        <f t="shared" si="3"/>
        <v>0</v>
      </c>
    </row>
    <row r="95" spans="2:14" s="18" customFormat="1" x14ac:dyDescent="0.25">
      <c r="B95" s="165" t="s">
        <v>165</v>
      </c>
      <c r="C95" s="20"/>
      <c r="D95" s="21">
        <f t="shared" si="3"/>
        <v>0</v>
      </c>
      <c r="E95" s="21">
        <f t="shared" si="3"/>
        <v>0</v>
      </c>
      <c r="F95" s="21">
        <f t="shared" si="3"/>
        <v>0</v>
      </c>
      <c r="G95" s="21">
        <f t="shared" si="3"/>
        <v>0</v>
      </c>
      <c r="H95" s="21">
        <f t="shared" si="3"/>
        <v>0</v>
      </c>
      <c r="I95" s="21">
        <f t="shared" si="3"/>
        <v>0</v>
      </c>
      <c r="J95" s="21">
        <f t="shared" si="3"/>
        <v>0</v>
      </c>
      <c r="K95" s="21">
        <f t="shared" si="3"/>
        <v>0</v>
      </c>
      <c r="L95" s="21">
        <f t="shared" si="3"/>
        <v>0</v>
      </c>
      <c r="M95" s="21">
        <f t="shared" si="3"/>
        <v>0</v>
      </c>
      <c r="N95" s="131">
        <f t="shared" si="3"/>
        <v>0</v>
      </c>
    </row>
    <row r="96" spans="2:14" s="18" customFormat="1" x14ac:dyDescent="0.25">
      <c r="B96" s="165" t="s">
        <v>166</v>
      </c>
      <c r="C96" s="20"/>
      <c r="D96" s="21">
        <f t="shared" si="3"/>
        <v>3104509.5553905023</v>
      </c>
      <c r="E96" s="21">
        <f t="shared" si="3"/>
        <v>3301585.0888782381</v>
      </c>
      <c r="F96" s="21">
        <f t="shared" si="3"/>
        <v>3511171.0576558379</v>
      </c>
      <c r="G96" s="21">
        <f t="shared" si="3"/>
        <v>4249674</v>
      </c>
      <c r="H96" s="21">
        <f t="shared" si="3"/>
        <v>3280621.5</v>
      </c>
      <c r="I96" s="21">
        <f t="shared" si="3"/>
        <v>2741778</v>
      </c>
      <c r="J96" s="21">
        <f t="shared" si="3"/>
        <v>4723114.5</v>
      </c>
      <c r="K96" s="21">
        <f t="shared" si="3"/>
        <v>5065222.5</v>
      </c>
      <c r="L96" s="21">
        <f t="shared" si="3"/>
        <v>4901732.8985955976</v>
      </c>
      <c r="M96" s="21">
        <f t="shared" si="3"/>
        <v>5194323.154487906</v>
      </c>
      <c r="N96" s="131">
        <f t="shared" si="3"/>
        <v>5504378.4701079</v>
      </c>
    </row>
    <row r="97" spans="2:14" s="18" customFormat="1" x14ac:dyDescent="0.25">
      <c r="B97" s="165" t="s">
        <v>186</v>
      </c>
      <c r="C97" s="20"/>
      <c r="D97" s="21">
        <f t="shared" si="3"/>
        <v>0</v>
      </c>
      <c r="E97" s="21">
        <f t="shared" si="3"/>
        <v>0</v>
      </c>
      <c r="F97" s="21">
        <f t="shared" si="3"/>
        <v>0</v>
      </c>
      <c r="G97" s="21">
        <f t="shared" si="3"/>
        <v>0</v>
      </c>
      <c r="H97" s="21">
        <f t="shared" si="3"/>
        <v>0</v>
      </c>
      <c r="I97" s="21">
        <f t="shared" si="3"/>
        <v>0</v>
      </c>
      <c r="J97" s="21">
        <f t="shared" si="3"/>
        <v>0</v>
      </c>
      <c r="K97" s="21">
        <f t="shared" si="3"/>
        <v>0</v>
      </c>
      <c r="L97" s="21">
        <f t="shared" si="3"/>
        <v>0</v>
      </c>
      <c r="M97" s="21">
        <f t="shared" si="3"/>
        <v>0</v>
      </c>
      <c r="N97" s="131">
        <f t="shared" si="3"/>
        <v>0</v>
      </c>
    </row>
    <row r="98" spans="2:14" s="18" customFormat="1" x14ac:dyDescent="0.25">
      <c r="B98" s="165" t="s">
        <v>167</v>
      </c>
      <c r="C98" s="20"/>
      <c r="D98" s="21">
        <f t="shared" si="3"/>
        <v>54836.108216953769</v>
      </c>
      <c r="E98" s="21">
        <f t="shared" si="3"/>
        <v>58317.126744496367</v>
      </c>
      <c r="F98" s="21">
        <f t="shared" si="3"/>
        <v>62019.121748727535</v>
      </c>
      <c r="G98" s="21">
        <f t="shared" si="3"/>
        <v>49783.5</v>
      </c>
      <c r="H98" s="21">
        <f t="shared" si="3"/>
        <v>52825.5</v>
      </c>
      <c r="I98" s="21">
        <f t="shared" si="3"/>
        <v>51187.5</v>
      </c>
      <c r="J98" s="21">
        <f t="shared" si="3"/>
        <v>99684</v>
      </c>
      <c r="K98" s="21">
        <f t="shared" si="3"/>
        <v>100854</v>
      </c>
      <c r="L98" s="21">
        <f t="shared" si="3"/>
        <v>86581.133310179343</v>
      </c>
      <c r="M98" s="21">
        <f t="shared" si="3"/>
        <v>91749.263943721118</v>
      </c>
      <c r="N98" s="131">
        <f t="shared" si="3"/>
        <v>97225.886430212733</v>
      </c>
    </row>
    <row r="99" spans="2:14" s="18" customFormat="1" x14ac:dyDescent="0.25">
      <c r="B99" s="165" t="s">
        <v>168</v>
      </c>
      <c r="C99" s="20"/>
      <c r="D99" s="21">
        <f t="shared" ref="D99:N101" si="4">D54*D$61*$C$16</f>
        <v>0</v>
      </c>
      <c r="E99" s="21">
        <f t="shared" si="4"/>
        <v>0</v>
      </c>
      <c r="F99" s="21">
        <f t="shared" si="4"/>
        <v>0</v>
      </c>
      <c r="G99" s="21">
        <f t="shared" si="4"/>
        <v>0</v>
      </c>
      <c r="H99" s="21">
        <f t="shared" si="4"/>
        <v>0</v>
      </c>
      <c r="I99" s="21">
        <f t="shared" si="4"/>
        <v>0</v>
      </c>
      <c r="J99" s="21">
        <f t="shared" si="4"/>
        <v>0</v>
      </c>
      <c r="K99" s="21">
        <f t="shared" si="4"/>
        <v>0</v>
      </c>
      <c r="L99" s="21">
        <f t="shared" si="4"/>
        <v>0</v>
      </c>
      <c r="M99" s="21">
        <f t="shared" si="4"/>
        <v>0</v>
      </c>
      <c r="N99" s="131">
        <f t="shared" si="4"/>
        <v>0</v>
      </c>
    </row>
    <row r="100" spans="2:14" s="18" customFormat="1" x14ac:dyDescent="0.25">
      <c r="B100" s="165" t="s">
        <v>169</v>
      </c>
      <c r="C100" s="20"/>
      <c r="D100" s="21">
        <f t="shared" si="4"/>
        <v>0</v>
      </c>
      <c r="E100" s="21">
        <f t="shared" si="4"/>
        <v>0</v>
      </c>
      <c r="F100" s="21">
        <f t="shared" si="4"/>
        <v>0</v>
      </c>
      <c r="G100" s="21">
        <f t="shared" si="4"/>
        <v>0</v>
      </c>
      <c r="H100" s="21">
        <f t="shared" si="4"/>
        <v>0</v>
      </c>
      <c r="I100" s="21">
        <f t="shared" si="4"/>
        <v>0</v>
      </c>
      <c r="J100" s="21">
        <f t="shared" si="4"/>
        <v>0</v>
      </c>
      <c r="K100" s="21">
        <f t="shared" si="4"/>
        <v>0</v>
      </c>
      <c r="L100" s="21">
        <f t="shared" si="4"/>
        <v>0</v>
      </c>
      <c r="M100" s="21">
        <f t="shared" si="4"/>
        <v>0</v>
      </c>
      <c r="N100" s="131">
        <f t="shared" si="4"/>
        <v>0</v>
      </c>
    </row>
    <row r="101" spans="2:14" s="18" customFormat="1" x14ac:dyDescent="0.25">
      <c r="B101" s="165" t="s">
        <v>170</v>
      </c>
      <c r="C101" s="20"/>
      <c r="D101" s="21">
        <f t="shared" si="4"/>
        <v>2363773.9539041324</v>
      </c>
      <c r="E101" s="21">
        <f t="shared" si="4"/>
        <v>2513827.2891245726</v>
      </c>
      <c r="F101" s="21">
        <f t="shared" si="4"/>
        <v>2673406.0712996977</v>
      </c>
      <c r="G101" s="21">
        <f t="shared" si="4"/>
        <v>2181816</v>
      </c>
      <c r="H101" s="21">
        <f t="shared" si="4"/>
        <v>2379253.5</v>
      </c>
      <c r="I101" s="21">
        <f t="shared" si="4"/>
        <v>3008479.5</v>
      </c>
      <c r="J101" s="21">
        <f t="shared" si="4"/>
        <v>3726391.5</v>
      </c>
      <c r="K101" s="21">
        <f t="shared" si="4"/>
        <v>3978058.5</v>
      </c>
      <c r="L101" s="21">
        <f t="shared" si="4"/>
        <v>3732180.0264962791</v>
      </c>
      <c r="M101" s="21">
        <f t="shared" si="4"/>
        <v>3954958.2829985013</v>
      </c>
      <c r="N101" s="131">
        <f t="shared" si="4"/>
        <v>4191034.4381063171</v>
      </c>
    </row>
    <row r="102" spans="2:14" x14ac:dyDescent="0.25">
      <c r="B102" s="22" t="s">
        <v>881</v>
      </c>
      <c r="C102" s="23" t="s">
        <v>171</v>
      </c>
      <c r="D102" s="40">
        <f>SUM(D66:D101)</f>
        <v>88333718.608491287</v>
      </c>
      <c r="E102" s="40">
        <f t="shared" ref="E102:N102" si="5">SUM(E65:E101)</f>
        <v>93941179.113644794</v>
      </c>
      <c r="F102" s="40">
        <f t="shared" si="5"/>
        <v>99904603.500000015</v>
      </c>
      <c r="G102" s="40">
        <f t="shared" si="5"/>
        <v>106246588.5</v>
      </c>
      <c r="H102" s="40">
        <f t="shared" si="5"/>
        <v>106379325</v>
      </c>
      <c r="I102" s="40">
        <f t="shared" si="5"/>
        <v>112081437</v>
      </c>
      <c r="J102" s="40">
        <f t="shared" si="5"/>
        <v>114464142</v>
      </c>
      <c r="K102" s="40">
        <f t="shared" si="5"/>
        <v>131614528.5</v>
      </c>
      <c r="L102" s="24">
        <f t="shared" si="5"/>
        <v>139470755.95457914</v>
      </c>
      <c r="M102" s="24">
        <f t="shared" si="5"/>
        <v>147795930.95257545</v>
      </c>
      <c r="N102" s="41">
        <f t="shared" si="5"/>
        <v>156618045.52957454</v>
      </c>
    </row>
    <row r="103" spans="2:14" x14ac:dyDescent="0.25">
      <c r="B103" s="42"/>
      <c r="C103" s="42"/>
      <c r="D103" s="42"/>
      <c r="E103" s="42"/>
      <c r="F103" s="43"/>
      <c r="G103" s="43"/>
      <c r="H103" s="43"/>
      <c r="I103" s="43"/>
      <c r="J103" s="43"/>
      <c r="K103" s="43"/>
    </row>
    <row r="104" spans="2:14" x14ac:dyDescent="0.25">
      <c r="B104" s="14"/>
      <c r="C104" s="14"/>
      <c r="D104" s="14"/>
      <c r="E104" s="14"/>
      <c r="F104" s="50"/>
      <c r="G104" s="50"/>
      <c r="H104" s="50"/>
      <c r="I104" s="50"/>
      <c r="J104" s="50"/>
      <c r="K104" s="50"/>
    </row>
    <row r="105" spans="2:14" ht="63" x14ac:dyDescent="0.25">
      <c r="B105" s="472" t="s">
        <v>570</v>
      </c>
      <c r="C105" s="44" t="s">
        <v>58</v>
      </c>
      <c r="D105" s="26"/>
      <c r="E105" s="26"/>
      <c r="F105" s="26"/>
      <c r="G105" s="26"/>
      <c r="H105" s="45"/>
      <c r="I105" s="45"/>
      <c r="J105" s="45"/>
      <c r="K105" s="45"/>
    </row>
    <row r="106" spans="2:14" x14ac:dyDescent="0.25">
      <c r="B106" s="46" t="s">
        <v>59</v>
      </c>
      <c r="C106" s="47">
        <v>0.1</v>
      </c>
      <c r="D106" s="117"/>
      <c r="E106" s="117"/>
      <c r="F106" s="120"/>
      <c r="G106" s="45"/>
      <c r="H106" s="43"/>
      <c r="I106" s="43"/>
      <c r="J106" s="43"/>
      <c r="K106" s="43"/>
    </row>
    <row r="107" spans="2:14" x14ac:dyDescent="0.25">
      <c r="B107" s="46" t="s">
        <v>60</v>
      </c>
      <c r="C107" s="47">
        <v>0</v>
      </c>
      <c r="D107" s="117"/>
      <c r="E107" s="117"/>
      <c r="F107" s="13"/>
      <c r="G107" s="45"/>
      <c r="H107" s="43"/>
      <c r="I107" s="43"/>
      <c r="J107" s="43"/>
      <c r="K107" s="43"/>
    </row>
    <row r="108" spans="2:14" x14ac:dyDescent="0.25">
      <c r="B108" s="46" t="s">
        <v>61</v>
      </c>
      <c r="C108" s="47">
        <v>0.3</v>
      </c>
      <c r="D108" s="117"/>
      <c r="E108" s="117"/>
      <c r="F108" s="13"/>
      <c r="G108" s="45"/>
      <c r="H108" s="43"/>
      <c r="I108" s="43"/>
      <c r="J108" s="43"/>
      <c r="K108" s="43"/>
    </row>
    <row r="109" spans="2:14" x14ac:dyDescent="0.25">
      <c r="B109" s="46" t="s">
        <v>62</v>
      </c>
      <c r="C109" s="47">
        <v>0.8</v>
      </c>
      <c r="D109" s="117"/>
      <c r="E109" s="117"/>
      <c r="F109" s="13"/>
      <c r="G109" s="45"/>
      <c r="H109" s="43"/>
      <c r="I109" s="43"/>
      <c r="J109" s="43"/>
      <c r="K109" s="43"/>
    </row>
    <row r="110" spans="2:14" x14ac:dyDescent="0.25">
      <c r="B110" s="46" t="s">
        <v>63</v>
      </c>
      <c r="C110" s="47">
        <v>0.8</v>
      </c>
      <c r="D110" s="117"/>
      <c r="E110" s="117"/>
      <c r="F110" s="13"/>
      <c r="G110" s="45"/>
      <c r="H110" s="43"/>
      <c r="I110" s="43"/>
      <c r="J110" s="43"/>
      <c r="K110" s="43"/>
    </row>
    <row r="111" spans="2:14" x14ac:dyDescent="0.25">
      <c r="B111" s="46" t="s">
        <v>64</v>
      </c>
      <c r="C111" s="47">
        <v>0.2</v>
      </c>
      <c r="D111" s="117"/>
      <c r="E111" s="117"/>
      <c r="F111" s="13"/>
      <c r="G111" s="45"/>
      <c r="H111" s="43"/>
      <c r="I111" s="43"/>
      <c r="J111" s="43"/>
      <c r="K111" s="43"/>
    </row>
    <row r="112" spans="2:14" x14ac:dyDescent="0.25">
      <c r="B112" s="48" t="s">
        <v>65</v>
      </c>
      <c r="C112" s="49">
        <v>0.8</v>
      </c>
      <c r="D112" s="117"/>
      <c r="E112" s="117"/>
      <c r="F112" s="13"/>
      <c r="G112" s="45"/>
      <c r="H112" s="43"/>
      <c r="I112" s="43"/>
      <c r="J112" s="43"/>
      <c r="K112" s="43"/>
    </row>
    <row r="113" spans="2:11" x14ac:dyDescent="0.25">
      <c r="B113" s="73"/>
      <c r="C113" s="74"/>
      <c r="D113" s="117"/>
      <c r="E113" s="117"/>
      <c r="F113" s="13"/>
      <c r="G113" s="45"/>
      <c r="H113" s="43"/>
      <c r="I113" s="43"/>
      <c r="J113" s="43"/>
      <c r="K113" s="43"/>
    </row>
    <row r="114" spans="2:11" ht="16.5" thickBot="1" x14ac:dyDescent="0.3">
      <c r="B114" s="73"/>
      <c r="C114" s="74"/>
      <c r="D114" s="117"/>
      <c r="E114" s="117"/>
      <c r="F114" s="13"/>
      <c r="G114" s="45"/>
      <c r="H114" s="43"/>
      <c r="I114" s="43"/>
      <c r="J114" s="43"/>
      <c r="K114" s="43"/>
    </row>
    <row r="115" spans="2:11" x14ac:dyDescent="0.25">
      <c r="B115" s="559" t="s">
        <v>66</v>
      </c>
      <c r="C115" s="560"/>
      <c r="D115" s="118"/>
      <c r="E115" s="118"/>
      <c r="F115" s="115"/>
    </row>
    <row r="116" spans="2:11" x14ac:dyDescent="0.25">
      <c r="B116" s="8" t="s">
        <v>4</v>
      </c>
      <c r="C116" s="7">
        <f>C107</f>
        <v>0</v>
      </c>
      <c r="D116" s="12"/>
      <c r="E116" s="12"/>
      <c r="F116" s="115"/>
    </row>
    <row r="117" spans="2:11" x14ac:dyDescent="0.25">
      <c r="B117" s="6" t="s">
        <v>5</v>
      </c>
      <c r="C117" s="7">
        <f>C111</f>
        <v>0.2</v>
      </c>
      <c r="D117" s="12"/>
      <c r="E117" s="12"/>
      <c r="F117" s="115"/>
    </row>
    <row r="118" spans="2:11" x14ac:dyDescent="0.25">
      <c r="B118" s="6" t="s">
        <v>2</v>
      </c>
      <c r="C118" s="7">
        <f>C110</f>
        <v>0.8</v>
      </c>
      <c r="D118" s="12"/>
      <c r="E118" s="12"/>
      <c r="F118" s="115"/>
    </row>
    <row r="119" spans="2:11" x14ac:dyDescent="0.25">
      <c r="B119" s="6" t="s">
        <v>6</v>
      </c>
      <c r="C119" s="7">
        <f>C110</f>
        <v>0.8</v>
      </c>
      <c r="D119" s="12"/>
      <c r="E119" s="12"/>
      <c r="F119" s="115"/>
    </row>
    <row r="120" spans="2:11" x14ac:dyDescent="0.25">
      <c r="B120" s="8" t="s">
        <v>50</v>
      </c>
      <c r="C120" s="7">
        <f>C107</f>
        <v>0</v>
      </c>
      <c r="D120" s="12"/>
      <c r="E120" s="12"/>
      <c r="F120" s="115"/>
    </row>
    <row r="121" spans="2:11" x14ac:dyDescent="0.25">
      <c r="B121" s="8" t="s">
        <v>7</v>
      </c>
      <c r="C121" s="7">
        <f>C110</f>
        <v>0.8</v>
      </c>
      <c r="D121" s="12"/>
      <c r="E121" s="12"/>
      <c r="F121" s="115"/>
    </row>
    <row r="122" spans="2:11" x14ac:dyDescent="0.25">
      <c r="B122" s="6" t="s">
        <v>1</v>
      </c>
      <c r="C122" s="7">
        <f>C110</f>
        <v>0.8</v>
      </c>
      <c r="D122" s="12"/>
      <c r="E122" s="12"/>
      <c r="F122" s="115"/>
    </row>
    <row r="123" spans="2:11" x14ac:dyDescent="0.25">
      <c r="B123" s="6" t="s">
        <v>12</v>
      </c>
      <c r="C123" s="7">
        <f>C110</f>
        <v>0.8</v>
      </c>
      <c r="D123" s="12"/>
      <c r="E123" s="12"/>
      <c r="F123" s="115"/>
    </row>
    <row r="124" spans="2:11" x14ac:dyDescent="0.25">
      <c r="B124" s="6" t="s">
        <v>56</v>
      </c>
      <c r="C124" s="7">
        <f>C110</f>
        <v>0.8</v>
      </c>
      <c r="D124" s="12"/>
      <c r="E124" s="12"/>
      <c r="F124" s="115"/>
    </row>
    <row r="125" spans="2:11" x14ac:dyDescent="0.25">
      <c r="B125" s="6" t="s">
        <v>8</v>
      </c>
      <c r="C125" s="7">
        <f>C110</f>
        <v>0.8</v>
      </c>
      <c r="D125" s="12"/>
      <c r="E125" s="12"/>
      <c r="F125" s="115"/>
    </row>
    <row r="126" spans="2:11" s="13" customFormat="1" x14ac:dyDescent="0.25">
      <c r="B126" s="6" t="s">
        <v>9</v>
      </c>
      <c r="C126" s="7">
        <f>C107</f>
        <v>0</v>
      </c>
      <c r="D126" s="12"/>
      <c r="E126" s="12"/>
      <c r="F126" s="115"/>
      <c r="G126" s="2"/>
      <c r="H126" s="2"/>
      <c r="I126" s="2"/>
      <c r="J126" s="2"/>
      <c r="K126" s="2"/>
    </row>
    <row r="127" spans="2:11" s="13" customFormat="1" x14ac:dyDescent="0.25">
      <c r="B127" s="6" t="s">
        <v>10</v>
      </c>
      <c r="C127" s="7">
        <f>C111</f>
        <v>0.2</v>
      </c>
      <c r="D127" s="12"/>
      <c r="E127" s="12"/>
      <c r="F127" s="115"/>
      <c r="G127" s="2"/>
      <c r="H127" s="2"/>
      <c r="I127" s="2"/>
      <c r="J127" s="2"/>
      <c r="K127" s="2"/>
    </row>
    <row r="128" spans="2:11" s="13" customFormat="1" ht="16.5" thickBot="1" x14ac:dyDescent="0.3">
      <c r="B128" s="89" t="s">
        <v>882</v>
      </c>
      <c r="C128" s="90">
        <f>C107</f>
        <v>0</v>
      </c>
      <c r="D128" s="12"/>
      <c r="E128" s="12"/>
      <c r="F128" s="115"/>
      <c r="G128" s="2"/>
      <c r="H128" s="2"/>
      <c r="I128" s="2"/>
      <c r="J128" s="2"/>
      <c r="K128" s="2"/>
    </row>
    <row r="129" spans="2:11" x14ac:dyDescent="0.25">
      <c r="B129" s="13"/>
      <c r="C129" s="14"/>
      <c r="D129" s="14"/>
      <c r="E129" s="14"/>
      <c r="F129" s="115"/>
    </row>
    <row r="130" spans="2:11" ht="16.5" thickBot="1" x14ac:dyDescent="0.3">
      <c r="B130" s="13"/>
      <c r="C130" s="14"/>
      <c r="D130" s="14"/>
      <c r="E130" s="14"/>
      <c r="F130" s="115"/>
    </row>
    <row r="131" spans="2:11" ht="47.25" x14ac:dyDescent="0.25">
      <c r="B131" s="550" t="s">
        <v>573</v>
      </c>
      <c r="C131" s="477" t="s">
        <v>13</v>
      </c>
      <c r="D131" s="27"/>
      <c r="E131" s="27"/>
      <c r="F131" s="115"/>
    </row>
    <row r="132" spans="2:11" ht="16.5" thickBot="1" x14ac:dyDescent="0.3">
      <c r="B132" s="9"/>
      <c r="C132" s="52">
        <v>0.25</v>
      </c>
      <c r="D132" s="71"/>
      <c r="E132" s="71"/>
      <c r="F132" s="115"/>
    </row>
    <row r="133" spans="2:11" x14ac:dyDescent="0.25">
      <c r="B133" s="11"/>
      <c r="C133" s="53"/>
      <c r="D133" s="53"/>
      <c r="E133" s="53"/>
      <c r="F133" s="115"/>
    </row>
    <row r="134" spans="2:11" ht="16.5" thickBot="1" x14ac:dyDescent="0.3">
      <c r="B134" s="13"/>
      <c r="C134" s="14"/>
      <c r="D134" s="14"/>
      <c r="E134" s="14"/>
      <c r="F134" s="115"/>
    </row>
    <row r="135" spans="2:11" ht="33" x14ac:dyDescent="0.35">
      <c r="B135" s="54" t="s">
        <v>73</v>
      </c>
      <c r="C135" s="478" t="s">
        <v>0</v>
      </c>
      <c r="D135" s="58"/>
      <c r="E135" s="58"/>
      <c r="F135" s="115"/>
    </row>
    <row r="136" spans="2:11" x14ac:dyDescent="0.25">
      <c r="B136" s="8" t="s">
        <v>4</v>
      </c>
      <c r="C136" s="7">
        <f t="shared" ref="C136:C146" si="6">C116*$C$132</f>
        <v>0</v>
      </c>
      <c r="D136" s="12"/>
      <c r="E136" s="12"/>
      <c r="F136" s="115"/>
    </row>
    <row r="137" spans="2:11" x14ac:dyDescent="0.25">
      <c r="B137" s="6" t="s">
        <v>5</v>
      </c>
      <c r="C137" s="7">
        <f t="shared" si="6"/>
        <v>0.05</v>
      </c>
      <c r="D137" s="12"/>
      <c r="E137" s="12"/>
      <c r="F137" s="115"/>
    </row>
    <row r="138" spans="2:11" s="13" customFormat="1" x14ac:dyDescent="0.25">
      <c r="B138" s="6" t="s">
        <v>2</v>
      </c>
      <c r="C138" s="7">
        <f t="shared" si="6"/>
        <v>0.2</v>
      </c>
      <c r="D138" s="12"/>
      <c r="E138" s="12"/>
      <c r="F138" s="115"/>
      <c r="G138" s="2"/>
      <c r="H138" s="2"/>
      <c r="I138" s="2"/>
      <c r="J138" s="2"/>
      <c r="K138" s="2"/>
    </row>
    <row r="139" spans="2:11" s="13" customFormat="1" x14ac:dyDescent="0.25">
      <c r="B139" s="6" t="s">
        <v>6</v>
      </c>
      <c r="C139" s="7">
        <f t="shared" si="6"/>
        <v>0.2</v>
      </c>
      <c r="D139" s="12"/>
      <c r="E139" s="12"/>
      <c r="F139" s="115"/>
      <c r="G139" s="2"/>
      <c r="H139" s="2"/>
      <c r="I139" s="2"/>
      <c r="J139" s="2"/>
      <c r="K139" s="2"/>
    </row>
    <row r="140" spans="2:11" x14ac:dyDescent="0.25">
      <c r="B140" s="8" t="s">
        <v>50</v>
      </c>
      <c r="C140" s="7">
        <f t="shared" si="6"/>
        <v>0</v>
      </c>
      <c r="D140" s="12"/>
      <c r="E140" s="12"/>
      <c r="F140" s="115"/>
    </row>
    <row r="141" spans="2:11" x14ac:dyDescent="0.25">
      <c r="B141" s="8" t="s">
        <v>7</v>
      </c>
      <c r="C141" s="7">
        <f t="shared" si="6"/>
        <v>0.2</v>
      </c>
      <c r="D141" s="12"/>
      <c r="E141" s="12"/>
      <c r="F141" s="115"/>
    </row>
    <row r="142" spans="2:11" x14ac:dyDescent="0.25">
      <c r="B142" s="6" t="s">
        <v>1</v>
      </c>
      <c r="C142" s="7">
        <f t="shared" si="6"/>
        <v>0.2</v>
      </c>
      <c r="D142" s="12"/>
      <c r="E142" s="12"/>
      <c r="F142" s="115"/>
    </row>
    <row r="143" spans="2:11" x14ac:dyDescent="0.25">
      <c r="B143" s="6" t="s">
        <v>12</v>
      </c>
      <c r="C143" s="7">
        <f t="shared" si="6"/>
        <v>0.2</v>
      </c>
      <c r="D143" s="12"/>
      <c r="E143" s="12"/>
      <c r="F143" s="115"/>
    </row>
    <row r="144" spans="2:11" x14ac:dyDescent="0.25">
      <c r="B144" s="6" t="s">
        <v>56</v>
      </c>
      <c r="C144" s="7">
        <f t="shared" si="6"/>
        <v>0.2</v>
      </c>
      <c r="D144" s="12"/>
      <c r="E144" s="12"/>
      <c r="F144" s="115"/>
    </row>
    <row r="145" spans="2:14" x14ac:dyDescent="0.25">
      <c r="B145" s="6" t="s">
        <v>8</v>
      </c>
      <c r="C145" s="7">
        <f t="shared" si="6"/>
        <v>0.2</v>
      </c>
      <c r="D145" s="12"/>
      <c r="E145" s="12"/>
      <c r="F145" s="115"/>
    </row>
    <row r="146" spans="2:14" x14ac:dyDescent="0.25">
      <c r="B146" s="6" t="s">
        <v>9</v>
      </c>
      <c r="C146" s="7">
        <f t="shared" si="6"/>
        <v>0</v>
      </c>
      <c r="D146" s="12"/>
      <c r="E146" s="12"/>
      <c r="F146" s="115"/>
    </row>
    <row r="147" spans="2:14" x14ac:dyDescent="0.25">
      <c r="B147" s="6" t="s">
        <v>10</v>
      </c>
      <c r="C147" s="7">
        <f t="shared" ref="C147:C148" si="7">C127*$C$132</f>
        <v>0.05</v>
      </c>
      <c r="D147" s="12"/>
      <c r="E147" s="12"/>
      <c r="F147" s="121"/>
      <c r="G147" s="56"/>
      <c r="H147" s="56"/>
      <c r="I147" s="56"/>
    </row>
    <row r="148" spans="2:14" ht="16.5" thickBot="1" x14ac:dyDescent="0.3">
      <c r="B148" s="89" t="s">
        <v>882</v>
      </c>
      <c r="C148" s="90">
        <f t="shared" si="7"/>
        <v>0</v>
      </c>
      <c r="D148" s="12"/>
      <c r="E148" s="12"/>
      <c r="F148" s="121"/>
      <c r="G148" s="56"/>
      <c r="H148" s="56"/>
      <c r="I148" s="56"/>
    </row>
    <row r="149" spans="2:14" x14ac:dyDescent="0.25">
      <c r="B149" s="11"/>
      <c r="C149" s="53"/>
      <c r="D149" s="53"/>
      <c r="E149" s="53"/>
      <c r="F149" s="121"/>
      <c r="G149" s="56"/>
      <c r="H149" s="56"/>
      <c r="I149" s="56"/>
    </row>
    <row r="150" spans="2:14" ht="16.5" thickBot="1" x14ac:dyDescent="0.3">
      <c r="B150" s="57"/>
      <c r="C150" s="58"/>
      <c r="D150" s="58"/>
      <c r="E150" s="58"/>
      <c r="F150" s="115"/>
      <c r="H150" s="59"/>
      <c r="I150" s="59"/>
    </row>
    <row r="151" spans="2:14" ht="50.25" x14ac:dyDescent="0.25">
      <c r="B151" s="475" t="s">
        <v>572</v>
      </c>
      <c r="C151" s="51" t="s">
        <v>19</v>
      </c>
      <c r="D151" s="27"/>
      <c r="E151" s="27"/>
      <c r="F151" s="115"/>
    </row>
    <row r="152" spans="2:14" ht="16.5" thickBot="1" x14ac:dyDescent="0.3">
      <c r="B152" s="9"/>
      <c r="C152" s="52">
        <v>0.35</v>
      </c>
      <c r="D152" s="71"/>
      <c r="E152" s="71"/>
      <c r="F152" s="115"/>
    </row>
    <row r="153" spans="2:14" x14ac:dyDescent="0.25">
      <c r="B153" s="13"/>
      <c r="C153" s="14"/>
      <c r="D153" s="14"/>
      <c r="E153" s="14"/>
    </row>
    <row r="154" spans="2:14" s="18" customFormat="1" x14ac:dyDescent="0.25">
      <c r="B154" s="60" t="s">
        <v>102</v>
      </c>
      <c r="C154" s="16" t="s">
        <v>90</v>
      </c>
      <c r="D154" s="16">
        <v>2005</v>
      </c>
      <c r="E154" s="16">
        <v>2006</v>
      </c>
      <c r="F154" s="16">
        <v>2007</v>
      </c>
      <c r="G154" s="16">
        <v>2008</v>
      </c>
      <c r="H154" s="16">
        <v>2009</v>
      </c>
      <c r="I154" s="16">
        <v>2010</v>
      </c>
      <c r="J154" s="16">
        <v>2011</v>
      </c>
      <c r="K154" s="16">
        <v>2012</v>
      </c>
      <c r="L154" s="16">
        <v>2013</v>
      </c>
      <c r="M154" s="16">
        <v>2014</v>
      </c>
      <c r="N154" s="17">
        <v>2015</v>
      </c>
    </row>
    <row r="155" spans="2:14" s="18" customFormat="1" x14ac:dyDescent="0.25">
      <c r="B155" s="19" t="s">
        <v>883</v>
      </c>
      <c r="C155" s="168"/>
      <c r="D155" s="199"/>
      <c r="E155" s="199"/>
      <c r="F155" s="199"/>
      <c r="G155" s="199"/>
      <c r="H155" s="199"/>
      <c r="I155" s="199"/>
      <c r="J155" s="199"/>
      <c r="K155" s="199"/>
      <c r="L155" s="197"/>
      <c r="M155" s="197"/>
      <c r="N155" s="200"/>
    </row>
    <row r="156" spans="2:14" s="18" customFormat="1" x14ac:dyDescent="0.25">
      <c r="B156" s="165" t="s">
        <v>136</v>
      </c>
      <c r="C156" s="20"/>
      <c r="D156" s="179">
        <f>((D66-$C$152)*$C$148)/10^3</f>
        <v>0</v>
      </c>
      <c r="E156" s="179">
        <f t="shared" ref="E156:N156" si="8">((E66-$C$152)*$C$148)/10^3</f>
        <v>0</v>
      </c>
      <c r="F156" s="179">
        <f t="shared" si="8"/>
        <v>0</v>
      </c>
      <c r="G156" s="179">
        <f t="shared" si="8"/>
        <v>0</v>
      </c>
      <c r="H156" s="179">
        <f t="shared" si="8"/>
        <v>0</v>
      </c>
      <c r="I156" s="179">
        <f t="shared" si="8"/>
        <v>0</v>
      </c>
      <c r="J156" s="179">
        <f t="shared" si="8"/>
        <v>0</v>
      </c>
      <c r="K156" s="179">
        <f t="shared" si="8"/>
        <v>0</v>
      </c>
      <c r="L156" s="179">
        <f t="shared" si="8"/>
        <v>0</v>
      </c>
      <c r="M156" s="179">
        <f t="shared" si="8"/>
        <v>0</v>
      </c>
      <c r="N156" s="180">
        <f t="shared" si="8"/>
        <v>0</v>
      </c>
    </row>
    <row r="157" spans="2:14" s="18" customFormat="1" x14ac:dyDescent="0.25">
      <c r="B157" s="165" t="s">
        <v>137</v>
      </c>
      <c r="C157" s="20"/>
      <c r="D157" s="179">
        <f t="shared" ref="D157:N157" si="9">((D67-$C$152)*$C$148)/10^3</f>
        <v>0</v>
      </c>
      <c r="E157" s="179">
        <f t="shared" si="9"/>
        <v>0</v>
      </c>
      <c r="F157" s="179">
        <f t="shared" si="9"/>
        <v>0</v>
      </c>
      <c r="G157" s="179">
        <f t="shared" si="9"/>
        <v>0</v>
      </c>
      <c r="H157" s="179">
        <f t="shared" si="9"/>
        <v>0</v>
      </c>
      <c r="I157" s="179">
        <f t="shared" si="9"/>
        <v>0</v>
      </c>
      <c r="J157" s="179">
        <f t="shared" si="9"/>
        <v>0</v>
      </c>
      <c r="K157" s="179">
        <f t="shared" si="9"/>
        <v>0</v>
      </c>
      <c r="L157" s="21">
        <f t="shared" si="9"/>
        <v>0</v>
      </c>
      <c r="M157" s="21">
        <f t="shared" si="9"/>
        <v>0</v>
      </c>
      <c r="N157" s="180">
        <f t="shared" si="9"/>
        <v>0</v>
      </c>
    </row>
    <row r="158" spans="2:14" s="18" customFormat="1" x14ac:dyDescent="0.25">
      <c r="B158" s="165" t="s">
        <v>138</v>
      </c>
      <c r="C158" s="20"/>
      <c r="D158" s="179">
        <f t="shared" ref="D158:N158" si="10">((D68-$C$152)*$C$148)/10^3</f>
        <v>0</v>
      </c>
      <c r="E158" s="179">
        <f t="shared" si="10"/>
        <v>0</v>
      </c>
      <c r="F158" s="179">
        <f t="shared" si="10"/>
        <v>0</v>
      </c>
      <c r="G158" s="179">
        <f t="shared" si="10"/>
        <v>0</v>
      </c>
      <c r="H158" s="179">
        <f t="shared" si="10"/>
        <v>0</v>
      </c>
      <c r="I158" s="179">
        <f t="shared" si="10"/>
        <v>0</v>
      </c>
      <c r="J158" s="179">
        <f t="shared" si="10"/>
        <v>0</v>
      </c>
      <c r="K158" s="179">
        <f t="shared" si="10"/>
        <v>0</v>
      </c>
      <c r="L158" s="21">
        <f t="shared" si="10"/>
        <v>0</v>
      </c>
      <c r="M158" s="21">
        <f t="shared" si="10"/>
        <v>0</v>
      </c>
      <c r="N158" s="180">
        <f t="shared" si="10"/>
        <v>0</v>
      </c>
    </row>
    <row r="159" spans="2:14" s="18" customFormat="1" x14ac:dyDescent="0.25">
      <c r="B159" s="165" t="s">
        <v>139</v>
      </c>
      <c r="C159" s="20"/>
      <c r="D159" s="179">
        <f t="shared" ref="D159:N159" si="11">((D69-$C$152)*$C$148)/10^3</f>
        <v>0</v>
      </c>
      <c r="E159" s="179">
        <f t="shared" si="11"/>
        <v>0</v>
      </c>
      <c r="F159" s="179">
        <f t="shared" si="11"/>
        <v>0</v>
      </c>
      <c r="G159" s="179">
        <f t="shared" si="11"/>
        <v>0</v>
      </c>
      <c r="H159" s="179">
        <f t="shared" si="11"/>
        <v>0</v>
      </c>
      <c r="I159" s="179">
        <f t="shared" si="11"/>
        <v>0</v>
      </c>
      <c r="J159" s="179">
        <f t="shared" si="11"/>
        <v>0</v>
      </c>
      <c r="K159" s="179">
        <f t="shared" si="11"/>
        <v>0</v>
      </c>
      <c r="L159" s="21">
        <f t="shared" si="11"/>
        <v>0</v>
      </c>
      <c r="M159" s="21">
        <f t="shared" si="11"/>
        <v>0</v>
      </c>
      <c r="N159" s="180">
        <f t="shared" si="11"/>
        <v>0</v>
      </c>
    </row>
    <row r="160" spans="2:14" s="18" customFormat="1" x14ac:dyDescent="0.25">
      <c r="B160" s="165" t="s">
        <v>140</v>
      </c>
      <c r="C160" s="20"/>
      <c r="D160" s="179">
        <f t="shared" ref="D160:N160" si="12">((D70-$C$152)*$C$148)/10^3</f>
        <v>0</v>
      </c>
      <c r="E160" s="179">
        <f t="shared" si="12"/>
        <v>0</v>
      </c>
      <c r="F160" s="179">
        <f t="shared" si="12"/>
        <v>0</v>
      </c>
      <c r="G160" s="179">
        <f t="shared" si="12"/>
        <v>0</v>
      </c>
      <c r="H160" s="179">
        <f t="shared" si="12"/>
        <v>0</v>
      </c>
      <c r="I160" s="179">
        <f t="shared" si="12"/>
        <v>0</v>
      </c>
      <c r="J160" s="179">
        <f t="shared" si="12"/>
        <v>0</v>
      </c>
      <c r="K160" s="179">
        <f t="shared" si="12"/>
        <v>0</v>
      </c>
      <c r="L160" s="21">
        <f t="shared" si="12"/>
        <v>0</v>
      </c>
      <c r="M160" s="21">
        <f t="shared" si="12"/>
        <v>0</v>
      </c>
      <c r="N160" s="180">
        <f t="shared" si="12"/>
        <v>0</v>
      </c>
    </row>
    <row r="161" spans="2:14" s="18" customFormat="1" x14ac:dyDescent="0.25">
      <c r="B161" s="165" t="s">
        <v>141</v>
      </c>
      <c r="C161" s="20"/>
      <c r="D161" s="179">
        <f t="shared" ref="D161:N161" si="13">((D71-$C$152)*$C$148)/10^3</f>
        <v>0</v>
      </c>
      <c r="E161" s="179">
        <f t="shared" si="13"/>
        <v>0</v>
      </c>
      <c r="F161" s="179">
        <f t="shared" si="13"/>
        <v>0</v>
      </c>
      <c r="G161" s="179">
        <f t="shared" si="13"/>
        <v>0</v>
      </c>
      <c r="H161" s="179">
        <f t="shared" si="13"/>
        <v>0</v>
      </c>
      <c r="I161" s="179">
        <f t="shared" si="13"/>
        <v>0</v>
      </c>
      <c r="J161" s="179">
        <f t="shared" si="13"/>
        <v>0</v>
      </c>
      <c r="K161" s="179">
        <f t="shared" si="13"/>
        <v>0</v>
      </c>
      <c r="L161" s="21">
        <f t="shared" si="13"/>
        <v>0</v>
      </c>
      <c r="M161" s="21">
        <f t="shared" si="13"/>
        <v>0</v>
      </c>
      <c r="N161" s="180">
        <f t="shared" si="13"/>
        <v>0</v>
      </c>
    </row>
    <row r="162" spans="2:14" s="18" customFormat="1" x14ac:dyDescent="0.25">
      <c r="B162" s="165" t="s">
        <v>142</v>
      </c>
      <c r="C162" s="20"/>
      <c r="D162" s="179">
        <f t="shared" ref="D162:N162" si="14">((D72-$C$152)*$C$148)/10^3</f>
        <v>0</v>
      </c>
      <c r="E162" s="179">
        <f t="shared" si="14"/>
        <v>0</v>
      </c>
      <c r="F162" s="179">
        <f t="shared" si="14"/>
        <v>0</v>
      </c>
      <c r="G162" s="179">
        <f t="shared" si="14"/>
        <v>0</v>
      </c>
      <c r="H162" s="179">
        <f t="shared" si="14"/>
        <v>0</v>
      </c>
      <c r="I162" s="179">
        <f t="shared" si="14"/>
        <v>0</v>
      </c>
      <c r="J162" s="179">
        <f t="shared" si="14"/>
        <v>0</v>
      </c>
      <c r="K162" s="179">
        <f t="shared" si="14"/>
        <v>0</v>
      </c>
      <c r="L162" s="21">
        <f t="shared" si="14"/>
        <v>0</v>
      </c>
      <c r="M162" s="21">
        <f t="shared" si="14"/>
        <v>0</v>
      </c>
      <c r="N162" s="180">
        <f t="shared" si="14"/>
        <v>0</v>
      </c>
    </row>
    <row r="163" spans="2:14" s="18" customFormat="1" x14ac:dyDescent="0.25">
      <c r="B163" s="165" t="s">
        <v>143</v>
      </c>
      <c r="C163" s="20"/>
      <c r="D163" s="179">
        <f t="shared" ref="D163:N163" si="15">((D73-$C$152)*$C$148)/10^3</f>
        <v>0</v>
      </c>
      <c r="E163" s="179">
        <f t="shared" si="15"/>
        <v>0</v>
      </c>
      <c r="F163" s="179">
        <f t="shared" si="15"/>
        <v>0</v>
      </c>
      <c r="G163" s="179">
        <f t="shared" si="15"/>
        <v>0</v>
      </c>
      <c r="H163" s="179">
        <f t="shared" si="15"/>
        <v>0</v>
      </c>
      <c r="I163" s="179">
        <f t="shared" si="15"/>
        <v>0</v>
      </c>
      <c r="J163" s="179">
        <f t="shared" si="15"/>
        <v>0</v>
      </c>
      <c r="K163" s="179">
        <f t="shared" si="15"/>
        <v>0</v>
      </c>
      <c r="L163" s="21">
        <f t="shared" si="15"/>
        <v>0</v>
      </c>
      <c r="M163" s="21">
        <f t="shared" si="15"/>
        <v>0</v>
      </c>
      <c r="N163" s="180">
        <f t="shared" si="15"/>
        <v>0</v>
      </c>
    </row>
    <row r="164" spans="2:14" s="18" customFormat="1" x14ac:dyDescent="0.25">
      <c r="B164" s="165" t="s">
        <v>144</v>
      </c>
      <c r="C164" s="20"/>
      <c r="D164" s="179">
        <f t="shared" ref="D164:N164" si="16">((D74-$C$152)*$C$148)/10^3</f>
        <v>0</v>
      </c>
      <c r="E164" s="179">
        <f t="shared" si="16"/>
        <v>0</v>
      </c>
      <c r="F164" s="179">
        <f t="shared" si="16"/>
        <v>0</v>
      </c>
      <c r="G164" s="179">
        <f t="shared" si="16"/>
        <v>0</v>
      </c>
      <c r="H164" s="179">
        <f t="shared" si="16"/>
        <v>0</v>
      </c>
      <c r="I164" s="179">
        <f t="shared" si="16"/>
        <v>0</v>
      </c>
      <c r="J164" s="179">
        <f t="shared" si="16"/>
        <v>0</v>
      </c>
      <c r="K164" s="179">
        <f t="shared" si="16"/>
        <v>0</v>
      </c>
      <c r="L164" s="21">
        <f t="shared" si="16"/>
        <v>0</v>
      </c>
      <c r="M164" s="21">
        <f t="shared" si="16"/>
        <v>0</v>
      </c>
      <c r="N164" s="180">
        <f t="shared" si="16"/>
        <v>0</v>
      </c>
    </row>
    <row r="165" spans="2:14" s="18" customFormat="1" x14ac:dyDescent="0.25">
      <c r="B165" s="165" t="s">
        <v>145</v>
      </c>
      <c r="C165" s="20"/>
      <c r="D165" s="179">
        <f t="shared" ref="D165:N165" si="17">((D75-$C$152)*$C$148)/10^3</f>
        <v>0</v>
      </c>
      <c r="E165" s="179">
        <f t="shared" si="17"/>
        <v>0</v>
      </c>
      <c r="F165" s="179">
        <f t="shared" si="17"/>
        <v>0</v>
      </c>
      <c r="G165" s="179">
        <f t="shared" si="17"/>
        <v>0</v>
      </c>
      <c r="H165" s="179">
        <f t="shared" si="17"/>
        <v>0</v>
      </c>
      <c r="I165" s="179">
        <f t="shared" si="17"/>
        <v>0</v>
      </c>
      <c r="J165" s="179">
        <f t="shared" si="17"/>
        <v>0</v>
      </c>
      <c r="K165" s="179">
        <f t="shared" si="17"/>
        <v>0</v>
      </c>
      <c r="L165" s="21">
        <f t="shared" si="17"/>
        <v>0</v>
      </c>
      <c r="M165" s="21">
        <f t="shared" si="17"/>
        <v>0</v>
      </c>
      <c r="N165" s="180">
        <f t="shared" si="17"/>
        <v>0</v>
      </c>
    </row>
    <row r="166" spans="2:14" s="18" customFormat="1" x14ac:dyDescent="0.25">
      <c r="B166" s="165" t="s">
        <v>146</v>
      </c>
      <c r="C166" s="20"/>
      <c r="D166" s="179">
        <f t="shared" ref="D166:N166" si="18">((D76-$C$152)*$C$148)/10^3</f>
        <v>0</v>
      </c>
      <c r="E166" s="179">
        <f t="shared" si="18"/>
        <v>0</v>
      </c>
      <c r="F166" s="179">
        <f t="shared" si="18"/>
        <v>0</v>
      </c>
      <c r="G166" s="179">
        <f t="shared" si="18"/>
        <v>0</v>
      </c>
      <c r="H166" s="179">
        <f t="shared" si="18"/>
        <v>0</v>
      </c>
      <c r="I166" s="179">
        <f t="shared" si="18"/>
        <v>0</v>
      </c>
      <c r="J166" s="179">
        <f t="shared" si="18"/>
        <v>0</v>
      </c>
      <c r="K166" s="179">
        <f t="shared" si="18"/>
        <v>0</v>
      </c>
      <c r="L166" s="21">
        <f t="shared" si="18"/>
        <v>0</v>
      </c>
      <c r="M166" s="21">
        <f t="shared" si="18"/>
        <v>0</v>
      </c>
      <c r="N166" s="180">
        <f t="shared" si="18"/>
        <v>0</v>
      </c>
    </row>
    <row r="167" spans="2:14" s="18" customFormat="1" x14ac:dyDescent="0.25">
      <c r="B167" s="165" t="s">
        <v>147</v>
      </c>
      <c r="C167" s="20"/>
      <c r="D167" s="179">
        <f t="shared" ref="D167:N167" si="19">((D77-$C$152)*$C$148)/10^3</f>
        <v>0</v>
      </c>
      <c r="E167" s="179">
        <f t="shared" si="19"/>
        <v>0</v>
      </c>
      <c r="F167" s="179">
        <f t="shared" si="19"/>
        <v>0</v>
      </c>
      <c r="G167" s="179">
        <f t="shared" si="19"/>
        <v>0</v>
      </c>
      <c r="H167" s="179">
        <f t="shared" si="19"/>
        <v>0</v>
      </c>
      <c r="I167" s="179">
        <f t="shared" si="19"/>
        <v>0</v>
      </c>
      <c r="J167" s="179">
        <f t="shared" si="19"/>
        <v>0</v>
      </c>
      <c r="K167" s="179">
        <f t="shared" si="19"/>
        <v>0</v>
      </c>
      <c r="L167" s="21">
        <f t="shared" si="19"/>
        <v>0</v>
      </c>
      <c r="M167" s="21">
        <f t="shared" si="19"/>
        <v>0</v>
      </c>
      <c r="N167" s="180">
        <f t="shared" si="19"/>
        <v>0</v>
      </c>
    </row>
    <row r="168" spans="2:14" s="18" customFormat="1" x14ac:dyDescent="0.25">
      <c r="B168" s="165" t="s">
        <v>148</v>
      </c>
      <c r="C168" s="20"/>
      <c r="D168" s="179">
        <f t="shared" ref="D168:N168" si="20">((D78-$C$152)*$C$148)/10^3</f>
        <v>0</v>
      </c>
      <c r="E168" s="179">
        <f t="shared" si="20"/>
        <v>0</v>
      </c>
      <c r="F168" s="179">
        <f t="shared" si="20"/>
        <v>0</v>
      </c>
      <c r="G168" s="179">
        <f t="shared" si="20"/>
        <v>0</v>
      </c>
      <c r="H168" s="179">
        <f t="shared" si="20"/>
        <v>0</v>
      </c>
      <c r="I168" s="179">
        <f t="shared" si="20"/>
        <v>0</v>
      </c>
      <c r="J168" s="179">
        <f t="shared" si="20"/>
        <v>0</v>
      </c>
      <c r="K168" s="179">
        <f t="shared" si="20"/>
        <v>0</v>
      </c>
      <c r="L168" s="21">
        <f t="shared" si="20"/>
        <v>0</v>
      </c>
      <c r="M168" s="21">
        <f t="shared" si="20"/>
        <v>0</v>
      </c>
      <c r="N168" s="180">
        <f t="shared" si="20"/>
        <v>0</v>
      </c>
    </row>
    <row r="169" spans="2:14" s="18" customFormat="1" x14ac:dyDescent="0.25">
      <c r="B169" s="165" t="s">
        <v>149</v>
      </c>
      <c r="C169" s="20"/>
      <c r="D169" s="179">
        <f t="shared" ref="D169:N169" si="21">((D79-$C$152)*$C$148)/10^3</f>
        <v>0</v>
      </c>
      <c r="E169" s="179">
        <f t="shared" si="21"/>
        <v>0</v>
      </c>
      <c r="F169" s="179">
        <f t="shared" si="21"/>
        <v>0</v>
      </c>
      <c r="G169" s="179">
        <f t="shared" si="21"/>
        <v>0</v>
      </c>
      <c r="H169" s="179">
        <f t="shared" si="21"/>
        <v>0</v>
      </c>
      <c r="I169" s="179">
        <f t="shared" si="21"/>
        <v>0</v>
      </c>
      <c r="J169" s="179">
        <f t="shared" si="21"/>
        <v>0</v>
      </c>
      <c r="K169" s="179">
        <f t="shared" si="21"/>
        <v>0</v>
      </c>
      <c r="L169" s="21">
        <f t="shared" si="21"/>
        <v>0</v>
      </c>
      <c r="M169" s="21">
        <f t="shared" si="21"/>
        <v>0</v>
      </c>
      <c r="N169" s="180">
        <f t="shared" si="21"/>
        <v>0</v>
      </c>
    </row>
    <row r="170" spans="2:14" s="18" customFormat="1" x14ac:dyDescent="0.25">
      <c r="B170" s="165" t="s">
        <v>150</v>
      </c>
      <c r="C170" s="20"/>
      <c r="D170" s="179">
        <f t="shared" ref="D170:N170" si="22">((D80-$C$152)*$C$148)/10^3</f>
        <v>0</v>
      </c>
      <c r="E170" s="179">
        <f t="shared" si="22"/>
        <v>0</v>
      </c>
      <c r="F170" s="179">
        <f t="shared" si="22"/>
        <v>0</v>
      </c>
      <c r="G170" s="179">
        <f t="shared" si="22"/>
        <v>0</v>
      </c>
      <c r="H170" s="179">
        <f t="shared" si="22"/>
        <v>0</v>
      </c>
      <c r="I170" s="179">
        <f t="shared" si="22"/>
        <v>0</v>
      </c>
      <c r="J170" s="179">
        <f t="shared" si="22"/>
        <v>0</v>
      </c>
      <c r="K170" s="179">
        <f t="shared" si="22"/>
        <v>0</v>
      </c>
      <c r="L170" s="21">
        <f t="shared" si="22"/>
        <v>0</v>
      </c>
      <c r="M170" s="21">
        <f t="shared" si="22"/>
        <v>0</v>
      </c>
      <c r="N170" s="180">
        <f t="shared" si="22"/>
        <v>0</v>
      </c>
    </row>
    <row r="171" spans="2:14" s="18" customFormat="1" x14ac:dyDescent="0.25">
      <c r="B171" s="165" t="s">
        <v>151</v>
      </c>
      <c r="C171" s="20"/>
      <c r="D171" s="179">
        <f t="shared" ref="D171:N171" si="23">((D81-$C$152)*$C$148)/10^3</f>
        <v>0</v>
      </c>
      <c r="E171" s="179">
        <f t="shared" si="23"/>
        <v>0</v>
      </c>
      <c r="F171" s="179">
        <f t="shared" si="23"/>
        <v>0</v>
      </c>
      <c r="G171" s="179">
        <f t="shared" si="23"/>
        <v>0</v>
      </c>
      <c r="H171" s="179">
        <f t="shared" si="23"/>
        <v>0</v>
      </c>
      <c r="I171" s="179">
        <f t="shared" si="23"/>
        <v>0</v>
      </c>
      <c r="J171" s="179">
        <f t="shared" si="23"/>
        <v>0</v>
      </c>
      <c r="K171" s="179">
        <f t="shared" si="23"/>
        <v>0</v>
      </c>
      <c r="L171" s="21">
        <f t="shared" si="23"/>
        <v>0</v>
      </c>
      <c r="M171" s="21">
        <f t="shared" si="23"/>
        <v>0</v>
      </c>
      <c r="N171" s="180">
        <f t="shared" si="23"/>
        <v>0</v>
      </c>
    </row>
    <row r="172" spans="2:14" s="18" customFormat="1" x14ac:dyDescent="0.25">
      <c r="B172" s="165" t="s">
        <v>152</v>
      </c>
      <c r="C172" s="20"/>
      <c r="D172" s="179">
        <f t="shared" ref="D172:N172" si="24">((D82-$C$152)*$C$148)/10^3</f>
        <v>0</v>
      </c>
      <c r="E172" s="179">
        <f t="shared" si="24"/>
        <v>0</v>
      </c>
      <c r="F172" s="179">
        <f t="shared" si="24"/>
        <v>0</v>
      </c>
      <c r="G172" s="179">
        <f t="shared" si="24"/>
        <v>0</v>
      </c>
      <c r="H172" s="179">
        <f t="shared" si="24"/>
        <v>0</v>
      </c>
      <c r="I172" s="179">
        <f t="shared" si="24"/>
        <v>0</v>
      </c>
      <c r="J172" s="179">
        <f t="shared" si="24"/>
        <v>0</v>
      </c>
      <c r="K172" s="179">
        <f t="shared" si="24"/>
        <v>0</v>
      </c>
      <c r="L172" s="21">
        <f t="shared" si="24"/>
        <v>0</v>
      </c>
      <c r="M172" s="21">
        <f t="shared" si="24"/>
        <v>0</v>
      </c>
      <c r="N172" s="180">
        <f t="shared" si="24"/>
        <v>0</v>
      </c>
    </row>
    <row r="173" spans="2:14" s="18" customFormat="1" x14ac:dyDescent="0.25">
      <c r="B173" s="165" t="s">
        <v>153</v>
      </c>
      <c r="C173" s="20"/>
      <c r="D173" s="179">
        <f t="shared" ref="D173:N173" si="25">((D83-$C$152)*$C$148)/10^3</f>
        <v>0</v>
      </c>
      <c r="E173" s="179">
        <f t="shared" si="25"/>
        <v>0</v>
      </c>
      <c r="F173" s="179">
        <f t="shared" si="25"/>
        <v>0</v>
      </c>
      <c r="G173" s="179">
        <f t="shared" si="25"/>
        <v>0</v>
      </c>
      <c r="H173" s="179">
        <f t="shared" si="25"/>
        <v>0</v>
      </c>
      <c r="I173" s="179">
        <f t="shared" si="25"/>
        <v>0</v>
      </c>
      <c r="J173" s="179">
        <f t="shared" si="25"/>
        <v>0</v>
      </c>
      <c r="K173" s="179">
        <f t="shared" si="25"/>
        <v>0</v>
      </c>
      <c r="L173" s="21">
        <f t="shared" si="25"/>
        <v>0</v>
      </c>
      <c r="M173" s="21">
        <f t="shared" si="25"/>
        <v>0</v>
      </c>
      <c r="N173" s="180">
        <f t="shared" si="25"/>
        <v>0</v>
      </c>
    </row>
    <row r="174" spans="2:14" s="18" customFormat="1" x14ac:dyDescent="0.25">
      <c r="B174" s="165" t="s">
        <v>154</v>
      </c>
      <c r="C174" s="20"/>
      <c r="D174" s="179">
        <f t="shared" ref="D174:N174" si="26">((D84-$C$152)*$C$148)/10^3</f>
        <v>0</v>
      </c>
      <c r="E174" s="179">
        <f t="shared" si="26"/>
        <v>0</v>
      </c>
      <c r="F174" s="179">
        <f t="shared" si="26"/>
        <v>0</v>
      </c>
      <c r="G174" s="179">
        <f t="shared" si="26"/>
        <v>0</v>
      </c>
      <c r="H174" s="179">
        <f t="shared" si="26"/>
        <v>0</v>
      </c>
      <c r="I174" s="179">
        <f t="shared" si="26"/>
        <v>0</v>
      </c>
      <c r="J174" s="179">
        <f t="shared" si="26"/>
        <v>0</v>
      </c>
      <c r="K174" s="179">
        <f t="shared" si="26"/>
        <v>0</v>
      </c>
      <c r="L174" s="21">
        <f t="shared" si="26"/>
        <v>0</v>
      </c>
      <c r="M174" s="21">
        <f t="shared" si="26"/>
        <v>0</v>
      </c>
      <c r="N174" s="180">
        <f t="shared" si="26"/>
        <v>0</v>
      </c>
    </row>
    <row r="175" spans="2:14" s="18" customFormat="1" x14ac:dyDescent="0.25">
      <c r="B175" s="165" t="s">
        <v>155</v>
      </c>
      <c r="C175" s="20"/>
      <c r="D175" s="179">
        <f t="shared" ref="D175:N175" si="27">((D85-$C$152)*$C$148)/10^3</f>
        <v>0</v>
      </c>
      <c r="E175" s="179">
        <f t="shared" si="27"/>
        <v>0</v>
      </c>
      <c r="F175" s="179">
        <f t="shared" si="27"/>
        <v>0</v>
      </c>
      <c r="G175" s="179">
        <f t="shared" si="27"/>
        <v>0</v>
      </c>
      <c r="H175" s="179">
        <f t="shared" si="27"/>
        <v>0</v>
      </c>
      <c r="I175" s="179">
        <f t="shared" si="27"/>
        <v>0</v>
      </c>
      <c r="J175" s="179">
        <f t="shared" si="27"/>
        <v>0</v>
      </c>
      <c r="K175" s="179">
        <f t="shared" si="27"/>
        <v>0</v>
      </c>
      <c r="L175" s="21">
        <f t="shared" si="27"/>
        <v>0</v>
      </c>
      <c r="M175" s="21">
        <f t="shared" si="27"/>
        <v>0</v>
      </c>
      <c r="N175" s="180">
        <f t="shared" si="27"/>
        <v>0</v>
      </c>
    </row>
    <row r="176" spans="2:14" s="18" customFormat="1" x14ac:dyDescent="0.25">
      <c r="B176" s="165" t="s">
        <v>156</v>
      </c>
      <c r="C176" s="20"/>
      <c r="D176" s="179">
        <f t="shared" ref="D176:N176" si="28">((D86-$C$152)*$C$148)/10^3</f>
        <v>0</v>
      </c>
      <c r="E176" s="179">
        <f t="shared" si="28"/>
        <v>0</v>
      </c>
      <c r="F176" s="179">
        <f t="shared" si="28"/>
        <v>0</v>
      </c>
      <c r="G176" s="179">
        <f t="shared" si="28"/>
        <v>0</v>
      </c>
      <c r="H176" s="179">
        <f t="shared" si="28"/>
        <v>0</v>
      </c>
      <c r="I176" s="179">
        <f t="shared" si="28"/>
        <v>0</v>
      </c>
      <c r="J176" s="179">
        <f t="shared" si="28"/>
        <v>0</v>
      </c>
      <c r="K176" s="179">
        <f t="shared" si="28"/>
        <v>0</v>
      </c>
      <c r="L176" s="21">
        <f t="shared" si="28"/>
        <v>0</v>
      </c>
      <c r="M176" s="21">
        <f t="shared" si="28"/>
        <v>0</v>
      </c>
      <c r="N176" s="180">
        <f t="shared" si="28"/>
        <v>0</v>
      </c>
    </row>
    <row r="177" spans="2:14" s="18" customFormat="1" x14ac:dyDescent="0.25">
      <c r="B177" s="165" t="s">
        <v>157</v>
      </c>
      <c r="C177" s="20"/>
      <c r="D177" s="179">
        <f t="shared" ref="D177:N177" si="29">((D87-$C$152)*$C$148)/10^3</f>
        <v>0</v>
      </c>
      <c r="E177" s="179">
        <f t="shared" si="29"/>
        <v>0</v>
      </c>
      <c r="F177" s="179">
        <f t="shared" si="29"/>
        <v>0</v>
      </c>
      <c r="G177" s="179">
        <f t="shared" si="29"/>
        <v>0</v>
      </c>
      <c r="H177" s="179">
        <f t="shared" si="29"/>
        <v>0</v>
      </c>
      <c r="I177" s="179">
        <f t="shared" si="29"/>
        <v>0</v>
      </c>
      <c r="J177" s="179">
        <f t="shared" si="29"/>
        <v>0</v>
      </c>
      <c r="K177" s="179">
        <f t="shared" si="29"/>
        <v>0</v>
      </c>
      <c r="L177" s="21">
        <f t="shared" si="29"/>
        <v>0</v>
      </c>
      <c r="M177" s="21">
        <f t="shared" si="29"/>
        <v>0</v>
      </c>
      <c r="N177" s="180">
        <f t="shared" si="29"/>
        <v>0</v>
      </c>
    </row>
    <row r="178" spans="2:14" s="18" customFormat="1" x14ac:dyDescent="0.25">
      <c r="B178" s="165" t="s">
        <v>158</v>
      </c>
      <c r="C178" s="20"/>
      <c r="D178" s="179">
        <f t="shared" ref="D178:N178" si="30">((D88-$C$152)*$C$148)/10^3</f>
        <v>0</v>
      </c>
      <c r="E178" s="179">
        <f t="shared" si="30"/>
        <v>0</v>
      </c>
      <c r="F178" s="179">
        <f t="shared" si="30"/>
        <v>0</v>
      </c>
      <c r="G178" s="179">
        <f t="shared" si="30"/>
        <v>0</v>
      </c>
      <c r="H178" s="179">
        <f t="shared" si="30"/>
        <v>0</v>
      </c>
      <c r="I178" s="179">
        <f t="shared" si="30"/>
        <v>0</v>
      </c>
      <c r="J178" s="179">
        <f t="shared" si="30"/>
        <v>0</v>
      </c>
      <c r="K178" s="179">
        <f t="shared" si="30"/>
        <v>0</v>
      </c>
      <c r="L178" s="21">
        <f t="shared" si="30"/>
        <v>0</v>
      </c>
      <c r="M178" s="21">
        <f t="shared" si="30"/>
        <v>0</v>
      </c>
      <c r="N178" s="180">
        <f t="shared" si="30"/>
        <v>0</v>
      </c>
    </row>
    <row r="179" spans="2:14" s="18" customFormat="1" x14ac:dyDescent="0.25">
      <c r="B179" s="165" t="s">
        <v>159</v>
      </c>
      <c r="C179" s="20"/>
      <c r="D179" s="179">
        <f t="shared" ref="D179:N179" si="31">((D89-$C$152)*$C$148)/10^3</f>
        <v>0</v>
      </c>
      <c r="E179" s="179">
        <f t="shared" si="31"/>
        <v>0</v>
      </c>
      <c r="F179" s="179">
        <f t="shared" si="31"/>
        <v>0</v>
      </c>
      <c r="G179" s="179">
        <f t="shared" si="31"/>
        <v>0</v>
      </c>
      <c r="H179" s="179">
        <f t="shared" si="31"/>
        <v>0</v>
      </c>
      <c r="I179" s="179">
        <f t="shared" si="31"/>
        <v>0</v>
      </c>
      <c r="J179" s="179">
        <f t="shared" si="31"/>
        <v>0</v>
      </c>
      <c r="K179" s="179">
        <f t="shared" si="31"/>
        <v>0</v>
      </c>
      <c r="L179" s="21">
        <f t="shared" si="31"/>
        <v>0</v>
      </c>
      <c r="M179" s="21">
        <f t="shared" si="31"/>
        <v>0</v>
      </c>
      <c r="N179" s="180">
        <f t="shared" si="31"/>
        <v>0</v>
      </c>
    </row>
    <row r="180" spans="2:14" s="18" customFormat="1" x14ac:dyDescent="0.25">
      <c r="B180" s="165" t="s">
        <v>160</v>
      </c>
      <c r="C180" s="20"/>
      <c r="D180" s="179">
        <f t="shared" ref="D180:N180" si="32">((D90-$C$152)*$C$148)/10^3</f>
        <v>0</v>
      </c>
      <c r="E180" s="179">
        <f t="shared" si="32"/>
        <v>0</v>
      </c>
      <c r="F180" s="179">
        <f t="shared" si="32"/>
        <v>0</v>
      </c>
      <c r="G180" s="179">
        <f t="shared" si="32"/>
        <v>0</v>
      </c>
      <c r="H180" s="179">
        <f t="shared" si="32"/>
        <v>0</v>
      </c>
      <c r="I180" s="179">
        <f t="shared" si="32"/>
        <v>0</v>
      </c>
      <c r="J180" s="179">
        <f t="shared" si="32"/>
        <v>0</v>
      </c>
      <c r="K180" s="179">
        <f t="shared" si="32"/>
        <v>0</v>
      </c>
      <c r="L180" s="21">
        <f t="shared" si="32"/>
        <v>0</v>
      </c>
      <c r="M180" s="21">
        <f t="shared" si="32"/>
        <v>0</v>
      </c>
      <c r="N180" s="180">
        <f t="shared" si="32"/>
        <v>0</v>
      </c>
    </row>
    <row r="181" spans="2:14" s="18" customFormat="1" x14ac:dyDescent="0.25">
      <c r="B181" s="165" t="s">
        <v>161</v>
      </c>
      <c r="C181" s="20"/>
      <c r="D181" s="179">
        <f t="shared" ref="D181:N181" si="33">((D91-$C$152)*$C$148)/10^3</f>
        <v>0</v>
      </c>
      <c r="E181" s="179">
        <f t="shared" si="33"/>
        <v>0</v>
      </c>
      <c r="F181" s="179">
        <f t="shared" si="33"/>
        <v>0</v>
      </c>
      <c r="G181" s="179">
        <f t="shared" si="33"/>
        <v>0</v>
      </c>
      <c r="H181" s="179">
        <f t="shared" si="33"/>
        <v>0</v>
      </c>
      <c r="I181" s="179">
        <f t="shared" si="33"/>
        <v>0</v>
      </c>
      <c r="J181" s="179">
        <f t="shared" si="33"/>
        <v>0</v>
      </c>
      <c r="K181" s="179">
        <f t="shared" si="33"/>
        <v>0</v>
      </c>
      <c r="L181" s="21">
        <f t="shared" si="33"/>
        <v>0</v>
      </c>
      <c r="M181" s="21">
        <f t="shared" si="33"/>
        <v>0</v>
      </c>
      <c r="N181" s="180">
        <f t="shared" si="33"/>
        <v>0</v>
      </c>
    </row>
    <row r="182" spans="2:14" s="18" customFormat="1" x14ac:dyDescent="0.25">
      <c r="B182" s="165" t="s">
        <v>162</v>
      </c>
      <c r="C182" s="20"/>
      <c r="D182" s="179">
        <f t="shared" ref="D182:N182" si="34">((D92-$C$152)*$C$148)/10^3</f>
        <v>0</v>
      </c>
      <c r="E182" s="179">
        <f t="shared" si="34"/>
        <v>0</v>
      </c>
      <c r="F182" s="179">
        <f t="shared" si="34"/>
        <v>0</v>
      </c>
      <c r="G182" s="179">
        <f t="shared" si="34"/>
        <v>0</v>
      </c>
      <c r="H182" s="179">
        <f t="shared" si="34"/>
        <v>0</v>
      </c>
      <c r="I182" s="179">
        <f t="shared" si="34"/>
        <v>0</v>
      </c>
      <c r="J182" s="179">
        <f t="shared" si="34"/>
        <v>0</v>
      </c>
      <c r="K182" s="179">
        <f t="shared" si="34"/>
        <v>0</v>
      </c>
      <c r="L182" s="21">
        <f t="shared" si="34"/>
        <v>0</v>
      </c>
      <c r="M182" s="21">
        <f t="shared" si="34"/>
        <v>0</v>
      </c>
      <c r="N182" s="180">
        <f t="shared" si="34"/>
        <v>0</v>
      </c>
    </row>
    <row r="183" spans="2:14" s="18" customFormat="1" x14ac:dyDescent="0.25">
      <c r="B183" s="165" t="s">
        <v>163</v>
      </c>
      <c r="C183" s="20"/>
      <c r="D183" s="179">
        <f t="shared" ref="D183:N183" si="35">((D93-$C$152)*$C$148)/10^3</f>
        <v>0</v>
      </c>
      <c r="E183" s="179">
        <f t="shared" si="35"/>
        <v>0</v>
      </c>
      <c r="F183" s="179">
        <f t="shared" si="35"/>
        <v>0</v>
      </c>
      <c r="G183" s="179">
        <f t="shared" si="35"/>
        <v>0</v>
      </c>
      <c r="H183" s="179">
        <f t="shared" si="35"/>
        <v>0</v>
      </c>
      <c r="I183" s="179">
        <f t="shared" si="35"/>
        <v>0</v>
      </c>
      <c r="J183" s="179">
        <f t="shared" si="35"/>
        <v>0</v>
      </c>
      <c r="K183" s="179">
        <f t="shared" si="35"/>
        <v>0</v>
      </c>
      <c r="L183" s="21">
        <f t="shared" si="35"/>
        <v>0</v>
      </c>
      <c r="M183" s="21">
        <f t="shared" si="35"/>
        <v>0</v>
      </c>
      <c r="N183" s="180">
        <f t="shared" si="35"/>
        <v>0</v>
      </c>
    </row>
    <row r="184" spans="2:14" s="18" customFormat="1" x14ac:dyDescent="0.25">
      <c r="B184" s="165" t="s">
        <v>164</v>
      </c>
      <c r="C184" s="20"/>
      <c r="D184" s="179">
        <f t="shared" ref="D184:N184" si="36">((D94-$C$152)*$C$148)/10^3</f>
        <v>0</v>
      </c>
      <c r="E184" s="179">
        <f t="shared" si="36"/>
        <v>0</v>
      </c>
      <c r="F184" s="179">
        <f t="shared" si="36"/>
        <v>0</v>
      </c>
      <c r="G184" s="179">
        <f t="shared" si="36"/>
        <v>0</v>
      </c>
      <c r="H184" s="179">
        <f t="shared" si="36"/>
        <v>0</v>
      </c>
      <c r="I184" s="179">
        <f t="shared" si="36"/>
        <v>0</v>
      </c>
      <c r="J184" s="179">
        <f t="shared" si="36"/>
        <v>0</v>
      </c>
      <c r="K184" s="179">
        <f t="shared" si="36"/>
        <v>0</v>
      </c>
      <c r="L184" s="21">
        <f t="shared" si="36"/>
        <v>0</v>
      </c>
      <c r="M184" s="21">
        <f t="shared" si="36"/>
        <v>0</v>
      </c>
      <c r="N184" s="180">
        <f t="shared" si="36"/>
        <v>0</v>
      </c>
    </row>
    <row r="185" spans="2:14" s="18" customFormat="1" x14ac:dyDescent="0.25">
      <c r="B185" s="165" t="s">
        <v>165</v>
      </c>
      <c r="C185" s="20"/>
      <c r="D185" s="179">
        <f t="shared" ref="D185:N185" si="37">((D95-$C$152)*$C$148)/10^3</f>
        <v>0</v>
      </c>
      <c r="E185" s="179">
        <f t="shared" si="37"/>
        <v>0</v>
      </c>
      <c r="F185" s="179">
        <f t="shared" si="37"/>
        <v>0</v>
      </c>
      <c r="G185" s="179">
        <f t="shared" si="37"/>
        <v>0</v>
      </c>
      <c r="H185" s="179">
        <f t="shared" si="37"/>
        <v>0</v>
      </c>
      <c r="I185" s="179">
        <f t="shared" si="37"/>
        <v>0</v>
      </c>
      <c r="J185" s="179">
        <f t="shared" si="37"/>
        <v>0</v>
      </c>
      <c r="K185" s="179">
        <f t="shared" si="37"/>
        <v>0</v>
      </c>
      <c r="L185" s="21">
        <f t="shared" si="37"/>
        <v>0</v>
      </c>
      <c r="M185" s="21">
        <f t="shared" si="37"/>
        <v>0</v>
      </c>
      <c r="N185" s="180">
        <f t="shared" si="37"/>
        <v>0</v>
      </c>
    </row>
    <row r="186" spans="2:14" s="18" customFormat="1" x14ac:dyDescent="0.25">
      <c r="B186" s="165" t="s">
        <v>166</v>
      </c>
      <c r="C186" s="20"/>
      <c r="D186" s="179">
        <f t="shared" ref="D186:N186" si="38">((D96-$C$152)*$C$148)/10^3</f>
        <v>0</v>
      </c>
      <c r="E186" s="179">
        <f t="shared" si="38"/>
        <v>0</v>
      </c>
      <c r="F186" s="179">
        <f t="shared" si="38"/>
        <v>0</v>
      </c>
      <c r="G186" s="179">
        <f t="shared" si="38"/>
        <v>0</v>
      </c>
      <c r="H186" s="179">
        <f t="shared" si="38"/>
        <v>0</v>
      </c>
      <c r="I186" s="179">
        <f t="shared" si="38"/>
        <v>0</v>
      </c>
      <c r="J186" s="179">
        <f t="shared" si="38"/>
        <v>0</v>
      </c>
      <c r="K186" s="179">
        <f t="shared" si="38"/>
        <v>0</v>
      </c>
      <c r="L186" s="21">
        <f t="shared" si="38"/>
        <v>0</v>
      </c>
      <c r="M186" s="21">
        <f t="shared" si="38"/>
        <v>0</v>
      </c>
      <c r="N186" s="180">
        <f t="shared" si="38"/>
        <v>0</v>
      </c>
    </row>
    <row r="187" spans="2:14" s="18" customFormat="1" x14ac:dyDescent="0.25">
      <c r="B187" s="165" t="s">
        <v>186</v>
      </c>
      <c r="C187" s="20"/>
      <c r="D187" s="179">
        <f t="shared" ref="D187:N187" si="39">((D97-$C$152)*$C$148)/10^3</f>
        <v>0</v>
      </c>
      <c r="E187" s="179">
        <f t="shared" si="39"/>
        <v>0</v>
      </c>
      <c r="F187" s="179">
        <f t="shared" si="39"/>
        <v>0</v>
      </c>
      <c r="G187" s="179">
        <f t="shared" si="39"/>
        <v>0</v>
      </c>
      <c r="H187" s="179">
        <f t="shared" si="39"/>
        <v>0</v>
      </c>
      <c r="I187" s="179">
        <f t="shared" si="39"/>
        <v>0</v>
      </c>
      <c r="J187" s="179">
        <f t="shared" si="39"/>
        <v>0</v>
      </c>
      <c r="K187" s="179">
        <f t="shared" si="39"/>
        <v>0</v>
      </c>
      <c r="L187" s="21">
        <f t="shared" si="39"/>
        <v>0</v>
      </c>
      <c r="M187" s="21">
        <f t="shared" si="39"/>
        <v>0</v>
      </c>
      <c r="N187" s="180">
        <f t="shared" si="39"/>
        <v>0</v>
      </c>
    </row>
    <row r="188" spans="2:14" s="18" customFormat="1" x14ac:dyDescent="0.25">
      <c r="B188" s="165" t="s">
        <v>167</v>
      </c>
      <c r="C188" s="20"/>
      <c r="D188" s="179">
        <f t="shared" ref="D188:N188" si="40">((D98-$C$152)*$C$148)/10^3</f>
        <v>0</v>
      </c>
      <c r="E188" s="179">
        <f t="shared" si="40"/>
        <v>0</v>
      </c>
      <c r="F188" s="179">
        <f t="shared" si="40"/>
        <v>0</v>
      </c>
      <c r="G188" s="179">
        <f t="shared" si="40"/>
        <v>0</v>
      </c>
      <c r="H188" s="179">
        <f t="shared" si="40"/>
        <v>0</v>
      </c>
      <c r="I188" s="179">
        <f t="shared" si="40"/>
        <v>0</v>
      </c>
      <c r="J188" s="179">
        <f t="shared" si="40"/>
        <v>0</v>
      </c>
      <c r="K188" s="179">
        <f t="shared" si="40"/>
        <v>0</v>
      </c>
      <c r="L188" s="21">
        <f t="shared" si="40"/>
        <v>0</v>
      </c>
      <c r="M188" s="21">
        <f t="shared" si="40"/>
        <v>0</v>
      </c>
      <c r="N188" s="180">
        <f t="shared" si="40"/>
        <v>0</v>
      </c>
    </row>
    <row r="189" spans="2:14" s="18" customFormat="1" x14ac:dyDescent="0.25">
      <c r="B189" s="165" t="s">
        <v>168</v>
      </c>
      <c r="C189" s="20"/>
      <c r="D189" s="179">
        <f t="shared" ref="D189:N189" si="41">((D99-$C$152)*$C$148)/10^3</f>
        <v>0</v>
      </c>
      <c r="E189" s="179">
        <f t="shared" si="41"/>
        <v>0</v>
      </c>
      <c r="F189" s="179">
        <f t="shared" si="41"/>
        <v>0</v>
      </c>
      <c r="G189" s="179">
        <f t="shared" si="41"/>
        <v>0</v>
      </c>
      <c r="H189" s="179">
        <f t="shared" si="41"/>
        <v>0</v>
      </c>
      <c r="I189" s="179">
        <f t="shared" si="41"/>
        <v>0</v>
      </c>
      <c r="J189" s="179">
        <f t="shared" si="41"/>
        <v>0</v>
      </c>
      <c r="K189" s="179">
        <f t="shared" si="41"/>
        <v>0</v>
      </c>
      <c r="L189" s="21">
        <f t="shared" si="41"/>
        <v>0</v>
      </c>
      <c r="M189" s="21">
        <f t="shared" si="41"/>
        <v>0</v>
      </c>
      <c r="N189" s="180">
        <f t="shared" si="41"/>
        <v>0</v>
      </c>
    </row>
    <row r="190" spans="2:14" s="18" customFormat="1" x14ac:dyDescent="0.25">
      <c r="B190" s="165" t="s">
        <v>169</v>
      </c>
      <c r="C190" s="20"/>
      <c r="D190" s="179">
        <f t="shared" ref="D190:N190" si="42">((D100-$C$152)*$C$148)/10^3</f>
        <v>0</v>
      </c>
      <c r="E190" s="179">
        <f t="shared" si="42"/>
        <v>0</v>
      </c>
      <c r="F190" s="179">
        <f t="shared" si="42"/>
        <v>0</v>
      </c>
      <c r="G190" s="179">
        <f t="shared" si="42"/>
        <v>0</v>
      </c>
      <c r="H190" s="179">
        <f t="shared" si="42"/>
        <v>0</v>
      </c>
      <c r="I190" s="179">
        <f t="shared" si="42"/>
        <v>0</v>
      </c>
      <c r="J190" s="179">
        <f t="shared" si="42"/>
        <v>0</v>
      </c>
      <c r="K190" s="179">
        <f t="shared" si="42"/>
        <v>0</v>
      </c>
      <c r="L190" s="21">
        <f t="shared" si="42"/>
        <v>0</v>
      </c>
      <c r="M190" s="21">
        <f t="shared" si="42"/>
        <v>0</v>
      </c>
      <c r="N190" s="180">
        <f t="shared" si="42"/>
        <v>0</v>
      </c>
    </row>
    <row r="191" spans="2:14" s="18" customFormat="1" x14ac:dyDescent="0.25">
      <c r="B191" s="165" t="s">
        <v>170</v>
      </c>
      <c r="C191" s="20"/>
      <c r="D191" s="179">
        <f t="shared" ref="D191:N191" si="43">((D101-$C$152)*$C$148)/10^3</f>
        <v>0</v>
      </c>
      <c r="E191" s="179">
        <f t="shared" si="43"/>
        <v>0</v>
      </c>
      <c r="F191" s="179">
        <f t="shared" si="43"/>
        <v>0</v>
      </c>
      <c r="G191" s="179">
        <f t="shared" si="43"/>
        <v>0</v>
      </c>
      <c r="H191" s="179">
        <f t="shared" si="43"/>
        <v>0</v>
      </c>
      <c r="I191" s="179">
        <f t="shared" si="43"/>
        <v>0</v>
      </c>
      <c r="J191" s="179">
        <f t="shared" si="43"/>
        <v>0</v>
      </c>
      <c r="K191" s="179">
        <f t="shared" si="43"/>
        <v>0</v>
      </c>
      <c r="L191" s="21">
        <f t="shared" si="43"/>
        <v>0</v>
      </c>
      <c r="M191" s="21">
        <f t="shared" si="43"/>
        <v>0</v>
      </c>
      <c r="N191" s="180">
        <f t="shared" si="43"/>
        <v>0</v>
      </c>
    </row>
    <row r="192" spans="2:14" s="61" customFormat="1" x14ac:dyDescent="0.25">
      <c r="B192" s="22" t="s">
        <v>881</v>
      </c>
      <c r="C192" s="23" t="s">
        <v>171</v>
      </c>
      <c r="D192" s="40">
        <f>SUM(D156:D191)</f>
        <v>0</v>
      </c>
      <c r="E192" s="464">
        <f t="shared" ref="E192:N192" si="44">SUM(E156:E191)</f>
        <v>0</v>
      </c>
      <c r="F192" s="464">
        <f t="shared" si="44"/>
        <v>0</v>
      </c>
      <c r="G192" s="464">
        <f t="shared" si="44"/>
        <v>0</v>
      </c>
      <c r="H192" s="464">
        <f t="shared" si="44"/>
        <v>0</v>
      </c>
      <c r="I192" s="464">
        <f t="shared" si="44"/>
        <v>0</v>
      </c>
      <c r="J192" s="464">
        <f t="shared" si="44"/>
        <v>0</v>
      </c>
      <c r="K192" s="464">
        <f t="shared" si="44"/>
        <v>0</v>
      </c>
      <c r="L192" s="24">
        <f t="shared" si="44"/>
        <v>0</v>
      </c>
      <c r="M192" s="24">
        <f t="shared" si="44"/>
        <v>0</v>
      </c>
      <c r="N192" s="465">
        <f t="shared" si="44"/>
        <v>0</v>
      </c>
    </row>
    <row r="193" spans="2:14" s="61" customFormat="1" x14ac:dyDescent="0.25">
      <c r="B193" s="42"/>
      <c r="C193" s="42"/>
      <c r="D193" s="42"/>
      <c r="E193" s="42"/>
      <c r="F193" s="62"/>
      <c r="G193" s="62"/>
      <c r="H193" s="62"/>
      <c r="I193" s="62"/>
      <c r="J193" s="62"/>
      <c r="K193" s="62"/>
      <c r="L193" s="62"/>
      <c r="M193" s="62"/>
      <c r="N193" s="62"/>
    </row>
    <row r="194" spans="2:14" x14ac:dyDescent="0.25">
      <c r="B194" s="13"/>
      <c r="C194" s="14"/>
      <c r="D194" s="14"/>
      <c r="E194" s="14"/>
    </row>
    <row r="195" spans="2:14" s="18" customFormat="1" x14ac:dyDescent="0.25">
      <c r="B195" s="15" t="s">
        <v>52</v>
      </c>
      <c r="C195" s="16" t="s">
        <v>53</v>
      </c>
      <c r="D195" s="16">
        <v>2005</v>
      </c>
      <c r="E195" s="16">
        <v>2006</v>
      </c>
      <c r="F195" s="16">
        <v>2007</v>
      </c>
      <c r="G195" s="16">
        <v>2008</v>
      </c>
      <c r="H195" s="16">
        <v>2009</v>
      </c>
      <c r="I195" s="16">
        <v>2010</v>
      </c>
      <c r="J195" s="16">
        <v>2011</v>
      </c>
      <c r="K195" s="16">
        <v>2012</v>
      </c>
      <c r="L195" s="16">
        <v>2013</v>
      </c>
      <c r="M195" s="16">
        <v>2014</v>
      </c>
      <c r="N195" s="17">
        <v>2015</v>
      </c>
    </row>
    <row r="196" spans="2:14" s="61" customFormat="1" x14ac:dyDescent="0.25">
      <c r="B196" s="22" t="s">
        <v>880</v>
      </c>
      <c r="C196" s="23" t="s">
        <v>11</v>
      </c>
      <c r="D196" s="82">
        <f>((D106-$C$152)*$C$147)/10^9</f>
        <v>-1.7499999999999998E-11</v>
      </c>
      <c r="E196" s="82">
        <f>((E106-$C$152)*$C$147)/10^9</f>
        <v>-1.7499999999999998E-11</v>
      </c>
      <c r="F196" s="63">
        <v>0</v>
      </c>
      <c r="G196" s="63">
        <v>0</v>
      </c>
      <c r="H196" s="63">
        <v>0</v>
      </c>
      <c r="I196" s="63">
        <v>0</v>
      </c>
      <c r="J196" s="63">
        <v>0</v>
      </c>
      <c r="K196" s="63">
        <v>0</v>
      </c>
      <c r="L196" s="63">
        <v>0</v>
      </c>
      <c r="M196" s="63">
        <v>0</v>
      </c>
      <c r="N196" s="64">
        <v>0</v>
      </c>
    </row>
    <row r="197" spans="2:14" x14ac:dyDescent="0.25">
      <c r="B197" s="65"/>
      <c r="C197" s="66"/>
      <c r="D197" s="66"/>
      <c r="E197" s="66"/>
      <c r="F197" s="34"/>
      <c r="G197" s="34"/>
      <c r="H197" s="34"/>
      <c r="I197" s="34"/>
      <c r="J197" s="34"/>
      <c r="K197" s="34"/>
      <c r="L197" s="34"/>
      <c r="M197" s="34"/>
      <c r="N197" s="34"/>
    </row>
    <row r="198" spans="2:14" x14ac:dyDescent="0.25">
      <c r="B198" s="34"/>
      <c r="C198" s="34"/>
      <c r="D198" s="34"/>
      <c r="E198" s="34"/>
      <c r="F198" s="34"/>
      <c r="G198" s="34"/>
      <c r="H198" s="34"/>
      <c r="I198" s="34"/>
      <c r="J198" s="34"/>
      <c r="K198" s="34"/>
      <c r="L198" s="34"/>
      <c r="M198" s="34"/>
      <c r="N198" s="34"/>
    </row>
    <row r="199" spans="2:14" s="18" customFormat="1" x14ac:dyDescent="0.25">
      <c r="B199" s="15" t="s">
        <v>100</v>
      </c>
      <c r="C199" s="16" t="s">
        <v>90</v>
      </c>
      <c r="D199" s="16">
        <v>2005</v>
      </c>
      <c r="E199" s="16">
        <v>2006</v>
      </c>
      <c r="F199" s="16">
        <v>2007</v>
      </c>
      <c r="G199" s="16">
        <v>2008</v>
      </c>
      <c r="H199" s="16">
        <v>2009</v>
      </c>
      <c r="I199" s="16">
        <v>2010</v>
      </c>
      <c r="J199" s="16">
        <v>2011</v>
      </c>
      <c r="K199" s="16">
        <v>2012</v>
      </c>
      <c r="L199" s="16">
        <v>2013</v>
      </c>
      <c r="M199" s="16">
        <v>2014</v>
      </c>
      <c r="N199" s="17">
        <v>2015</v>
      </c>
    </row>
    <row r="200" spans="2:14" s="18" customFormat="1" x14ac:dyDescent="0.25">
      <c r="B200" s="19" t="s">
        <v>883</v>
      </c>
      <c r="C200" s="67"/>
      <c r="D200" s="193"/>
      <c r="E200" s="193"/>
      <c r="F200" s="193"/>
      <c r="G200" s="193"/>
      <c r="H200" s="193"/>
      <c r="I200" s="193"/>
      <c r="J200" s="193"/>
      <c r="K200" s="193"/>
      <c r="L200" s="193"/>
      <c r="M200" s="193"/>
      <c r="N200" s="194"/>
    </row>
    <row r="201" spans="2:14" s="18" customFormat="1" x14ac:dyDescent="0.25">
      <c r="B201" s="165" t="s">
        <v>136</v>
      </c>
      <c r="C201" s="20"/>
      <c r="D201" s="211">
        <f t="shared" ref="D201:F216" si="45">D156*(1-$F$196)</f>
        <v>0</v>
      </c>
      <c r="E201" s="211">
        <f t="shared" si="45"/>
        <v>0</v>
      </c>
      <c r="F201" s="211">
        <f t="shared" si="45"/>
        <v>0</v>
      </c>
      <c r="G201" s="211">
        <f t="shared" ref="G201:G236" si="46">G156*(1-$G$196)</f>
        <v>0</v>
      </c>
      <c r="H201" s="211">
        <f t="shared" ref="H201:H236" si="47">H156*(1-$H$196)</f>
        <v>0</v>
      </c>
      <c r="I201" s="211">
        <f t="shared" ref="I201:I236" si="48">I156*(1-$I$196)</f>
        <v>0</v>
      </c>
      <c r="J201" s="211">
        <f t="shared" ref="J201:J236" si="49">J156*(1-$J$196)</f>
        <v>0</v>
      </c>
      <c r="K201" s="211">
        <f t="shared" ref="K201:N216" si="50">K156*(1-$K$196)</f>
        <v>0</v>
      </c>
      <c r="L201" s="21">
        <f t="shared" si="50"/>
        <v>0</v>
      </c>
      <c r="M201" s="21">
        <f t="shared" si="50"/>
        <v>0</v>
      </c>
      <c r="N201" s="212">
        <f t="shared" si="50"/>
        <v>0</v>
      </c>
    </row>
    <row r="202" spans="2:14" s="18" customFormat="1" x14ac:dyDescent="0.25">
      <c r="B202" s="165" t="s">
        <v>137</v>
      </c>
      <c r="C202" s="20"/>
      <c r="D202" s="209">
        <f t="shared" si="45"/>
        <v>0</v>
      </c>
      <c r="E202" s="209">
        <f t="shared" si="45"/>
        <v>0</v>
      </c>
      <c r="F202" s="209">
        <f t="shared" si="45"/>
        <v>0</v>
      </c>
      <c r="G202" s="209">
        <f t="shared" si="46"/>
        <v>0</v>
      </c>
      <c r="H202" s="209">
        <f t="shared" si="47"/>
        <v>0</v>
      </c>
      <c r="I202" s="209">
        <f t="shared" si="48"/>
        <v>0</v>
      </c>
      <c r="J202" s="209">
        <f t="shared" si="49"/>
        <v>0</v>
      </c>
      <c r="K202" s="209">
        <f t="shared" si="50"/>
        <v>0</v>
      </c>
      <c r="L202" s="21">
        <f t="shared" si="50"/>
        <v>0</v>
      </c>
      <c r="M202" s="21">
        <f t="shared" si="50"/>
        <v>0</v>
      </c>
      <c r="N202" s="210">
        <f t="shared" si="50"/>
        <v>0</v>
      </c>
    </row>
    <row r="203" spans="2:14" s="18" customFormat="1" x14ac:dyDescent="0.25">
      <c r="B203" s="165" t="s">
        <v>138</v>
      </c>
      <c r="C203" s="20"/>
      <c r="D203" s="211">
        <f t="shared" si="45"/>
        <v>0</v>
      </c>
      <c r="E203" s="211">
        <f t="shared" si="45"/>
        <v>0</v>
      </c>
      <c r="F203" s="211">
        <f t="shared" si="45"/>
        <v>0</v>
      </c>
      <c r="G203" s="211">
        <f t="shared" si="46"/>
        <v>0</v>
      </c>
      <c r="H203" s="211">
        <f t="shared" si="47"/>
        <v>0</v>
      </c>
      <c r="I203" s="211">
        <f t="shared" si="48"/>
        <v>0</v>
      </c>
      <c r="J203" s="211">
        <f t="shared" si="49"/>
        <v>0</v>
      </c>
      <c r="K203" s="211">
        <f t="shared" si="50"/>
        <v>0</v>
      </c>
      <c r="L203" s="21">
        <f t="shared" si="50"/>
        <v>0</v>
      </c>
      <c r="M203" s="21">
        <f t="shared" si="50"/>
        <v>0</v>
      </c>
      <c r="N203" s="212">
        <f t="shared" si="50"/>
        <v>0</v>
      </c>
    </row>
    <row r="204" spans="2:14" s="18" customFormat="1" x14ac:dyDescent="0.25">
      <c r="B204" s="165" t="s">
        <v>139</v>
      </c>
      <c r="C204" s="20"/>
      <c r="D204" s="211">
        <f t="shared" si="45"/>
        <v>0</v>
      </c>
      <c r="E204" s="211">
        <f t="shared" si="45"/>
        <v>0</v>
      </c>
      <c r="F204" s="211">
        <f t="shared" si="45"/>
        <v>0</v>
      </c>
      <c r="G204" s="211">
        <f t="shared" si="46"/>
        <v>0</v>
      </c>
      <c r="H204" s="211">
        <f t="shared" si="47"/>
        <v>0</v>
      </c>
      <c r="I204" s="211">
        <f t="shared" si="48"/>
        <v>0</v>
      </c>
      <c r="J204" s="211">
        <f t="shared" si="49"/>
        <v>0</v>
      </c>
      <c r="K204" s="211">
        <f t="shared" si="50"/>
        <v>0</v>
      </c>
      <c r="L204" s="21">
        <f t="shared" si="50"/>
        <v>0</v>
      </c>
      <c r="M204" s="21">
        <f t="shared" si="50"/>
        <v>0</v>
      </c>
      <c r="N204" s="212">
        <f t="shared" si="50"/>
        <v>0</v>
      </c>
    </row>
    <row r="205" spans="2:14" s="18" customFormat="1" x14ac:dyDescent="0.25">
      <c r="B205" s="165" t="s">
        <v>140</v>
      </c>
      <c r="C205" s="20"/>
      <c r="D205" s="209">
        <f t="shared" si="45"/>
        <v>0</v>
      </c>
      <c r="E205" s="209">
        <f t="shared" si="45"/>
        <v>0</v>
      </c>
      <c r="F205" s="209">
        <f t="shared" si="45"/>
        <v>0</v>
      </c>
      <c r="G205" s="209">
        <f t="shared" si="46"/>
        <v>0</v>
      </c>
      <c r="H205" s="209">
        <f t="shared" si="47"/>
        <v>0</v>
      </c>
      <c r="I205" s="209">
        <f t="shared" si="48"/>
        <v>0</v>
      </c>
      <c r="J205" s="209">
        <f t="shared" si="49"/>
        <v>0</v>
      </c>
      <c r="K205" s="209">
        <f t="shared" si="50"/>
        <v>0</v>
      </c>
      <c r="L205" s="21">
        <f t="shared" si="50"/>
        <v>0</v>
      </c>
      <c r="M205" s="21">
        <f t="shared" si="50"/>
        <v>0</v>
      </c>
      <c r="N205" s="210">
        <f t="shared" si="50"/>
        <v>0</v>
      </c>
    </row>
    <row r="206" spans="2:14" s="18" customFormat="1" x14ac:dyDescent="0.25">
      <c r="B206" s="165" t="s">
        <v>141</v>
      </c>
      <c r="C206" s="20"/>
      <c r="D206" s="211">
        <f t="shared" si="45"/>
        <v>0</v>
      </c>
      <c r="E206" s="211">
        <f t="shared" si="45"/>
        <v>0</v>
      </c>
      <c r="F206" s="211">
        <f t="shared" si="45"/>
        <v>0</v>
      </c>
      <c r="G206" s="211">
        <f t="shared" si="46"/>
        <v>0</v>
      </c>
      <c r="H206" s="211">
        <f t="shared" si="47"/>
        <v>0</v>
      </c>
      <c r="I206" s="211">
        <f t="shared" si="48"/>
        <v>0</v>
      </c>
      <c r="J206" s="211">
        <f t="shared" si="49"/>
        <v>0</v>
      </c>
      <c r="K206" s="211">
        <f t="shared" si="50"/>
        <v>0</v>
      </c>
      <c r="L206" s="21">
        <f t="shared" si="50"/>
        <v>0</v>
      </c>
      <c r="M206" s="21">
        <f t="shared" si="50"/>
        <v>0</v>
      </c>
      <c r="N206" s="212">
        <f t="shared" si="50"/>
        <v>0</v>
      </c>
    </row>
    <row r="207" spans="2:14" s="18" customFormat="1" x14ac:dyDescent="0.25">
      <c r="B207" s="165" t="s">
        <v>142</v>
      </c>
      <c r="C207" s="20"/>
      <c r="D207" s="209">
        <f t="shared" si="45"/>
        <v>0</v>
      </c>
      <c r="E207" s="209">
        <f t="shared" si="45"/>
        <v>0</v>
      </c>
      <c r="F207" s="209">
        <f t="shared" si="45"/>
        <v>0</v>
      </c>
      <c r="G207" s="209">
        <f t="shared" si="46"/>
        <v>0</v>
      </c>
      <c r="H207" s="209">
        <f t="shared" si="47"/>
        <v>0</v>
      </c>
      <c r="I207" s="209">
        <f t="shared" si="48"/>
        <v>0</v>
      </c>
      <c r="J207" s="209">
        <f t="shared" si="49"/>
        <v>0</v>
      </c>
      <c r="K207" s="209">
        <f t="shared" si="50"/>
        <v>0</v>
      </c>
      <c r="L207" s="21">
        <f t="shared" si="50"/>
        <v>0</v>
      </c>
      <c r="M207" s="21">
        <f t="shared" si="50"/>
        <v>0</v>
      </c>
      <c r="N207" s="210">
        <f t="shared" si="50"/>
        <v>0</v>
      </c>
    </row>
    <row r="208" spans="2:14" s="18" customFormat="1" x14ac:dyDescent="0.25">
      <c r="B208" s="165" t="s">
        <v>143</v>
      </c>
      <c r="C208" s="20"/>
      <c r="D208" s="211">
        <f t="shared" si="45"/>
        <v>0</v>
      </c>
      <c r="E208" s="211">
        <f t="shared" si="45"/>
        <v>0</v>
      </c>
      <c r="F208" s="211">
        <f t="shared" si="45"/>
        <v>0</v>
      </c>
      <c r="G208" s="211">
        <f t="shared" si="46"/>
        <v>0</v>
      </c>
      <c r="H208" s="211">
        <f t="shared" si="47"/>
        <v>0</v>
      </c>
      <c r="I208" s="211">
        <f t="shared" si="48"/>
        <v>0</v>
      </c>
      <c r="J208" s="211">
        <f t="shared" si="49"/>
        <v>0</v>
      </c>
      <c r="K208" s="211">
        <f t="shared" si="50"/>
        <v>0</v>
      </c>
      <c r="L208" s="21">
        <f t="shared" si="50"/>
        <v>0</v>
      </c>
      <c r="M208" s="21">
        <f t="shared" si="50"/>
        <v>0</v>
      </c>
      <c r="N208" s="212">
        <f t="shared" si="50"/>
        <v>0</v>
      </c>
    </row>
    <row r="209" spans="2:14" s="18" customFormat="1" x14ac:dyDescent="0.25">
      <c r="B209" s="165" t="s">
        <v>144</v>
      </c>
      <c r="C209" s="20"/>
      <c r="D209" s="211">
        <f t="shared" si="45"/>
        <v>0</v>
      </c>
      <c r="E209" s="211">
        <f t="shared" si="45"/>
        <v>0</v>
      </c>
      <c r="F209" s="211">
        <f t="shared" si="45"/>
        <v>0</v>
      </c>
      <c r="G209" s="211">
        <f t="shared" si="46"/>
        <v>0</v>
      </c>
      <c r="H209" s="211">
        <f t="shared" si="47"/>
        <v>0</v>
      </c>
      <c r="I209" s="211">
        <f t="shared" si="48"/>
        <v>0</v>
      </c>
      <c r="J209" s="211">
        <f t="shared" si="49"/>
        <v>0</v>
      </c>
      <c r="K209" s="211">
        <f t="shared" si="50"/>
        <v>0</v>
      </c>
      <c r="L209" s="21">
        <f t="shared" si="50"/>
        <v>0</v>
      </c>
      <c r="M209" s="21">
        <f t="shared" si="50"/>
        <v>0</v>
      </c>
      <c r="N209" s="212">
        <f t="shared" si="50"/>
        <v>0</v>
      </c>
    </row>
    <row r="210" spans="2:14" s="18" customFormat="1" x14ac:dyDescent="0.25">
      <c r="B210" s="165" t="s">
        <v>145</v>
      </c>
      <c r="C210" s="20"/>
      <c r="D210" s="211">
        <f t="shared" si="45"/>
        <v>0</v>
      </c>
      <c r="E210" s="211">
        <f t="shared" si="45"/>
        <v>0</v>
      </c>
      <c r="F210" s="211">
        <f t="shared" si="45"/>
        <v>0</v>
      </c>
      <c r="G210" s="211">
        <f t="shared" si="46"/>
        <v>0</v>
      </c>
      <c r="H210" s="211">
        <f t="shared" si="47"/>
        <v>0</v>
      </c>
      <c r="I210" s="211">
        <f t="shared" si="48"/>
        <v>0</v>
      </c>
      <c r="J210" s="211">
        <f t="shared" si="49"/>
        <v>0</v>
      </c>
      <c r="K210" s="211">
        <f t="shared" si="50"/>
        <v>0</v>
      </c>
      <c r="L210" s="21">
        <f t="shared" si="50"/>
        <v>0</v>
      </c>
      <c r="M210" s="21">
        <f t="shared" si="50"/>
        <v>0</v>
      </c>
      <c r="N210" s="212">
        <f t="shared" si="50"/>
        <v>0</v>
      </c>
    </row>
    <row r="211" spans="2:14" s="18" customFormat="1" x14ac:dyDescent="0.25">
      <c r="B211" s="165" t="s">
        <v>146</v>
      </c>
      <c r="C211" s="20"/>
      <c r="D211" s="211">
        <f t="shared" si="45"/>
        <v>0</v>
      </c>
      <c r="E211" s="211">
        <f t="shared" si="45"/>
        <v>0</v>
      </c>
      <c r="F211" s="211">
        <f t="shared" si="45"/>
        <v>0</v>
      </c>
      <c r="G211" s="211">
        <f t="shared" si="46"/>
        <v>0</v>
      </c>
      <c r="H211" s="211">
        <f t="shared" si="47"/>
        <v>0</v>
      </c>
      <c r="I211" s="211">
        <f t="shared" si="48"/>
        <v>0</v>
      </c>
      <c r="J211" s="211">
        <f t="shared" si="49"/>
        <v>0</v>
      </c>
      <c r="K211" s="211">
        <f t="shared" si="50"/>
        <v>0</v>
      </c>
      <c r="L211" s="21">
        <f t="shared" si="50"/>
        <v>0</v>
      </c>
      <c r="M211" s="21">
        <f t="shared" si="50"/>
        <v>0</v>
      </c>
      <c r="N211" s="212">
        <f t="shared" si="50"/>
        <v>0</v>
      </c>
    </row>
    <row r="212" spans="2:14" s="18" customFormat="1" x14ac:dyDescent="0.25">
      <c r="B212" s="165" t="s">
        <v>147</v>
      </c>
      <c r="C212" s="20"/>
      <c r="D212" s="209">
        <f t="shared" si="45"/>
        <v>0</v>
      </c>
      <c r="E212" s="209">
        <f t="shared" si="45"/>
        <v>0</v>
      </c>
      <c r="F212" s="209">
        <f t="shared" si="45"/>
        <v>0</v>
      </c>
      <c r="G212" s="209">
        <f t="shared" si="46"/>
        <v>0</v>
      </c>
      <c r="H212" s="209">
        <f t="shared" si="47"/>
        <v>0</v>
      </c>
      <c r="I212" s="209">
        <f t="shared" si="48"/>
        <v>0</v>
      </c>
      <c r="J212" s="209">
        <f t="shared" si="49"/>
        <v>0</v>
      </c>
      <c r="K212" s="209">
        <f t="shared" si="50"/>
        <v>0</v>
      </c>
      <c r="L212" s="21">
        <f t="shared" si="50"/>
        <v>0</v>
      </c>
      <c r="M212" s="21">
        <f t="shared" si="50"/>
        <v>0</v>
      </c>
      <c r="N212" s="210">
        <f t="shared" si="50"/>
        <v>0</v>
      </c>
    </row>
    <row r="213" spans="2:14" s="18" customFormat="1" x14ac:dyDescent="0.25">
      <c r="B213" s="165" t="s">
        <v>148</v>
      </c>
      <c r="C213" s="20"/>
      <c r="D213" s="209">
        <f t="shared" si="45"/>
        <v>0</v>
      </c>
      <c r="E213" s="209">
        <f t="shared" si="45"/>
        <v>0</v>
      </c>
      <c r="F213" s="209">
        <f t="shared" si="45"/>
        <v>0</v>
      </c>
      <c r="G213" s="209">
        <f t="shared" si="46"/>
        <v>0</v>
      </c>
      <c r="H213" s="209">
        <f t="shared" si="47"/>
        <v>0</v>
      </c>
      <c r="I213" s="209">
        <f t="shared" si="48"/>
        <v>0</v>
      </c>
      <c r="J213" s="209">
        <f t="shared" si="49"/>
        <v>0</v>
      </c>
      <c r="K213" s="209">
        <f t="shared" si="50"/>
        <v>0</v>
      </c>
      <c r="L213" s="21">
        <f t="shared" si="50"/>
        <v>0</v>
      </c>
      <c r="M213" s="21">
        <f t="shared" si="50"/>
        <v>0</v>
      </c>
      <c r="N213" s="210">
        <f t="shared" si="50"/>
        <v>0</v>
      </c>
    </row>
    <row r="214" spans="2:14" s="18" customFormat="1" x14ac:dyDescent="0.25">
      <c r="B214" s="165" t="s">
        <v>149</v>
      </c>
      <c r="C214" s="20"/>
      <c r="D214" s="209">
        <f t="shared" si="45"/>
        <v>0</v>
      </c>
      <c r="E214" s="209">
        <f t="shared" si="45"/>
        <v>0</v>
      </c>
      <c r="F214" s="209">
        <f t="shared" si="45"/>
        <v>0</v>
      </c>
      <c r="G214" s="209">
        <f t="shared" si="46"/>
        <v>0</v>
      </c>
      <c r="H214" s="209">
        <f t="shared" si="47"/>
        <v>0</v>
      </c>
      <c r="I214" s="209">
        <f t="shared" si="48"/>
        <v>0</v>
      </c>
      <c r="J214" s="209">
        <f t="shared" si="49"/>
        <v>0</v>
      </c>
      <c r="K214" s="209">
        <f t="shared" si="50"/>
        <v>0</v>
      </c>
      <c r="L214" s="21">
        <f t="shared" si="50"/>
        <v>0</v>
      </c>
      <c r="M214" s="21">
        <f t="shared" si="50"/>
        <v>0</v>
      </c>
      <c r="N214" s="210">
        <f t="shared" si="50"/>
        <v>0</v>
      </c>
    </row>
    <row r="215" spans="2:14" s="18" customFormat="1" x14ac:dyDescent="0.25">
      <c r="B215" s="165" t="s">
        <v>150</v>
      </c>
      <c r="C215" s="20"/>
      <c r="D215" s="211">
        <f t="shared" si="45"/>
        <v>0</v>
      </c>
      <c r="E215" s="211">
        <f t="shared" si="45"/>
        <v>0</v>
      </c>
      <c r="F215" s="211">
        <f t="shared" si="45"/>
        <v>0</v>
      </c>
      <c r="G215" s="211">
        <f t="shared" si="46"/>
        <v>0</v>
      </c>
      <c r="H215" s="211">
        <f t="shared" si="47"/>
        <v>0</v>
      </c>
      <c r="I215" s="211">
        <f t="shared" si="48"/>
        <v>0</v>
      </c>
      <c r="J215" s="211">
        <f t="shared" si="49"/>
        <v>0</v>
      </c>
      <c r="K215" s="211">
        <f t="shared" si="50"/>
        <v>0</v>
      </c>
      <c r="L215" s="21">
        <f t="shared" si="50"/>
        <v>0</v>
      </c>
      <c r="M215" s="21">
        <f t="shared" si="50"/>
        <v>0</v>
      </c>
      <c r="N215" s="212">
        <f t="shared" si="50"/>
        <v>0</v>
      </c>
    </row>
    <row r="216" spans="2:14" s="18" customFormat="1" x14ac:dyDescent="0.25">
      <c r="B216" s="165" t="s">
        <v>151</v>
      </c>
      <c r="C216" s="20"/>
      <c r="D216" s="211">
        <f t="shared" si="45"/>
        <v>0</v>
      </c>
      <c r="E216" s="211">
        <f t="shared" si="45"/>
        <v>0</v>
      </c>
      <c r="F216" s="211">
        <f t="shared" si="45"/>
        <v>0</v>
      </c>
      <c r="G216" s="211">
        <f t="shared" si="46"/>
        <v>0</v>
      </c>
      <c r="H216" s="211">
        <f t="shared" si="47"/>
        <v>0</v>
      </c>
      <c r="I216" s="211">
        <f t="shared" si="48"/>
        <v>0</v>
      </c>
      <c r="J216" s="211">
        <f t="shared" si="49"/>
        <v>0</v>
      </c>
      <c r="K216" s="211">
        <f t="shared" si="50"/>
        <v>0</v>
      </c>
      <c r="L216" s="21">
        <f t="shared" si="50"/>
        <v>0</v>
      </c>
      <c r="M216" s="21">
        <f t="shared" si="50"/>
        <v>0</v>
      </c>
      <c r="N216" s="212">
        <f t="shared" si="50"/>
        <v>0</v>
      </c>
    </row>
    <row r="217" spans="2:14" s="18" customFormat="1" x14ac:dyDescent="0.25">
      <c r="B217" s="165" t="s">
        <v>152</v>
      </c>
      <c r="C217" s="20"/>
      <c r="D217" s="209">
        <f t="shared" ref="D217:F232" si="51">D172*(1-$F$196)</f>
        <v>0</v>
      </c>
      <c r="E217" s="209">
        <f t="shared" si="51"/>
        <v>0</v>
      </c>
      <c r="F217" s="209">
        <f t="shared" si="51"/>
        <v>0</v>
      </c>
      <c r="G217" s="209">
        <f t="shared" si="46"/>
        <v>0</v>
      </c>
      <c r="H217" s="209">
        <f t="shared" si="47"/>
        <v>0</v>
      </c>
      <c r="I217" s="209">
        <f t="shared" si="48"/>
        <v>0</v>
      </c>
      <c r="J217" s="209">
        <f t="shared" si="49"/>
        <v>0</v>
      </c>
      <c r="K217" s="209">
        <f t="shared" ref="K217:N232" si="52">K172*(1-$K$196)</f>
        <v>0</v>
      </c>
      <c r="L217" s="21">
        <f t="shared" si="52"/>
        <v>0</v>
      </c>
      <c r="M217" s="21">
        <f t="shared" si="52"/>
        <v>0</v>
      </c>
      <c r="N217" s="210">
        <f t="shared" si="52"/>
        <v>0</v>
      </c>
    </row>
    <row r="218" spans="2:14" s="18" customFormat="1" x14ac:dyDescent="0.25">
      <c r="B218" s="165" t="s">
        <v>153</v>
      </c>
      <c r="C218" s="20"/>
      <c r="D218" s="209">
        <f t="shared" si="51"/>
        <v>0</v>
      </c>
      <c r="E218" s="209">
        <f t="shared" si="51"/>
        <v>0</v>
      </c>
      <c r="F218" s="209">
        <f t="shared" si="51"/>
        <v>0</v>
      </c>
      <c r="G218" s="209">
        <f t="shared" si="46"/>
        <v>0</v>
      </c>
      <c r="H218" s="209">
        <f t="shared" si="47"/>
        <v>0</v>
      </c>
      <c r="I218" s="209">
        <f t="shared" si="48"/>
        <v>0</v>
      </c>
      <c r="J218" s="209">
        <f t="shared" si="49"/>
        <v>0</v>
      </c>
      <c r="K218" s="209">
        <f t="shared" si="52"/>
        <v>0</v>
      </c>
      <c r="L218" s="21">
        <f t="shared" si="52"/>
        <v>0</v>
      </c>
      <c r="M218" s="21">
        <f t="shared" si="52"/>
        <v>0</v>
      </c>
      <c r="N218" s="210">
        <f t="shared" si="52"/>
        <v>0</v>
      </c>
    </row>
    <row r="219" spans="2:14" s="18" customFormat="1" x14ac:dyDescent="0.25">
      <c r="B219" s="165" t="s">
        <v>154</v>
      </c>
      <c r="C219" s="20"/>
      <c r="D219" s="211">
        <f t="shared" si="51"/>
        <v>0</v>
      </c>
      <c r="E219" s="211">
        <f t="shared" si="51"/>
        <v>0</v>
      </c>
      <c r="F219" s="211">
        <f t="shared" si="51"/>
        <v>0</v>
      </c>
      <c r="G219" s="211">
        <f t="shared" si="46"/>
        <v>0</v>
      </c>
      <c r="H219" s="211">
        <f t="shared" si="47"/>
        <v>0</v>
      </c>
      <c r="I219" s="211">
        <f t="shared" si="48"/>
        <v>0</v>
      </c>
      <c r="J219" s="211">
        <f t="shared" si="49"/>
        <v>0</v>
      </c>
      <c r="K219" s="211">
        <f t="shared" si="52"/>
        <v>0</v>
      </c>
      <c r="L219" s="21">
        <f t="shared" si="52"/>
        <v>0</v>
      </c>
      <c r="M219" s="21">
        <f t="shared" si="52"/>
        <v>0</v>
      </c>
      <c r="N219" s="212">
        <f t="shared" si="52"/>
        <v>0</v>
      </c>
    </row>
    <row r="220" spans="2:14" s="18" customFormat="1" x14ac:dyDescent="0.25">
      <c r="B220" s="165" t="s">
        <v>155</v>
      </c>
      <c r="C220" s="20"/>
      <c r="D220" s="209">
        <f t="shared" si="51"/>
        <v>0</v>
      </c>
      <c r="E220" s="209">
        <f t="shared" si="51"/>
        <v>0</v>
      </c>
      <c r="F220" s="209">
        <f t="shared" si="51"/>
        <v>0</v>
      </c>
      <c r="G220" s="209">
        <f t="shared" si="46"/>
        <v>0</v>
      </c>
      <c r="H220" s="209">
        <f t="shared" si="47"/>
        <v>0</v>
      </c>
      <c r="I220" s="209">
        <f t="shared" si="48"/>
        <v>0</v>
      </c>
      <c r="J220" s="209">
        <f t="shared" si="49"/>
        <v>0</v>
      </c>
      <c r="K220" s="209">
        <f t="shared" si="52"/>
        <v>0</v>
      </c>
      <c r="L220" s="21">
        <f t="shared" si="52"/>
        <v>0</v>
      </c>
      <c r="M220" s="21">
        <f t="shared" si="52"/>
        <v>0</v>
      </c>
      <c r="N220" s="210">
        <f t="shared" si="52"/>
        <v>0</v>
      </c>
    </row>
    <row r="221" spans="2:14" s="18" customFormat="1" x14ac:dyDescent="0.25">
      <c r="B221" s="165" t="s">
        <v>156</v>
      </c>
      <c r="C221" s="20"/>
      <c r="D221" s="209">
        <f t="shared" si="51"/>
        <v>0</v>
      </c>
      <c r="E221" s="209">
        <f t="shared" si="51"/>
        <v>0</v>
      </c>
      <c r="F221" s="209">
        <f t="shared" si="51"/>
        <v>0</v>
      </c>
      <c r="G221" s="209">
        <f t="shared" si="46"/>
        <v>0</v>
      </c>
      <c r="H221" s="209">
        <f t="shared" si="47"/>
        <v>0</v>
      </c>
      <c r="I221" s="209">
        <f t="shared" si="48"/>
        <v>0</v>
      </c>
      <c r="J221" s="209">
        <f t="shared" si="49"/>
        <v>0</v>
      </c>
      <c r="K221" s="209">
        <f t="shared" si="52"/>
        <v>0</v>
      </c>
      <c r="L221" s="21">
        <f t="shared" si="52"/>
        <v>0</v>
      </c>
      <c r="M221" s="21">
        <f t="shared" si="52"/>
        <v>0</v>
      </c>
      <c r="N221" s="210">
        <f t="shared" si="52"/>
        <v>0</v>
      </c>
    </row>
    <row r="222" spans="2:14" s="18" customFormat="1" x14ac:dyDescent="0.25">
      <c r="B222" s="165" t="s">
        <v>157</v>
      </c>
      <c r="C222" s="20"/>
      <c r="D222" s="211">
        <f t="shared" si="51"/>
        <v>0</v>
      </c>
      <c r="E222" s="211">
        <f t="shared" si="51"/>
        <v>0</v>
      </c>
      <c r="F222" s="211">
        <f t="shared" si="51"/>
        <v>0</v>
      </c>
      <c r="G222" s="211">
        <f t="shared" si="46"/>
        <v>0</v>
      </c>
      <c r="H222" s="211">
        <f t="shared" si="47"/>
        <v>0</v>
      </c>
      <c r="I222" s="211">
        <f t="shared" si="48"/>
        <v>0</v>
      </c>
      <c r="J222" s="211">
        <f t="shared" si="49"/>
        <v>0</v>
      </c>
      <c r="K222" s="211">
        <f t="shared" si="52"/>
        <v>0</v>
      </c>
      <c r="L222" s="21">
        <f t="shared" si="52"/>
        <v>0</v>
      </c>
      <c r="M222" s="21">
        <f t="shared" si="52"/>
        <v>0</v>
      </c>
      <c r="N222" s="212">
        <f t="shared" si="52"/>
        <v>0</v>
      </c>
    </row>
    <row r="223" spans="2:14" s="18" customFormat="1" x14ac:dyDescent="0.25">
      <c r="B223" s="165" t="s">
        <v>158</v>
      </c>
      <c r="C223" s="20"/>
      <c r="D223" s="211">
        <f t="shared" si="51"/>
        <v>0</v>
      </c>
      <c r="E223" s="211">
        <f t="shared" si="51"/>
        <v>0</v>
      </c>
      <c r="F223" s="211">
        <f t="shared" si="51"/>
        <v>0</v>
      </c>
      <c r="G223" s="211">
        <f t="shared" si="46"/>
        <v>0</v>
      </c>
      <c r="H223" s="211">
        <f t="shared" si="47"/>
        <v>0</v>
      </c>
      <c r="I223" s="211">
        <f t="shared" si="48"/>
        <v>0</v>
      </c>
      <c r="J223" s="211">
        <f t="shared" si="49"/>
        <v>0</v>
      </c>
      <c r="K223" s="211">
        <f t="shared" si="52"/>
        <v>0</v>
      </c>
      <c r="L223" s="21">
        <f t="shared" si="52"/>
        <v>0</v>
      </c>
      <c r="M223" s="21">
        <f t="shared" si="52"/>
        <v>0</v>
      </c>
      <c r="N223" s="212">
        <f t="shared" si="52"/>
        <v>0</v>
      </c>
    </row>
    <row r="224" spans="2:14" s="18" customFormat="1" x14ac:dyDescent="0.25">
      <c r="B224" s="165" t="s">
        <v>159</v>
      </c>
      <c r="C224" s="20"/>
      <c r="D224" s="211">
        <f t="shared" si="51"/>
        <v>0</v>
      </c>
      <c r="E224" s="211">
        <f t="shared" si="51"/>
        <v>0</v>
      </c>
      <c r="F224" s="211">
        <f t="shared" si="51"/>
        <v>0</v>
      </c>
      <c r="G224" s="211">
        <f t="shared" si="46"/>
        <v>0</v>
      </c>
      <c r="H224" s="211">
        <f t="shared" si="47"/>
        <v>0</v>
      </c>
      <c r="I224" s="211">
        <f t="shared" si="48"/>
        <v>0</v>
      </c>
      <c r="J224" s="211">
        <f t="shared" si="49"/>
        <v>0</v>
      </c>
      <c r="K224" s="211">
        <f t="shared" si="52"/>
        <v>0</v>
      </c>
      <c r="L224" s="21">
        <f t="shared" si="52"/>
        <v>0</v>
      </c>
      <c r="M224" s="21">
        <f t="shared" si="52"/>
        <v>0</v>
      </c>
      <c r="N224" s="212">
        <f t="shared" si="52"/>
        <v>0</v>
      </c>
    </row>
    <row r="225" spans="2:14" s="18" customFormat="1" x14ac:dyDescent="0.25">
      <c r="B225" s="165" t="s">
        <v>160</v>
      </c>
      <c r="C225" s="20"/>
      <c r="D225" s="211">
        <f t="shared" si="51"/>
        <v>0</v>
      </c>
      <c r="E225" s="211">
        <f t="shared" si="51"/>
        <v>0</v>
      </c>
      <c r="F225" s="211">
        <f t="shared" si="51"/>
        <v>0</v>
      </c>
      <c r="G225" s="211">
        <f t="shared" si="46"/>
        <v>0</v>
      </c>
      <c r="H225" s="211">
        <f t="shared" si="47"/>
        <v>0</v>
      </c>
      <c r="I225" s="211">
        <f t="shared" si="48"/>
        <v>0</v>
      </c>
      <c r="J225" s="211">
        <f t="shared" si="49"/>
        <v>0</v>
      </c>
      <c r="K225" s="211">
        <f t="shared" si="52"/>
        <v>0</v>
      </c>
      <c r="L225" s="21">
        <f t="shared" si="52"/>
        <v>0</v>
      </c>
      <c r="M225" s="21">
        <f t="shared" si="52"/>
        <v>0</v>
      </c>
      <c r="N225" s="212">
        <f t="shared" si="52"/>
        <v>0</v>
      </c>
    </row>
    <row r="226" spans="2:14" s="18" customFormat="1" x14ac:dyDescent="0.25">
      <c r="B226" s="165" t="s">
        <v>161</v>
      </c>
      <c r="C226" s="20"/>
      <c r="D226" s="211">
        <f t="shared" si="51"/>
        <v>0</v>
      </c>
      <c r="E226" s="211">
        <f t="shared" si="51"/>
        <v>0</v>
      </c>
      <c r="F226" s="211">
        <f t="shared" si="51"/>
        <v>0</v>
      </c>
      <c r="G226" s="211">
        <f t="shared" si="46"/>
        <v>0</v>
      </c>
      <c r="H226" s="211">
        <f t="shared" si="47"/>
        <v>0</v>
      </c>
      <c r="I226" s="211">
        <f t="shared" si="48"/>
        <v>0</v>
      </c>
      <c r="J226" s="211">
        <f t="shared" si="49"/>
        <v>0</v>
      </c>
      <c r="K226" s="211">
        <f t="shared" si="52"/>
        <v>0</v>
      </c>
      <c r="L226" s="21">
        <f t="shared" si="52"/>
        <v>0</v>
      </c>
      <c r="M226" s="21">
        <f t="shared" si="52"/>
        <v>0</v>
      </c>
      <c r="N226" s="212">
        <f t="shared" si="52"/>
        <v>0</v>
      </c>
    </row>
    <row r="227" spans="2:14" s="18" customFormat="1" x14ac:dyDescent="0.25">
      <c r="B227" s="165" t="s">
        <v>162</v>
      </c>
      <c r="C227" s="20"/>
      <c r="D227" s="211">
        <f t="shared" si="51"/>
        <v>0</v>
      </c>
      <c r="E227" s="211">
        <f t="shared" si="51"/>
        <v>0</v>
      </c>
      <c r="F227" s="211">
        <f t="shared" si="51"/>
        <v>0</v>
      </c>
      <c r="G227" s="211">
        <f t="shared" si="46"/>
        <v>0</v>
      </c>
      <c r="H227" s="211">
        <f t="shared" si="47"/>
        <v>0</v>
      </c>
      <c r="I227" s="211">
        <f t="shared" si="48"/>
        <v>0</v>
      </c>
      <c r="J227" s="211">
        <f t="shared" si="49"/>
        <v>0</v>
      </c>
      <c r="K227" s="211">
        <f t="shared" si="52"/>
        <v>0</v>
      </c>
      <c r="L227" s="21">
        <f t="shared" si="52"/>
        <v>0</v>
      </c>
      <c r="M227" s="21">
        <f t="shared" si="52"/>
        <v>0</v>
      </c>
      <c r="N227" s="212">
        <f t="shared" si="52"/>
        <v>0</v>
      </c>
    </row>
    <row r="228" spans="2:14" s="18" customFormat="1" x14ac:dyDescent="0.25">
      <c r="B228" s="165" t="s">
        <v>163</v>
      </c>
      <c r="C228" s="20"/>
      <c r="D228" s="209">
        <f t="shared" si="51"/>
        <v>0</v>
      </c>
      <c r="E228" s="209">
        <f t="shared" si="51"/>
        <v>0</v>
      </c>
      <c r="F228" s="209">
        <f t="shared" si="51"/>
        <v>0</v>
      </c>
      <c r="G228" s="209">
        <f t="shared" si="46"/>
        <v>0</v>
      </c>
      <c r="H228" s="209">
        <f t="shared" si="47"/>
        <v>0</v>
      </c>
      <c r="I228" s="209">
        <f t="shared" si="48"/>
        <v>0</v>
      </c>
      <c r="J228" s="209">
        <f t="shared" si="49"/>
        <v>0</v>
      </c>
      <c r="K228" s="209">
        <f t="shared" si="52"/>
        <v>0</v>
      </c>
      <c r="L228" s="21">
        <f t="shared" si="52"/>
        <v>0</v>
      </c>
      <c r="M228" s="21">
        <f t="shared" si="52"/>
        <v>0</v>
      </c>
      <c r="N228" s="210">
        <f t="shared" si="52"/>
        <v>0</v>
      </c>
    </row>
    <row r="229" spans="2:14" s="18" customFormat="1" x14ac:dyDescent="0.25">
      <c r="B229" s="165" t="s">
        <v>164</v>
      </c>
      <c r="C229" s="20"/>
      <c r="D229" s="209">
        <f t="shared" si="51"/>
        <v>0</v>
      </c>
      <c r="E229" s="209">
        <f t="shared" si="51"/>
        <v>0</v>
      </c>
      <c r="F229" s="209">
        <f t="shared" si="51"/>
        <v>0</v>
      </c>
      <c r="G229" s="209">
        <f t="shared" si="46"/>
        <v>0</v>
      </c>
      <c r="H229" s="209">
        <f t="shared" si="47"/>
        <v>0</v>
      </c>
      <c r="I229" s="209">
        <f t="shared" si="48"/>
        <v>0</v>
      </c>
      <c r="J229" s="209">
        <f t="shared" si="49"/>
        <v>0</v>
      </c>
      <c r="K229" s="209">
        <f t="shared" si="52"/>
        <v>0</v>
      </c>
      <c r="L229" s="21">
        <f t="shared" si="52"/>
        <v>0</v>
      </c>
      <c r="M229" s="21">
        <f t="shared" si="52"/>
        <v>0</v>
      </c>
      <c r="N229" s="210">
        <f t="shared" si="52"/>
        <v>0</v>
      </c>
    </row>
    <row r="230" spans="2:14" s="18" customFormat="1" x14ac:dyDescent="0.25">
      <c r="B230" s="165" t="s">
        <v>165</v>
      </c>
      <c r="C230" s="20"/>
      <c r="D230" s="211">
        <f t="shared" si="51"/>
        <v>0</v>
      </c>
      <c r="E230" s="211">
        <f t="shared" si="51"/>
        <v>0</v>
      </c>
      <c r="F230" s="211">
        <f t="shared" si="51"/>
        <v>0</v>
      </c>
      <c r="G230" s="211">
        <f t="shared" si="46"/>
        <v>0</v>
      </c>
      <c r="H230" s="211">
        <f t="shared" si="47"/>
        <v>0</v>
      </c>
      <c r="I230" s="211">
        <f t="shared" si="48"/>
        <v>0</v>
      </c>
      <c r="J230" s="211">
        <f t="shared" si="49"/>
        <v>0</v>
      </c>
      <c r="K230" s="211">
        <f t="shared" si="52"/>
        <v>0</v>
      </c>
      <c r="L230" s="21">
        <f t="shared" si="52"/>
        <v>0</v>
      </c>
      <c r="M230" s="21">
        <f t="shared" si="52"/>
        <v>0</v>
      </c>
      <c r="N230" s="212">
        <f t="shared" si="52"/>
        <v>0</v>
      </c>
    </row>
    <row r="231" spans="2:14" s="18" customFormat="1" x14ac:dyDescent="0.25">
      <c r="B231" s="165" t="s">
        <v>166</v>
      </c>
      <c r="C231" s="20"/>
      <c r="D231" s="209">
        <f t="shared" si="51"/>
        <v>0</v>
      </c>
      <c r="E231" s="209">
        <f t="shared" si="51"/>
        <v>0</v>
      </c>
      <c r="F231" s="209">
        <f t="shared" si="51"/>
        <v>0</v>
      </c>
      <c r="G231" s="209">
        <f t="shared" si="46"/>
        <v>0</v>
      </c>
      <c r="H231" s="209">
        <f t="shared" si="47"/>
        <v>0</v>
      </c>
      <c r="I231" s="209">
        <f t="shared" si="48"/>
        <v>0</v>
      </c>
      <c r="J231" s="209">
        <f t="shared" si="49"/>
        <v>0</v>
      </c>
      <c r="K231" s="209">
        <f t="shared" si="52"/>
        <v>0</v>
      </c>
      <c r="L231" s="21">
        <f t="shared" si="52"/>
        <v>0</v>
      </c>
      <c r="M231" s="21">
        <f t="shared" si="52"/>
        <v>0</v>
      </c>
      <c r="N231" s="210">
        <f t="shared" si="52"/>
        <v>0</v>
      </c>
    </row>
    <row r="232" spans="2:14" s="18" customFormat="1" x14ac:dyDescent="0.25">
      <c r="B232" s="165" t="s">
        <v>186</v>
      </c>
      <c r="C232" s="20"/>
      <c r="D232" s="211">
        <f t="shared" si="51"/>
        <v>0</v>
      </c>
      <c r="E232" s="211">
        <f t="shared" si="51"/>
        <v>0</v>
      </c>
      <c r="F232" s="211">
        <f t="shared" si="51"/>
        <v>0</v>
      </c>
      <c r="G232" s="211">
        <f t="shared" si="46"/>
        <v>0</v>
      </c>
      <c r="H232" s="211">
        <f t="shared" si="47"/>
        <v>0</v>
      </c>
      <c r="I232" s="211">
        <f t="shared" si="48"/>
        <v>0</v>
      </c>
      <c r="J232" s="211">
        <f t="shared" si="49"/>
        <v>0</v>
      </c>
      <c r="K232" s="211">
        <f t="shared" si="52"/>
        <v>0</v>
      </c>
      <c r="L232" s="21">
        <f t="shared" si="52"/>
        <v>0</v>
      </c>
      <c r="M232" s="21">
        <f t="shared" si="52"/>
        <v>0</v>
      </c>
      <c r="N232" s="212">
        <f t="shared" si="52"/>
        <v>0</v>
      </c>
    </row>
    <row r="233" spans="2:14" s="18" customFormat="1" x14ac:dyDescent="0.25">
      <c r="B233" s="165" t="s">
        <v>167</v>
      </c>
      <c r="C233" s="20"/>
      <c r="D233" s="211">
        <f t="shared" ref="D233:F236" si="53">D188*(1-$F$196)</f>
        <v>0</v>
      </c>
      <c r="E233" s="211">
        <f t="shared" si="53"/>
        <v>0</v>
      </c>
      <c r="F233" s="211">
        <f t="shared" si="53"/>
        <v>0</v>
      </c>
      <c r="G233" s="211">
        <f t="shared" si="46"/>
        <v>0</v>
      </c>
      <c r="H233" s="211">
        <f t="shared" si="47"/>
        <v>0</v>
      </c>
      <c r="I233" s="211">
        <f t="shared" si="48"/>
        <v>0</v>
      </c>
      <c r="J233" s="211">
        <f t="shared" si="49"/>
        <v>0</v>
      </c>
      <c r="K233" s="211">
        <f t="shared" ref="K233:N236" si="54">K188*(1-$K$196)</f>
        <v>0</v>
      </c>
      <c r="L233" s="21">
        <f t="shared" si="54"/>
        <v>0</v>
      </c>
      <c r="M233" s="21">
        <f t="shared" si="54"/>
        <v>0</v>
      </c>
      <c r="N233" s="212">
        <f t="shared" si="54"/>
        <v>0</v>
      </c>
    </row>
    <row r="234" spans="2:14" s="18" customFormat="1" x14ac:dyDescent="0.25">
      <c r="B234" s="165" t="s">
        <v>168</v>
      </c>
      <c r="C234" s="20"/>
      <c r="D234" s="209">
        <f t="shared" si="53"/>
        <v>0</v>
      </c>
      <c r="E234" s="209">
        <f t="shared" si="53"/>
        <v>0</v>
      </c>
      <c r="F234" s="209">
        <f t="shared" si="53"/>
        <v>0</v>
      </c>
      <c r="G234" s="209">
        <f t="shared" si="46"/>
        <v>0</v>
      </c>
      <c r="H234" s="209">
        <f t="shared" si="47"/>
        <v>0</v>
      </c>
      <c r="I234" s="209">
        <f t="shared" si="48"/>
        <v>0</v>
      </c>
      <c r="J234" s="209">
        <f t="shared" si="49"/>
        <v>0</v>
      </c>
      <c r="K234" s="209">
        <f t="shared" si="54"/>
        <v>0</v>
      </c>
      <c r="L234" s="21">
        <f t="shared" si="54"/>
        <v>0</v>
      </c>
      <c r="M234" s="21">
        <f t="shared" si="54"/>
        <v>0</v>
      </c>
      <c r="N234" s="210">
        <f t="shared" si="54"/>
        <v>0</v>
      </c>
    </row>
    <row r="235" spans="2:14" s="18" customFormat="1" x14ac:dyDescent="0.25">
      <c r="B235" s="165" t="s">
        <v>169</v>
      </c>
      <c r="C235" s="20"/>
      <c r="D235" s="209">
        <f t="shared" si="53"/>
        <v>0</v>
      </c>
      <c r="E235" s="209">
        <f t="shared" si="53"/>
        <v>0</v>
      </c>
      <c r="F235" s="209">
        <f t="shared" si="53"/>
        <v>0</v>
      </c>
      <c r="G235" s="209">
        <f t="shared" si="46"/>
        <v>0</v>
      </c>
      <c r="H235" s="209">
        <f t="shared" si="47"/>
        <v>0</v>
      </c>
      <c r="I235" s="209">
        <f t="shared" si="48"/>
        <v>0</v>
      </c>
      <c r="J235" s="209">
        <f t="shared" si="49"/>
        <v>0</v>
      </c>
      <c r="K235" s="209">
        <f t="shared" si="54"/>
        <v>0</v>
      </c>
      <c r="L235" s="21">
        <f t="shared" si="54"/>
        <v>0</v>
      </c>
      <c r="M235" s="21">
        <f t="shared" si="54"/>
        <v>0</v>
      </c>
      <c r="N235" s="210">
        <f t="shared" si="54"/>
        <v>0</v>
      </c>
    </row>
    <row r="236" spans="2:14" s="18" customFormat="1" x14ac:dyDescent="0.25">
      <c r="B236" s="165" t="s">
        <v>170</v>
      </c>
      <c r="C236" s="20"/>
      <c r="D236" s="209">
        <f t="shared" si="53"/>
        <v>0</v>
      </c>
      <c r="E236" s="209">
        <f t="shared" si="53"/>
        <v>0</v>
      </c>
      <c r="F236" s="209">
        <f t="shared" si="53"/>
        <v>0</v>
      </c>
      <c r="G236" s="209">
        <f t="shared" si="46"/>
        <v>0</v>
      </c>
      <c r="H236" s="209">
        <f t="shared" si="47"/>
        <v>0</v>
      </c>
      <c r="I236" s="209">
        <f t="shared" si="48"/>
        <v>0</v>
      </c>
      <c r="J236" s="209">
        <f t="shared" si="49"/>
        <v>0</v>
      </c>
      <c r="K236" s="209">
        <f t="shared" si="54"/>
        <v>0</v>
      </c>
      <c r="L236" s="21">
        <f t="shared" si="54"/>
        <v>0</v>
      </c>
      <c r="M236" s="21">
        <f t="shared" si="54"/>
        <v>0</v>
      </c>
      <c r="N236" s="210">
        <f t="shared" si="54"/>
        <v>0</v>
      </c>
    </row>
    <row r="237" spans="2:14" s="61" customFormat="1" x14ac:dyDescent="0.25">
      <c r="B237" s="22" t="s">
        <v>881</v>
      </c>
      <c r="C237" s="23" t="s">
        <v>171</v>
      </c>
      <c r="D237" s="40">
        <f t="shared" ref="D237:N237" si="55">SUM(D201:D236)</f>
        <v>0</v>
      </c>
      <c r="E237" s="464">
        <f t="shared" si="55"/>
        <v>0</v>
      </c>
      <c r="F237" s="464">
        <f t="shared" si="55"/>
        <v>0</v>
      </c>
      <c r="G237" s="464">
        <f t="shared" si="55"/>
        <v>0</v>
      </c>
      <c r="H237" s="464">
        <f t="shared" si="55"/>
        <v>0</v>
      </c>
      <c r="I237" s="464">
        <f t="shared" si="55"/>
        <v>0</v>
      </c>
      <c r="J237" s="464">
        <f t="shared" si="55"/>
        <v>0</v>
      </c>
      <c r="K237" s="464">
        <f t="shared" si="55"/>
        <v>0</v>
      </c>
      <c r="L237" s="24">
        <f t="shared" si="55"/>
        <v>0</v>
      </c>
      <c r="M237" s="24">
        <f t="shared" si="55"/>
        <v>0</v>
      </c>
      <c r="N237" s="465">
        <f t="shared" si="55"/>
        <v>0</v>
      </c>
    </row>
    <row r="238" spans="2:14" x14ac:dyDescent="0.25">
      <c r="B238" s="34"/>
      <c r="C238" s="34"/>
      <c r="D238" s="34"/>
      <c r="E238" s="34"/>
      <c r="F238" s="34"/>
      <c r="G238" s="34"/>
      <c r="H238" s="34"/>
      <c r="I238" s="34"/>
      <c r="J238" s="34"/>
      <c r="K238" s="34"/>
      <c r="L238" s="34"/>
      <c r="M238" s="34"/>
      <c r="N238" s="34"/>
    </row>
    <row r="239" spans="2:14" x14ac:dyDescent="0.25">
      <c r="B239" s="34"/>
      <c r="C239" s="34"/>
      <c r="D239" s="34"/>
      <c r="E239" s="34"/>
      <c r="F239" s="34"/>
      <c r="G239" s="34"/>
      <c r="H239" s="34"/>
      <c r="I239" s="34"/>
      <c r="J239" s="34"/>
      <c r="K239" s="34"/>
      <c r="L239" s="34"/>
      <c r="M239" s="34"/>
      <c r="N239" s="34"/>
    </row>
    <row r="240" spans="2:14" s="18" customFormat="1" ht="42.75" customHeight="1" x14ac:dyDescent="0.25">
      <c r="B240" s="558" t="s">
        <v>893</v>
      </c>
      <c r="C240" s="16" t="s">
        <v>90</v>
      </c>
      <c r="D240" s="16">
        <v>2005</v>
      </c>
      <c r="E240" s="16">
        <v>2006</v>
      </c>
      <c r="F240" s="16">
        <v>2007</v>
      </c>
      <c r="G240" s="16">
        <v>2008</v>
      </c>
      <c r="H240" s="16">
        <v>2009</v>
      </c>
      <c r="I240" s="16">
        <v>2010</v>
      </c>
      <c r="J240" s="16">
        <v>2011</v>
      </c>
      <c r="K240" s="16">
        <v>2012</v>
      </c>
      <c r="L240" s="16">
        <v>2013</v>
      </c>
      <c r="M240" s="16">
        <v>2014</v>
      </c>
      <c r="N240" s="17">
        <v>2015</v>
      </c>
    </row>
    <row r="241" spans="2:14" s="68" customFormat="1" x14ac:dyDescent="0.25">
      <c r="B241" s="19" t="s">
        <v>883</v>
      </c>
      <c r="C241" s="27"/>
      <c r="D241" s="190"/>
      <c r="E241" s="190"/>
      <c r="F241" s="190"/>
      <c r="G241" s="190"/>
      <c r="H241" s="190"/>
      <c r="I241" s="190"/>
      <c r="J241" s="190"/>
      <c r="K241" s="190"/>
      <c r="L241" s="190"/>
      <c r="M241" s="190"/>
      <c r="N241" s="192"/>
    </row>
    <row r="242" spans="2:14" s="18" customFormat="1" x14ac:dyDescent="0.25">
      <c r="B242" s="165" t="s">
        <v>136</v>
      </c>
      <c r="C242" s="20"/>
      <c r="D242" s="211">
        <f t="shared" ref="D242:N257" si="56">D201*21</f>
        <v>0</v>
      </c>
      <c r="E242" s="211">
        <f t="shared" si="56"/>
        <v>0</v>
      </c>
      <c r="F242" s="211">
        <f t="shared" si="56"/>
        <v>0</v>
      </c>
      <c r="G242" s="211">
        <f t="shared" si="56"/>
        <v>0</v>
      </c>
      <c r="H242" s="211">
        <f t="shared" si="56"/>
        <v>0</v>
      </c>
      <c r="I242" s="211">
        <f t="shared" si="56"/>
        <v>0</v>
      </c>
      <c r="J242" s="211">
        <f t="shared" si="56"/>
        <v>0</v>
      </c>
      <c r="K242" s="211">
        <f t="shared" si="56"/>
        <v>0</v>
      </c>
      <c r="L242" s="21">
        <f t="shared" si="56"/>
        <v>0</v>
      </c>
      <c r="M242" s="21">
        <f t="shared" si="56"/>
        <v>0</v>
      </c>
      <c r="N242" s="212">
        <f t="shared" si="56"/>
        <v>0</v>
      </c>
    </row>
    <row r="243" spans="2:14" s="18" customFormat="1" x14ac:dyDescent="0.25">
      <c r="B243" s="165" t="s">
        <v>137</v>
      </c>
      <c r="C243" s="20"/>
      <c r="D243" s="209">
        <f t="shared" si="56"/>
        <v>0</v>
      </c>
      <c r="E243" s="209">
        <f t="shared" si="56"/>
        <v>0</v>
      </c>
      <c r="F243" s="209">
        <f t="shared" si="56"/>
        <v>0</v>
      </c>
      <c r="G243" s="209">
        <f t="shared" si="56"/>
        <v>0</v>
      </c>
      <c r="H243" s="209">
        <f t="shared" si="56"/>
        <v>0</v>
      </c>
      <c r="I243" s="209">
        <f t="shared" si="56"/>
        <v>0</v>
      </c>
      <c r="J243" s="209">
        <f t="shared" si="56"/>
        <v>0</v>
      </c>
      <c r="K243" s="209">
        <f t="shared" si="56"/>
        <v>0</v>
      </c>
      <c r="L243" s="21">
        <f t="shared" si="56"/>
        <v>0</v>
      </c>
      <c r="M243" s="21">
        <f t="shared" si="56"/>
        <v>0</v>
      </c>
      <c r="N243" s="210">
        <f t="shared" si="56"/>
        <v>0</v>
      </c>
    </row>
    <row r="244" spans="2:14" s="18" customFormat="1" x14ac:dyDescent="0.25">
      <c r="B244" s="165" t="s">
        <v>138</v>
      </c>
      <c r="C244" s="20"/>
      <c r="D244" s="211">
        <f t="shared" si="56"/>
        <v>0</v>
      </c>
      <c r="E244" s="211">
        <f t="shared" si="56"/>
        <v>0</v>
      </c>
      <c r="F244" s="211">
        <f t="shared" si="56"/>
        <v>0</v>
      </c>
      <c r="G244" s="211">
        <f t="shared" si="56"/>
        <v>0</v>
      </c>
      <c r="H244" s="211">
        <f t="shared" si="56"/>
        <v>0</v>
      </c>
      <c r="I244" s="211">
        <f t="shared" si="56"/>
        <v>0</v>
      </c>
      <c r="J244" s="211">
        <f t="shared" si="56"/>
        <v>0</v>
      </c>
      <c r="K244" s="211">
        <f t="shared" si="56"/>
        <v>0</v>
      </c>
      <c r="L244" s="21">
        <f t="shared" si="56"/>
        <v>0</v>
      </c>
      <c r="M244" s="21">
        <f t="shared" si="56"/>
        <v>0</v>
      </c>
      <c r="N244" s="212">
        <f t="shared" si="56"/>
        <v>0</v>
      </c>
    </row>
    <row r="245" spans="2:14" s="18" customFormat="1" x14ac:dyDescent="0.25">
      <c r="B245" s="165" t="s">
        <v>139</v>
      </c>
      <c r="C245" s="20"/>
      <c r="D245" s="211">
        <f t="shared" si="56"/>
        <v>0</v>
      </c>
      <c r="E245" s="211">
        <f t="shared" si="56"/>
        <v>0</v>
      </c>
      <c r="F245" s="211">
        <f t="shared" si="56"/>
        <v>0</v>
      </c>
      <c r="G245" s="211">
        <f t="shared" si="56"/>
        <v>0</v>
      </c>
      <c r="H245" s="211">
        <f t="shared" si="56"/>
        <v>0</v>
      </c>
      <c r="I245" s="211">
        <f t="shared" si="56"/>
        <v>0</v>
      </c>
      <c r="J245" s="211">
        <f t="shared" si="56"/>
        <v>0</v>
      </c>
      <c r="K245" s="211">
        <f t="shared" si="56"/>
        <v>0</v>
      </c>
      <c r="L245" s="21">
        <f t="shared" si="56"/>
        <v>0</v>
      </c>
      <c r="M245" s="21">
        <f t="shared" si="56"/>
        <v>0</v>
      </c>
      <c r="N245" s="212">
        <f t="shared" si="56"/>
        <v>0</v>
      </c>
    </row>
    <row r="246" spans="2:14" s="18" customFormat="1" x14ac:dyDescent="0.25">
      <c r="B246" s="165" t="s">
        <v>140</v>
      </c>
      <c r="C246" s="20"/>
      <c r="D246" s="209">
        <f t="shared" si="56"/>
        <v>0</v>
      </c>
      <c r="E246" s="209">
        <f t="shared" si="56"/>
        <v>0</v>
      </c>
      <c r="F246" s="209">
        <f t="shared" si="56"/>
        <v>0</v>
      </c>
      <c r="G246" s="209">
        <f t="shared" si="56"/>
        <v>0</v>
      </c>
      <c r="H246" s="209">
        <f t="shared" si="56"/>
        <v>0</v>
      </c>
      <c r="I246" s="209">
        <f t="shared" si="56"/>
        <v>0</v>
      </c>
      <c r="J246" s="209">
        <f t="shared" si="56"/>
        <v>0</v>
      </c>
      <c r="K246" s="209">
        <f t="shared" si="56"/>
        <v>0</v>
      </c>
      <c r="L246" s="21">
        <f t="shared" si="56"/>
        <v>0</v>
      </c>
      <c r="M246" s="21">
        <f t="shared" si="56"/>
        <v>0</v>
      </c>
      <c r="N246" s="210">
        <f t="shared" si="56"/>
        <v>0</v>
      </c>
    </row>
    <row r="247" spans="2:14" s="18" customFormat="1" x14ac:dyDescent="0.25">
      <c r="B247" s="165" t="s">
        <v>141</v>
      </c>
      <c r="C247" s="20"/>
      <c r="D247" s="211">
        <f t="shared" si="56"/>
        <v>0</v>
      </c>
      <c r="E247" s="211">
        <f t="shared" si="56"/>
        <v>0</v>
      </c>
      <c r="F247" s="211">
        <f t="shared" si="56"/>
        <v>0</v>
      </c>
      <c r="G247" s="211">
        <f t="shared" si="56"/>
        <v>0</v>
      </c>
      <c r="H247" s="211">
        <f t="shared" si="56"/>
        <v>0</v>
      </c>
      <c r="I247" s="211">
        <f t="shared" si="56"/>
        <v>0</v>
      </c>
      <c r="J247" s="211">
        <f t="shared" si="56"/>
        <v>0</v>
      </c>
      <c r="K247" s="211">
        <f t="shared" si="56"/>
        <v>0</v>
      </c>
      <c r="L247" s="21">
        <f t="shared" si="56"/>
        <v>0</v>
      </c>
      <c r="M247" s="21">
        <f t="shared" si="56"/>
        <v>0</v>
      </c>
      <c r="N247" s="212">
        <f t="shared" si="56"/>
        <v>0</v>
      </c>
    </row>
    <row r="248" spans="2:14" s="18" customFormat="1" x14ac:dyDescent="0.25">
      <c r="B248" s="165" t="s">
        <v>142</v>
      </c>
      <c r="C248" s="20"/>
      <c r="D248" s="209">
        <f t="shared" si="56"/>
        <v>0</v>
      </c>
      <c r="E248" s="209">
        <f t="shared" si="56"/>
        <v>0</v>
      </c>
      <c r="F248" s="209">
        <f t="shared" si="56"/>
        <v>0</v>
      </c>
      <c r="G248" s="209">
        <f t="shared" si="56"/>
        <v>0</v>
      </c>
      <c r="H248" s="209">
        <f t="shared" si="56"/>
        <v>0</v>
      </c>
      <c r="I248" s="209">
        <f t="shared" si="56"/>
        <v>0</v>
      </c>
      <c r="J248" s="209">
        <f t="shared" si="56"/>
        <v>0</v>
      </c>
      <c r="K248" s="209">
        <f t="shared" si="56"/>
        <v>0</v>
      </c>
      <c r="L248" s="21">
        <f t="shared" si="56"/>
        <v>0</v>
      </c>
      <c r="M248" s="21">
        <f t="shared" si="56"/>
        <v>0</v>
      </c>
      <c r="N248" s="210">
        <f t="shared" si="56"/>
        <v>0</v>
      </c>
    </row>
    <row r="249" spans="2:14" s="18" customFormat="1" x14ac:dyDescent="0.25">
      <c r="B249" s="165" t="s">
        <v>143</v>
      </c>
      <c r="C249" s="20"/>
      <c r="D249" s="211">
        <f t="shared" si="56"/>
        <v>0</v>
      </c>
      <c r="E249" s="211">
        <f t="shared" si="56"/>
        <v>0</v>
      </c>
      <c r="F249" s="211">
        <f t="shared" si="56"/>
        <v>0</v>
      </c>
      <c r="G249" s="211">
        <f t="shared" si="56"/>
        <v>0</v>
      </c>
      <c r="H249" s="211">
        <f t="shared" si="56"/>
        <v>0</v>
      </c>
      <c r="I249" s="211">
        <f t="shared" si="56"/>
        <v>0</v>
      </c>
      <c r="J249" s="211">
        <f t="shared" si="56"/>
        <v>0</v>
      </c>
      <c r="K249" s="211">
        <f t="shared" si="56"/>
        <v>0</v>
      </c>
      <c r="L249" s="21">
        <f t="shared" si="56"/>
        <v>0</v>
      </c>
      <c r="M249" s="21">
        <f t="shared" si="56"/>
        <v>0</v>
      </c>
      <c r="N249" s="212">
        <f t="shared" si="56"/>
        <v>0</v>
      </c>
    </row>
    <row r="250" spans="2:14" s="18" customFormat="1" x14ac:dyDescent="0.25">
      <c r="B250" s="165" t="s">
        <v>144</v>
      </c>
      <c r="C250" s="20"/>
      <c r="D250" s="211">
        <f t="shared" si="56"/>
        <v>0</v>
      </c>
      <c r="E250" s="211">
        <f t="shared" si="56"/>
        <v>0</v>
      </c>
      <c r="F250" s="211">
        <f t="shared" si="56"/>
        <v>0</v>
      </c>
      <c r="G250" s="211">
        <f t="shared" si="56"/>
        <v>0</v>
      </c>
      <c r="H250" s="211">
        <f t="shared" si="56"/>
        <v>0</v>
      </c>
      <c r="I250" s="211">
        <f t="shared" si="56"/>
        <v>0</v>
      </c>
      <c r="J250" s="211">
        <f t="shared" si="56"/>
        <v>0</v>
      </c>
      <c r="K250" s="211">
        <f t="shared" si="56"/>
        <v>0</v>
      </c>
      <c r="L250" s="21">
        <f t="shared" si="56"/>
        <v>0</v>
      </c>
      <c r="M250" s="21">
        <f t="shared" si="56"/>
        <v>0</v>
      </c>
      <c r="N250" s="212">
        <f t="shared" si="56"/>
        <v>0</v>
      </c>
    </row>
    <row r="251" spans="2:14" s="18" customFormat="1" x14ac:dyDescent="0.25">
      <c r="B251" s="165" t="s">
        <v>145</v>
      </c>
      <c r="C251" s="20"/>
      <c r="D251" s="211">
        <f t="shared" si="56"/>
        <v>0</v>
      </c>
      <c r="E251" s="211">
        <f t="shared" si="56"/>
        <v>0</v>
      </c>
      <c r="F251" s="211">
        <f t="shared" si="56"/>
        <v>0</v>
      </c>
      <c r="G251" s="211">
        <f t="shared" si="56"/>
        <v>0</v>
      </c>
      <c r="H251" s="211">
        <f t="shared" si="56"/>
        <v>0</v>
      </c>
      <c r="I251" s="211">
        <f t="shared" si="56"/>
        <v>0</v>
      </c>
      <c r="J251" s="211">
        <f t="shared" si="56"/>
        <v>0</v>
      </c>
      <c r="K251" s="211">
        <f t="shared" si="56"/>
        <v>0</v>
      </c>
      <c r="L251" s="21">
        <f t="shared" si="56"/>
        <v>0</v>
      </c>
      <c r="M251" s="21">
        <f t="shared" si="56"/>
        <v>0</v>
      </c>
      <c r="N251" s="212">
        <f t="shared" si="56"/>
        <v>0</v>
      </c>
    </row>
    <row r="252" spans="2:14" s="18" customFormat="1" x14ac:dyDescent="0.25">
      <c r="B252" s="165" t="s">
        <v>146</v>
      </c>
      <c r="C252" s="20"/>
      <c r="D252" s="211">
        <f t="shared" si="56"/>
        <v>0</v>
      </c>
      <c r="E252" s="211">
        <f t="shared" si="56"/>
        <v>0</v>
      </c>
      <c r="F252" s="211">
        <f t="shared" si="56"/>
        <v>0</v>
      </c>
      <c r="G252" s="211">
        <f t="shared" si="56"/>
        <v>0</v>
      </c>
      <c r="H252" s="211">
        <f t="shared" si="56"/>
        <v>0</v>
      </c>
      <c r="I252" s="211">
        <f t="shared" si="56"/>
        <v>0</v>
      </c>
      <c r="J252" s="211">
        <f t="shared" si="56"/>
        <v>0</v>
      </c>
      <c r="K252" s="211">
        <f t="shared" si="56"/>
        <v>0</v>
      </c>
      <c r="L252" s="21">
        <f t="shared" si="56"/>
        <v>0</v>
      </c>
      <c r="M252" s="21">
        <f t="shared" si="56"/>
        <v>0</v>
      </c>
      <c r="N252" s="212">
        <f t="shared" si="56"/>
        <v>0</v>
      </c>
    </row>
    <row r="253" spans="2:14" s="18" customFormat="1" x14ac:dyDescent="0.25">
      <c r="B253" s="165" t="s">
        <v>147</v>
      </c>
      <c r="C253" s="20"/>
      <c r="D253" s="209">
        <f t="shared" si="56"/>
        <v>0</v>
      </c>
      <c r="E253" s="209">
        <f t="shared" si="56"/>
        <v>0</v>
      </c>
      <c r="F253" s="209">
        <f t="shared" si="56"/>
        <v>0</v>
      </c>
      <c r="G253" s="209">
        <f t="shared" si="56"/>
        <v>0</v>
      </c>
      <c r="H253" s="209">
        <f t="shared" si="56"/>
        <v>0</v>
      </c>
      <c r="I253" s="209">
        <f t="shared" si="56"/>
        <v>0</v>
      </c>
      <c r="J253" s="209">
        <f t="shared" si="56"/>
        <v>0</v>
      </c>
      <c r="K253" s="209">
        <f t="shared" si="56"/>
        <v>0</v>
      </c>
      <c r="L253" s="21">
        <f t="shared" si="56"/>
        <v>0</v>
      </c>
      <c r="M253" s="21">
        <f t="shared" si="56"/>
        <v>0</v>
      </c>
      <c r="N253" s="210">
        <f t="shared" si="56"/>
        <v>0</v>
      </c>
    </row>
    <row r="254" spans="2:14" s="18" customFormat="1" x14ac:dyDescent="0.25">
      <c r="B254" s="165" t="s">
        <v>148</v>
      </c>
      <c r="C254" s="20"/>
      <c r="D254" s="209">
        <f t="shared" si="56"/>
        <v>0</v>
      </c>
      <c r="E254" s="209">
        <f t="shared" si="56"/>
        <v>0</v>
      </c>
      <c r="F254" s="209">
        <f t="shared" si="56"/>
        <v>0</v>
      </c>
      <c r="G254" s="209">
        <f t="shared" si="56"/>
        <v>0</v>
      </c>
      <c r="H254" s="209">
        <f t="shared" si="56"/>
        <v>0</v>
      </c>
      <c r="I254" s="209">
        <f t="shared" si="56"/>
        <v>0</v>
      </c>
      <c r="J254" s="209">
        <f t="shared" si="56"/>
        <v>0</v>
      </c>
      <c r="K254" s="209">
        <f t="shared" si="56"/>
        <v>0</v>
      </c>
      <c r="L254" s="21">
        <f t="shared" si="56"/>
        <v>0</v>
      </c>
      <c r="M254" s="21">
        <f t="shared" si="56"/>
        <v>0</v>
      </c>
      <c r="N254" s="210">
        <f t="shared" si="56"/>
        <v>0</v>
      </c>
    </row>
    <row r="255" spans="2:14" s="18" customFormat="1" x14ac:dyDescent="0.25">
      <c r="B255" s="165" t="s">
        <v>149</v>
      </c>
      <c r="C255" s="20"/>
      <c r="D255" s="209">
        <f t="shared" si="56"/>
        <v>0</v>
      </c>
      <c r="E255" s="209">
        <f t="shared" si="56"/>
        <v>0</v>
      </c>
      <c r="F255" s="209">
        <f t="shared" si="56"/>
        <v>0</v>
      </c>
      <c r="G255" s="209">
        <f t="shared" si="56"/>
        <v>0</v>
      </c>
      <c r="H255" s="209">
        <f t="shared" si="56"/>
        <v>0</v>
      </c>
      <c r="I255" s="209">
        <f t="shared" si="56"/>
        <v>0</v>
      </c>
      <c r="J255" s="209">
        <f t="shared" si="56"/>
        <v>0</v>
      </c>
      <c r="K255" s="209">
        <f t="shared" si="56"/>
        <v>0</v>
      </c>
      <c r="L255" s="21">
        <f t="shared" si="56"/>
        <v>0</v>
      </c>
      <c r="M255" s="21">
        <f t="shared" si="56"/>
        <v>0</v>
      </c>
      <c r="N255" s="210">
        <f t="shared" si="56"/>
        <v>0</v>
      </c>
    </row>
    <row r="256" spans="2:14" s="18" customFormat="1" x14ac:dyDescent="0.25">
      <c r="B256" s="165" t="s">
        <v>150</v>
      </c>
      <c r="C256" s="20"/>
      <c r="D256" s="211">
        <f t="shared" si="56"/>
        <v>0</v>
      </c>
      <c r="E256" s="211">
        <f t="shared" si="56"/>
        <v>0</v>
      </c>
      <c r="F256" s="211">
        <f t="shared" si="56"/>
        <v>0</v>
      </c>
      <c r="G256" s="211">
        <f t="shared" si="56"/>
        <v>0</v>
      </c>
      <c r="H256" s="211">
        <f t="shared" si="56"/>
        <v>0</v>
      </c>
      <c r="I256" s="211">
        <f t="shared" si="56"/>
        <v>0</v>
      </c>
      <c r="J256" s="211">
        <f t="shared" si="56"/>
        <v>0</v>
      </c>
      <c r="K256" s="211">
        <f t="shared" si="56"/>
        <v>0</v>
      </c>
      <c r="L256" s="21">
        <f t="shared" si="56"/>
        <v>0</v>
      </c>
      <c r="M256" s="21">
        <f t="shared" si="56"/>
        <v>0</v>
      </c>
      <c r="N256" s="212">
        <f t="shared" si="56"/>
        <v>0</v>
      </c>
    </row>
    <row r="257" spans="2:14" s="18" customFormat="1" x14ac:dyDescent="0.25">
      <c r="B257" s="165" t="s">
        <v>151</v>
      </c>
      <c r="C257" s="20"/>
      <c r="D257" s="211">
        <f t="shared" si="56"/>
        <v>0</v>
      </c>
      <c r="E257" s="211">
        <f t="shared" si="56"/>
        <v>0</v>
      </c>
      <c r="F257" s="211">
        <f t="shared" si="56"/>
        <v>0</v>
      </c>
      <c r="G257" s="211">
        <f t="shared" si="56"/>
        <v>0</v>
      </c>
      <c r="H257" s="211">
        <f t="shared" si="56"/>
        <v>0</v>
      </c>
      <c r="I257" s="211">
        <f t="shared" si="56"/>
        <v>0</v>
      </c>
      <c r="J257" s="211">
        <f t="shared" si="56"/>
        <v>0</v>
      </c>
      <c r="K257" s="211">
        <f t="shared" si="56"/>
        <v>0</v>
      </c>
      <c r="L257" s="21">
        <f t="shared" si="56"/>
        <v>0</v>
      </c>
      <c r="M257" s="21">
        <f t="shared" si="56"/>
        <v>0</v>
      </c>
      <c r="N257" s="212">
        <f t="shared" si="56"/>
        <v>0</v>
      </c>
    </row>
    <row r="258" spans="2:14" s="18" customFormat="1" x14ac:dyDescent="0.25">
      <c r="B258" s="165" t="s">
        <v>152</v>
      </c>
      <c r="C258" s="20"/>
      <c r="D258" s="209">
        <f t="shared" ref="D258:N273" si="57">D217*21</f>
        <v>0</v>
      </c>
      <c r="E258" s="209">
        <f t="shared" si="57"/>
        <v>0</v>
      </c>
      <c r="F258" s="209">
        <f t="shared" si="57"/>
        <v>0</v>
      </c>
      <c r="G258" s="209">
        <f t="shared" si="57"/>
        <v>0</v>
      </c>
      <c r="H258" s="209">
        <f t="shared" si="57"/>
        <v>0</v>
      </c>
      <c r="I258" s="209">
        <f t="shared" si="57"/>
        <v>0</v>
      </c>
      <c r="J258" s="209">
        <f t="shared" si="57"/>
        <v>0</v>
      </c>
      <c r="K258" s="209">
        <f t="shared" si="57"/>
        <v>0</v>
      </c>
      <c r="L258" s="21">
        <f t="shared" si="57"/>
        <v>0</v>
      </c>
      <c r="M258" s="21">
        <f t="shared" si="57"/>
        <v>0</v>
      </c>
      <c r="N258" s="210">
        <f t="shared" si="57"/>
        <v>0</v>
      </c>
    </row>
    <row r="259" spans="2:14" s="18" customFormat="1" x14ac:dyDescent="0.25">
      <c r="B259" s="165" t="s">
        <v>153</v>
      </c>
      <c r="C259" s="20"/>
      <c r="D259" s="209">
        <f t="shared" si="57"/>
        <v>0</v>
      </c>
      <c r="E259" s="209">
        <f t="shared" si="57"/>
        <v>0</v>
      </c>
      <c r="F259" s="209">
        <f t="shared" si="57"/>
        <v>0</v>
      </c>
      <c r="G259" s="209">
        <f t="shared" si="57"/>
        <v>0</v>
      </c>
      <c r="H259" s="209">
        <f t="shared" si="57"/>
        <v>0</v>
      </c>
      <c r="I259" s="209">
        <f t="shared" si="57"/>
        <v>0</v>
      </c>
      <c r="J259" s="209">
        <f t="shared" si="57"/>
        <v>0</v>
      </c>
      <c r="K259" s="209">
        <f t="shared" si="57"/>
        <v>0</v>
      </c>
      <c r="L259" s="21">
        <f t="shared" si="57"/>
        <v>0</v>
      </c>
      <c r="M259" s="21">
        <f t="shared" si="57"/>
        <v>0</v>
      </c>
      <c r="N259" s="210">
        <f t="shared" si="57"/>
        <v>0</v>
      </c>
    </row>
    <row r="260" spans="2:14" s="18" customFormat="1" x14ac:dyDescent="0.25">
      <c r="B260" s="165" t="s">
        <v>154</v>
      </c>
      <c r="C260" s="20"/>
      <c r="D260" s="211">
        <f t="shared" si="57"/>
        <v>0</v>
      </c>
      <c r="E260" s="211">
        <f t="shared" si="57"/>
        <v>0</v>
      </c>
      <c r="F260" s="211">
        <f t="shared" si="57"/>
        <v>0</v>
      </c>
      <c r="G260" s="211">
        <f t="shared" si="57"/>
        <v>0</v>
      </c>
      <c r="H260" s="211">
        <f t="shared" si="57"/>
        <v>0</v>
      </c>
      <c r="I260" s="211">
        <f t="shared" si="57"/>
        <v>0</v>
      </c>
      <c r="J260" s="211">
        <f t="shared" si="57"/>
        <v>0</v>
      </c>
      <c r="K260" s="211">
        <f t="shared" si="57"/>
        <v>0</v>
      </c>
      <c r="L260" s="21">
        <f t="shared" si="57"/>
        <v>0</v>
      </c>
      <c r="M260" s="21">
        <f t="shared" si="57"/>
        <v>0</v>
      </c>
      <c r="N260" s="212">
        <f t="shared" si="57"/>
        <v>0</v>
      </c>
    </row>
    <row r="261" spans="2:14" s="18" customFormat="1" x14ac:dyDescent="0.25">
      <c r="B261" s="165" t="s">
        <v>155</v>
      </c>
      <c r="C261" s="20"/>
      <c r="D261" s="209">
        <f t="shared" si="57"/>
        <v>0</v>
      </c>
      <c r="E261" s="209">
        <f t="shared" si="57"/>
        <v>0</v>
      </c>
      <c r="F261" s="209">
        <f t="shared" si="57"/>
        <v>0</v>
      </c>
      <c r="G261" s="209">
        <f t="shared" si="57"/>
        <v>0</v>
      </c>
      <c r="H261" s="209">
        <f t="shared" si="57"/>
        <v>0</v>
      </c>
      <c r="I261" s="209">
        <f t="shared" si="57"/>
        <v>0</v>
      </c>
      <c r="J261" s="209">
        <f t="shared" si="57"/>
        <v>0</v>
      </c>
      <c r="K261" s="209">
        <f t="shared" si="57"/>
        <v>0</v>
      </c>
      <c r="L261" s="21">
        <f t="shared" si="57"/>
        <v>0</v>
      </c>
      <c r="M261" s="21">
        <f t="shared" si="57"/>
        <v>0</v>
      </c>
      <c r="N261" s="210">
        <f t="shared" si="57"/>
        <v>0</v>
      </c>
    </row>
    <row r="262" spans="2:14" s="18" customFormat="1" x14ac:dyDescent="0.25">
      <c r="B262" s="165" t="s">
        <v>156</v>
      </c>
      <c r="C262" s="20"/>
      <c r="D262" s="209">
        <f t="shared" si="57"/>
        <v>0</v>
      </c>
      <c r="E262" s="209">
        <f t="shared" si="57"/>
        <v>0</v>
      </c>
      <c r="F262" s="209">
        <f t="shared" si="57"/>
        <v>0</v>
      </c>
      <c r="G262" s="209">
        <f t="shared" si="57"/>
        <v>0</v>
      </c>
      <c r="H262" s="209">
        <f t="shared" si="57"/>
        <v>0</v>
      </c>
      <c r="I262" s="209">
        <f t="shared" si="57"/>
        <v>0</v>
      </c>
      <c r="J262" s="209">
        <f t="shared" si="57"/>
        <v>0</v>
      </c>
      <c r="K262" s="209">
        <f t="shared" si="57"/>
        <v>0</v>
      </c>
      <c r="L262" s="21">
        <f t="shared" si="57"/>
        <v>0</v>
      </c>
      <c r="M262" s="21">
        <f t="shared" si="57"/>
        <v>0</v>
      </c>
      <c r="N262" s="210">
        <f t="shared" si="57"/>
        <v>0</v>
      </c>
    </row>
    <row r="263" spans="2:14" s="18" customFormat="1" x14ac:dyDescent="0.25">
      <c r="B263" s="165" t="s">
        <v>157</v>
      </c>
      <c r="C263" s="20"/>
      <c r="D263" s="211">
        <f t="shared" si="57"/>
        <v>0</v>
      </c>
      <c r="E263" s="211">
        <f t="shared" si="57"/>
        <v>0</v>
      </c>
      <c r="F263" s="211">
        <f t="shared" si="57"/>
        <v>0</v>
      </c>
      <c r="G263" s="211">
        <f t="shared" si="57"/>
        <v>0</v>
      </c>
      <c r="H263" s="211">
        <f t="shared" si="57"/>
        <v>0</v>
      </c>
      <c r="I263" s="211">
        <f t="shared" si="57"/>
        <v>0</v>
      </c>
      <c r="J263" s="211">
        <f t="shared" si="57"/>
        <v>0</v>
      </c>
      <c r="K263" s="211">
        <f t="shared" si="57"/>
        <v>0</v>
      </c>
      <c r="L263" s="21">
        <f t="shared" si="57"/>
        <v>0</v>
      </c>
      <c r="M263" s="21">
        <f t="shared" si="57"/>
        <v>0</v>
      </c>
      <c r="N263" s="212">
        <f t="shared" si="57"/>
        <v>0</v>
      </c>
    </row>
    <row r="264" spans="2:14" s="18" customFormat="1" x14ac:dyDescent="0.25">
      <c r="B264" s="165" t="s">
        <v>158</v>
      </c>
      <c r="C264" s="20"/>
      <c r="D264" s="211">
        <f t="shared" si="57"/>
        <v>0</v>
      </c>
      <c r="E264" s="211">
        <f t="shared" si="57"/>
        <v>0</v>
      </c>
      <c r="F264" s="211">
        <f t="shared" si="57"/>
        <v>0</v>
      </c>
      <c r="G264" s="211">
        <f t="shared" si="57"/>
        <v>0</v>
      </c>
      <c r="H264" s="211">
        <f t="shared" si="57"/>
        <v>0</v>
      </c>
      <c r="I264" s="211">
        <f t="shared" si="57"/>
        <v>0</v>
      </c>
      <c r="J264" s="211">
        <f t="shared" si="57"/>
        <v>0</v>
      </c>
      <c r="K264" s="211">
        <f t="shared" si="57"/>
        <v>0</v>
      </c>
      <c r="L264" s="21">
        <f t="shared" si="57"/>
        <v>0</v>
      </c>
      <c r="M264" s="21">
        <f t="shared" si="57"/>
        <v>0</v>
      </c>
      <c r="N264" s="212">
        <f t="shared" si="57"/>
        <v>0</v>
      </c>
    </row>
    <row r="265" spans="2:14" s="18" customFormat="1" x14ac:dyDescent="0.25">
      <c r="B265" s="165" t="s">
        <v>159</v>
      </c>
      <c r="C265" s="20"/>
      <c r="D265" s="211">
        <f t="shared" si="57"/>
        <v>0</v>
      </c>
      <c r="E265" s="211">
        <f t="shared" si="57"/>
        <v>0</v>
      </c>
      <c r="F265" s="211">
        <f t="shared" si="57"/>
        <v>0</v>
      </c>
      <c r="G265" s="211">
        <f t="shared" si="57"/>
        <v>0</v>
      </c>
      <c r="H265" s="211">
        <f t="shared" si="57"/>
        <v>0</v>
      </c>
      <c r="I265" s="211">
        <f t="shared" si="57"/>
        <v>0</v>
      </c>
      <c r="J265" s="211">
        <f t="shared" si="57"/>
        <v>0</v>
      </c>
      <c r="K265" s="211">
        <f t="shared" si="57"/>
        <v>0</v>
      </c>
      <c r="L265" s="21">
        <f t="shared" si="57"/>
        <v>0</v>
      </c>
      <c r="M265" s="21">
        <f t="shared" si="57"/>
        <v>0</v>
      </c>
      <c r="N265" s="212">
        <f t="shared" si="57"/>
        <v>0</v>
      </c>
    </row>
    <row r="266" spans="2:14" s="18" customFormat="1" x14ac:dyDescent="0.25">
      <c r="B266" s="165" t="s">
        <v>160</v>
      </c>
      <c r="C266" s="20"/>
      <c r="D266" s="211">
        <f t="shared" si="57"/>
        <v>0</v>
      </c>
      <c r="E266" s="211">
        <f t="shared" si="57"/>
        <v>0</v>
      </c>
      <c r="F266" s="211">
        <f t="shared" si="57"/>
        <v>0</v>
      </c>
      <c r="G266" s="211">
        <f t="shared" si="57"/>
        <v>0</v>
      </c>
      <c r="H266" s="211">
        <f t="shared" si="57"/>
        <v>0</v>
      </c>
      <c r="I266" s="211">
        <f t="shared" si="57"/>
        <v>0</v>
      </c>
      <c r="J266" s="211">
        <f t="shared" si="57"/>
        <v>0</v>
      </c>
      <c r="K266" s="211">
        <f t="shared" si="57"/>
        <v>0</v>
      </c>
      <c r="L266" s="21">
        <f t="shared" si="57"/>
        <v>0</v>
      </c>
      <c r="M266" s="21">
        <f t="shared" si="57"/>
        <v>0</v>
      </c>
      <c r="N266" s="212">
        <f t="shared" si="57"/>
        <v>0</v>
      </c>
    </row>
    <row r="267" spans="2:14" s="18" customFormat="1" x14ac:dyDescent="0.25">
      <c r="B267" s="165" t="s">
        <v>161</v>
      </c>
      <c r="C267" s="20"/>
      <c r="D267" s="211">
        <f t="shared" si="57"/>
        <v>0</v>
      </c>
      <c r="E267" s="211">
        <f t="shared" si="57"/>
        <v>0</v>
      </c>
      <c r="F267" s="211">
        <f t="shared" si="57"/>
        <v>0</v>
      </c>
      <c r="G267" s="211">
        <f t="shared" si="57"/>
        <v>0</v>
      </c>
      <c r="H267" s="211">
        <f t="shared" si="57"/>
        <v>0</v>
      </c>
      <c r="I267" s="211">
        <f t="shared" si="57"/>
        <v>0</v>
      </c>
      <c r="J267" s="211">
        <f t="shared" si="57"/>
        <v>0</v>
      </c>
      <c r="K267" s="211">
        <f t="shared" si="57"/>
        <v>0</v>
      </c>
      <c r="L267" s="21">
        <f t="shared" si="57"/>
        <v>0</v>
      </c>
      <c r="M267" s="21">
        <f t="shared" si="57"/>
        <v>0</v>
      </c>
      <c r="N267" s="212">
        <f t="shared" si="57"/>
        <v>0</v>
      </c>
    </row>
    <row r="268" spans="2:14" s="18" customFormat="1" x14ac:dyDescent="0.25">
      <c r="B268" s="165" t="s">
        <v>162</v>
      </c>
      <c r="C268" s="20"/>
      <c r="D268" s="211">
        <f t="shared" si="57"/>
        <v>0</v>
      </c>
      <c r="E268" s="211">
        <f t="shared" si="57"/>
        <v>0</v>
      </c>
      <c r="F268" s="211">
        <f t="shared" si="57"/>
        <v>0</v>
      </c>
      <c r="G268" s="211">
        <f t="shared" si="57"/>
        <v>0</v>
      </c>
      <c r="H268" s="211">
        <f t="shared" si="57"/>
        <v>0</v>
      </c>
      <c r="I268" s="211">
        <f t="shared" si="57"/>
        <v>0</v>
      </c>
      <c r="J268" s="211">
        <f t="shared" si="57"/>
        <v>0</v>
      </c>
      <c r="K268" s="211">
        <f t="shared" si="57"/>
        <v>0</v>
      </c>
      <c r="L268" s="21">
        <f t="shared" si="57"/>
        <v>0</v>
      </c>
      <c r="M268" s="21">
        <f t="shared" si="57"/>
        <v>0</v>
      </c>
      <c r="N268" s="212">
        <f t="shared" si="57"/>
        <v>0</v>
      </c>
    </row>
    <row r="269" spans="2:14" s="18" customFormat="1" x14ac:dyDescent="0.25">
      <c r="B269" s="165" t="s">
        <v>163</v>
      </c>
      <c r="C269" s="20"/>
      <c r="D269" s="209">
        <f t="shared" si="57"/>
        <v>0</v>
      </c>
      <c r="E269" s="209">
        <f t="shared" si="57"/>
        <v>0</v>
      </c>
      <c r="F269" s="209">
        <f t="shared" si="57"/>
        <v>0</v>
      </c>
      <c r="G269" s="209">
        <f t="shared" si="57"/>
        <v>0</v>
      </c>
      <c r="H269" s="209">
        <f t="shared" si="57"/>
        <v>0</v>
      </c>
      <c r="I269" s="209">
        <f t="shared" si="57"/>
        <v>0</v>
      </c>
      <c r="J269" s="209">
        <f t="shared" si="57"/>
        <v>0</v>
      </c>
      <c r="K269" s="209">
        <f t="shared" si="57"/>
        <v>0</v>
      </c>
      <c r="L269" s="21">
        <f t="shared" si="57"/>
        <v>0</v>
      </c>
      <c r="M269" s="21">
        <f t="shared" si="57"/>
        <v>0</v>
      </c>
      <c r="N269" s="210">
        <f t="shared" si="57"/>
        <v>0</v>
      </c>
    </row>
    <row r="270" spans="2:14" s="18" customFormat="1" x14ac:dyDescent="0.25">
      <c r="B270" s="165" t="s">
        <v>164</v>
      </c>
      <c r="C270" s="20"/>
      <c r="D270" s="209">
        <f t="shared" si="57"/>
        <v>0</v>
      </c>
      <c r="E270" s="209">
        <f t="shared" si="57"/>
        <v>0</v>
      </c>
      <c r="F270" s="209">
        <f t="shared" si="57"/>
        <v>0</v>
      </c>
      <c r="G270" s="209">
        <f t="shared" si="57"/>
        <v>0</v>
      </c>
      <c r="H270" s="209">
        <f t="shared" si="57"/>
        <v>0</v>
      </c>
      <c r="I270" s="209">
        <f t="shared" si="57"/>
        <v>0</v>
      </c>
      <c r="J270" s="209">
        <f t="shared" si="57"/>
        <v>0</v>
      </c>
      <c r="K270" s="209">
        <f t="shared" si="57"/>
        <v>0</v>
      </c>
      <c r="L270" s="21">
        <f t="shared" si="57"/>
        <v>0</v>
      </c>
      <c r="M270" s="21">
        <f t="shared" si="57"/>
        <v>0</v>
      </c>
      <c r="N270" s="210">
        <f t="shared" si="57"/>
        <v>0</v>
      </c>
    </row>
    <row r="271" spans="2:14" s="18" customFormat="1" x14ac:dyDescent="0.25">
      <c r="B271" s="165" t="s">
        <v>165</v>
      </c>
      <c r="C271" s="20"/>
      <c r="D271" s="211">
        <f t="shared" si="57"/>
        <v>0</v>
      </c>
      <c r="E271" s="211">
        <f t="shared" si="57"/>
        <v>0</v>
      </c>
      <c r="F271" s="211">
        <f t="shared" si="57"/>
        <v>0</v>
      </c>
      <c r="G271" s="211">
        <f t="shared" si="57"/>
        <v>0</v>
      </c>
      <c r="H271" s="211">
        <f t="shared" si="57"/>
        <v>0</v>
      </c>
      <c r="I271" s="211">
        <f t="shared" si="57"/>
        <v>0</v>
      </c>
      <c r="J271" s="211">
        <f t="shared" si="57"/>
        <v>0</v>
      </c>
      <c r="K271" s="211">
        <f t="shared" si="57"/>
        <v>0</v>
      </c>
      <c r="L271" s="21">
        <f t="shared" si="57"/>
        <v>0</v>
      </c>
      <c r="M271" s="21">
        <f t="shared" si="57"/>
        <v>0</v>
      </c>
      <c r="N271" s="212">
        <f t="shared" si="57"/>
        <v>0</v>
      </c>
    </row>
    <row r="272" spans="2:14" s="18" customFormat="1" x14ac:dyDescent="0.25">
      <c r="B272" s="165" t="s">
        <v>166</v>
      </c>
      <c r="C272" s="20"/>
      <c r="D272" s="209">
        <f t="shared" si="57"/>
        <v>0</v>
      </c>
      <c r="E272" s="209">
        <f t="shared" si="57"/>
        <v>0</v>
      </c>
      <c r="F272" s="209">
        <f t="shared" si="57"/>
        <v>0</v>
      </c>
      <c r="G272" s="209">
        <f t="shared" si="57"/>
        <v>0</v>
      </c>
      <c r="H272" s="209">
        <f t="shared" si="57"/>
        <v>0</v>
      </c>
      <c r="I272" s="209">
        <f t="shared" si="57"/>
        <v>0</v>
      </c>
      <c r="J272" s="209">
        <f t="shared" si="57"/>
        <v>0</v>
      </c>
      <c r="K272" s="209">
        <f t="shared" si="57"/>
        <v>0</v>
      </c>
      <c r="L272" s="21">
        <f t="shared" si="57"/>
        <v>0</v>
      </c>
      <c r="M272" s="21">
        <f t="shared" si="57"/>
        <v>0</v>
      </c>
      <c r="N272" s="210">
        <f t="shared" si="57"/>
        <v>0</v>
      </c>
    </row>
    <row r="273" spans="2:14" s="18" customFormat="1" x14ac:dyDescent="0.25">
      <c r="B273" s="165" t="s">
        <v>186</v>
      </c>
      <c r="C273" s="20"/>
      <c r="D273" s="211">
        <f t="shared" si="57"/>
        <v>0</v>
      </c>
      <c r="E273" s="211">
        <f t="shared" si="57"/>
        <v>0</v>
      </c>
      <c r="F273" s="211">
        <f t="shared" si="57"/>
        <v>0</v>
      </c>
      <c r="G273" s="211">
        <f t="shared" si="57"/>
        <v>0</v>
      </c>
      <c r="H273" s="211">
        <f t="shared" si="57"/>
        <v>0</v>
      </c>
      <c r="I273" s="211">
        <f t="shared" si="57"/>
        <v>0</v>
      </c>
      <c r="J273" s="211">
        <f t="shared" si="57"/>
        <v>0</v>
      </c>
      <c r="K273" s="211">
        <f t="shared" si="57"/>
        <v>0</v>
      </c>
      <c r="L273" s="21">
        <f t="shared" si="57"/>
        <v>0</v>
      </c>
      <c r="M273" s="21">
        <f t="shared" si="57"/>
        <v>0</v>
      </c>
      <c r="N273" s="212">
        <f t="shared" si="57"/>
        <v>0</v>
      </c>
    </row>
    <row r="274" spans="2:14" s="18" customFormat="1" x14ac:dyDescent="0.25">
      <c r="B274" s="165" t="s">
        <v>167</v>
      </c>
      <c r="C274" s="20"/>
      <c r="D274" s="211">
        <f t="shared" ref="D274:N277" si="58">D233*21</f>
        <v>0</v>
      </c>
      <c r="E274" s="211">
        <f t="shared" si="58"/>
        <v>0</v>
      </c>
      <c r="F274" s="211">
        <f t="shared" si="58"/>
        <v>0</v>
      </c>
      <c r="G274" s="211">
        <f t="shared" si="58"/>
        <v>0</v>
      </c>
      <c r="H274" s="211">
        <f t="shared" si="58"/>
        <v>0</v>
      </c>
      <c r="I274" s="211">
        <f t="shared" si="58"/>
        <v>0</v>
      </c>
      <c r="J274" s="211">
        <f t="shared" si="58"/>
        <v>0</v>
      </c>
      <c r="K274" s="211">
        <f t="shared" si="58"/>
        <v>0</v>
      </c>
      <c r="L274" s="21">
        <f t="shared" si="58"/>
        <v>0</v>
      </c>
      <c r="M274" s="21">
        <f t="shared" si="58"/>
        <v>0</v>
      </c>
      <c r="N274" s="212">
        <f t="shared" si="58"/>
        <v>0</v>
      </c>
    </row>
    <row r="275" spans="2:14" s="18" customFormat="1" x14ac:dyDescent="0.25">
      <c r="B275" s="165" t="s">
        <v>168</v>
      </c>
      <c r="C275" s="20"/>
      <c r="D275" s="209">
        <f t="shared" si="58"/>
        <v>0</v>
      </c>
      <c r="E275" s="209">
        <f t="shared" si="58"/>
        <v>0</v>
      </c>
      <c r="F275" s="209">
        <f t="shared" si="58"/>
        <v>0</v>
      </c>
      <c r="G275" s="209">
        <f t="shared" si="58"/>
        <v>0</v>
      </c>
      <c r="H275" s="209">
        <f t="shared" si="58"/>
        <v>0</v>
      </c>
      <c r="I275" s="209">
        <f t="shared" si="58"/>
        <v>0</v>
      </c>
      <c r="J275" s="209">
        <f t="shared" si="58"/>
        <v>0</v>
      </c>
      <c r="K275" s="209">
        <f t="shared" si="58"/>
        <v>0</v>
      </c>
      <c r="L275" s="21">
        <f t="shared" si="58"/>
        <v>0</v>
      </c>
      <c r="M275" s="21">
        <f t="shared" si="58"/>
        <v>0</v>
      </c>
      <c r="N275" s="210">
        <f t="shared" si="58"/>
        <v>0</v>
      </c>
    </row>
    <row r="276" spans="2:14" s="18" customFormat="1" x14ac:dyDescent="0.25">
      <c r="B276" s="165" t="s">
        <v>169</v>
      </c>
      <c r="C276" s="20"/>
      <c r="D276" s="209">
        <f t="shared" si="58"/>
        <v>0</v>
      </c>
      <c r="E276" s="209">
        <f t="shared" si="58"/>
        <v>0</v>
      </c>
      <c r="F276" s="209">
        <f t="shared" si="58"/>
        <v>0</v>
      </c>
      <c r="G276" s="209">
        <f t="shared" si="58"/>
        <v>0</v>
      </c>
      <c r="H276" s="209">
        <f t="shared" si="58"/>
        <v>0</v>
      </c>
      <c r="I276" s="209">
        <f t="shared" si="58"/>
        <v>0</v>
      </c>
      <c r="J276" s="209">
        <f t="shared" si="58"/>
        <v>0</v>
      </c>
      <c r="K276" s="209">
        <f t="shared" si="58"/>
        <v>0</v>
      </c>
      <c r="L276" s="21">
        <f t="shared" si="58"/>
        <v>0</v>
      </c>
      <c r="M276" s="21">
        <f t="shared" si="58"/>
        <v>0</v>
      </c>
      <c r="N276" s="210">
        <f t="shared" si="58"/>
        <v>0</v>
      </c>
    </row>
    <row r="277" spans="2:14" s="18" customFormat="1" x14ac:dyDescent="0.25">
      <c r="B277" s="165" t="s">
        <v>170</v>
      </c>
      <c r="C277" s="20"/>
      <c r="D277" s="209">
        <f t="shared" si="58"/>
        <v>0</v>
      </c>
      <c r="E277" s="209">
        <f t="shared" si="58"/>
        <v>0</v>
      </c>
      <c r="F277" s="209">
        <f t="shared" si="58"/>
        <v>0</v>
      </c>
      <c r="G277" s="209">
        <f t="shared" si="58"/>
        <v>0</v>
      </c>
      <c r="H277" s="209">
        <f t="shared" si="58"/>
        <v>0</v>
      </c>
      <c r="I277" s="209">
        <f t="shared" si="58"/>
        <v>0</v>
      </c>
      <c r="J277" s="209">
        <f t="shared" si="58"/>
        <v>0</v>
      </c>
      <c r="K277" s="209">
        <f t="shared" si="58"/>
        <v>0</v>
      </c>
      <c r="L277" s="21">
        <f t="shared" si="58"/>
        <v>0</v>
      </c>
      <c r="M277" s="21">
        <f t="shared" si="58"/>
        <v>0</v>
      </c>
      <c r="N277" s="210">
        <f t="shared" si="58"/>
        <v>0</v>
      </c>
    </row>
    <row r="278" spans="2:14" s="61" customFormat="1" x14ac:dyDescent="0.25">
      <c r="B278" s="22" t="s">
        <v>881</v>
      </c>
      <c r="C278" s="23" t="s">
        <v>171</v>
      </c>
      <c r="D278" s="40">
        <f t="shared" ref="D278:N278" si="59">SUM(D242:D277)</f>
        <v>0</v>
      </c>
      <c r="E278" s="464">
        <f t="shared" si="59"/>
        <v>0</v>
      </c>
      <c r="F278" s="464">
        <f t="shared" si="59"/>
        <v>0</v>
      </c>
      <c r="G278" s="464">
        <f t="shared" si="59"/>
        <v>0</v>
      </c>
      <c r="H278" s="464">
        <f t="shared" si="59"/>
        <v>0</v>
      </c>
      <c r="I278" s="464">
        <f t="shared" si="59"/>
        <v>0</v>
      </c>
      <c r="J278" s="464">
        <f t="shared" si="59"/>
        <v>0</v>
      </c>
      <c r="K278" s="464">
        <f t="shared" si="59"/>
        <v>0</v>
      </c>
      <c r="L278" s="24">
        <f t="shared" si="59"/>
        <v>0</v>
      </c>
      <c r="M278" s="24">
        <f t="shared" si="59"/>
        <v>0</v>
      </c>
      <c r="N278" s="465">
        <f t="shared" si="59"/>
        <v>0</v>
      </c>
    </row>
  </sheetData>
  <mergeCells count="1">
    <mergeCell ref="B115:C115"/>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51"/>
  <sheetViews>
    <sheetView zoomScale="70" zoomScaleNormal="70" workbookViewId="0">
      <selection activeCell="B47" sqref="B47:L50"/>
    </sheetView>
  </sheetViews>
  <sheetFormatPr defaultColWidth="9.140625" defaultRowHeight="15.75" x14ac:dyDescent="0.25"/>
  <cols>
    <col min="1" max="1" width="9.140625" style="2"/>
    <col min="2" max="2" width="32.7109375" style="2" customWidth="1"/>
    <col min="3" max="3" width="21" style="2" customWidth="1"/>
    <col min="4" max="5" width="23" style="2" customWidth="1"/>
    <col min="6" max="6" width="17.7109375" style="2" bestFit="1" customWidth="1"/>
    <col min="7" max="12" width="17.28515625" style="2" bestFit="1" customWidth="1"/>
    <col min="13" max="14" width="17.28515625" style="2" customWidth="1"/>
    <col min="15" max="22" width="11.28515625" style="2" bestFit="1" customWidth="1"/>
    <col min="23" max="23" width="4.42578125" style="2" bestFit="1" customWidth="1"/>
    <col min="24" max="24" width="15.140625" style="2" bestFit="1" customWidth="1"/>
    <col min="25" max="16384" width="9.140625" style="2"/>
  </cols>
  <sheetData>
    <row r="2" spans="2:14" ht="15.6" x14ac:dyDescent="0.3">
      <c r="B2" s="216" t="s">
        <v>876</v>
      </c>
    </row>
    <row r="4" spans="2:14" x14ac:dyDescent="0.25">
      <c r="B4" s="579" t="s">
        <v>187</v>
      </c>
      <c r="C4" s="563" t="s">
        <v>95</v>
      </c>
      <c r="D4" s="563"/>
      <c r="E4" s="563"/>
      <c r="F4" s="563"/>
      <c r="G4" s="563"/>
      <c r="H4" s="563"/>
      <c r="I4" s="563"/>
      <c r="J4" s="563"/>
      <c r="K4" s="563"/>
      <c r="L4" s="563"/>
      <c r="M4" s="563"/>
      <c r="N4" s="563"/>
    </row>
    <row r="5" spans="2:14" x14ac:dyDescent="0.25">
      <c r="B5" s="580"/>
      <c r="C5" s="126" t="s">
        <v>81</v>
      </c>
      <c r="D5" s="130">
        <v>2005</v>
      </c>
      <c r="E5" s="130">
        <v>2006</v>
      </c>
      <c r="F5" s="130">
        <v>2007</v>
      </c>
      <c r="G5" s="130">
        <v>2008</v>
      </c>
      <c r="H5" s="130">
        <v>2009</v>
      </c>
      <c r="I5" s="130">
        <v>2010</v>
      </c>
      <c r="J5" s="130">
        <v>2011</v>
      </c>
      <c r="K5" s="130">
        <v>2012</v>
      </c>
      <c r="L5" s="130">
        <v>2013</v>
      </c>
      <c r="M5" s="549">
        <v>2014</v>
      </c>
      <c r="N5" s="549">
        <v>2015</v>
      </c>
    </row>
    <row r="6" spans="2:14" ht="15.6" x14ac:dyDescent="0.3">
      <c r="B6" s="224" t="s">
        <v>188</v>
      </c>
      <c r="C6" s="225" t="s">
        <v>90</v>
      </c>
      <c r="D6" s="228">
        <f t="shared" ref="D6:E6" si="0">E6-((($K6-$G6)/$G6/4)*E6)</f>
        <v>1509978.0958716455</v>
      </c>
      <c r="E6" s="228">
        <f t="shared" si="0"/>
        <v>1605832.1216007655</v>
      </c>
      <c r="F6" s="228">
        <f>G6-((($K6-$G6)/$G6/4)*G6)</f>
        <v>1707771</v>
      </c>
      <c r="G6" s="228">
        <f>SUM(G7:G42)</f>
        <v>1816181</v>
      </c>
      <c r="H6" s="228">
        <f t="shared" ref="H6:K6" si="1">SUM(H7:H42)</f>
        <v>1818450</v>
      </c>
      <c r="I6" s="228">
        <f t="shared" si="1"/>
        <v>1915922</v>
      </c>
      <c r="J6" s="228">
        <f t="shared" si="1"/>
        <v>1956652</v>
      </c>
      <c r="K6" s="228">
        <f t="shared" si="1"/>
        <v>2249821</v>
      </c>
      <c r="L6" s="228">
        <f t="shared" ref="L6:N6" si="2">((($K6-$G6)/$G6/4)*K6)+K6</f>
        <v>2384115.486403062</v>
      </c>
      <c r="M6" s="228">
        <f t="shared" si="2"/>
        <v>2526426.1701294947</v>
      </c>
      <c r="N6" s="228">
        <f t="shared" si="2"/>
        <v>2677231.547514094</v>
      </c>
    </row>
    <row r="7" spans="2:14" ht="15.6" x14ac:dyDescent="0.3">
      <c r="B7" s="218" t="s">
        <v>136</v>
      </c>
      <c r="C7" s="217" t="s">
        <v>90</v>
      </c>
      <c r="D7" s="201">
        <f t="shared" ref="D7:F22" si="3">AVERAGE($G7:$K7)/AVERAGE($G$6:$K$6)*D$6</f>
        <v>9161.6752149273161</v>
      </c>
      <c r="E7" s="201">
        <f t="shared" si="3"/>
        <v>9743.2620963360478</v>
      </c>
      <c r="F7" s="125">
        <f>AVERAGE($G7:$K7)/AVERAGE($G$6:$K$6)*F$6</f>
        <v>10361.768350314942</v>
      </c>
      <c r="G7" s="201">
        <v>11475</v>
      </c>
      <c r="H7" s="201">
        <v>10318</v>
      </c>
      <c r="I7" s="201">
        <v>12509</v>
      </c>
      <c r="J7" s="201">
        <v>12138</v>
      </c>
      <c r="K7" s="201">
        <v>12760</v>
      </c>
      <c r="L7" s="125">
        <f t="shared" ref="L7:N22" si="4">AVERAGE($G7:$K7)/AVERAGE($G$6:$K$6)*L$6</f>
        <v>14465.436168260827</v>
      </c>
      <c r="M7" s="125">
        <f t="shared" si="4"/>
        <v>15328.895226031587</v>
      </c>
      <c r="N7" s="125">
        <f t="shared" si="4"/>
        <v>16243.895180030715</v>
      </c>
    </row>
    <row r="8" spans="2:14" ht="15.6" x14ac:dyDescent="0.3">
      <c r="B8" s="218" t="s">
        <v>137</v>
      </c>
      <c r="C8" s="217" t="s">
        <v>90</v>
      </c>
      <c r="D8" s="201">
        <f t="shared" si="3"/>
        <v>184047.37676400752</v>
      </c>
      <c r="E8" s="201">
        <f t="shared" si="3"/>
        <v>195730.77934842079</v>
      </c>
      <c r="F8" s="201">
        <f t="shared" si="3"/>
        <v>208155.84909674319</v>
      </c>
      <c r="G8" s="201">
        <v>141326</v>
      </c>
      <c r="H8" s="201">
        <v>216515</v>
      </c>
      <c r="I8" s="201">
        <v>245388</v>
      </c>
      <c r="J8" s="201">
        <v>180490</v>
      </c>
      <c r="K8" s="201">
        <v>405540</v>
      </c>
      <c r="L8" s="201">
        <f t="shared" si="4"/>
        <v>290593.75256806932</v>
      </c>
      <c r="M8" s="201">
        <f t="shared" si="4"/>
        <v>307939.63864214695</v>
      </c>
      <c r="N8" s="201">
        <f t="shared" si="4"/>
        <v>326320.92124844843</v>
      </c>
    </row>
    <row r="9" spans="2:14" ht="15.6" x14ac:dyDescent="0.3">
      <c r="B9" s="218" t="s">
        <v>138</v>
      </c>
      <c r="C9" s="217" t="s">
        <v>90</v>
      </c>
      <c r="D9" s="201">
        <f t="shared" si="3"/>
        <v>0</v>
      </c>
      <c r="E9" s="201">
        <f t="shared" si="3"/>
        <v>0</v>
      </c>
      <c r="F9" s="201">
        <f t="shared" si="3"/>
        <v>0</v>
      </c>
      <c r="G9" s="201">
        <v>0</v>
      </c>
      <c r="H9" s="201">
        <v>0</v>
      </c>
      <c r="I9" s="201">
        <v>0</v>
      </c>
      <c r="J9" s="201">
        <v>0</v>
      </c>
      <c r="K9" s="201">
        <v>0</v>
      </c>
      <c r="L9" s="201">
        <f t="shared" si="4"/>
        <v>0</v>
      </c>
      <c r="M9" s="201">
        <f t="shared" si="4"/>
        <v>0</v>
      </c>
      <c r="N9" s="201">
        <f t="shared" si="4"/>
        <v>0</v>
      </c>
    </row>
    <row r="10" spans="2:14" ht="15.6" x14ac:dyDescent="0.3">
      <c r="B10" s="218" t="s">
        <v>139</v>
      </c>
      <c r="C10" s="217" t="s">
        <v>90</v>
      </c>
      <c r="D10" s="201">
        <f t="shared" si="3"/>
        <v>572.29518487839891</v>
      </c>
      <c r="E10" s="201">
        <f t="shared" si="3"/>
        <v>608.62471676099165</v>
      </c>
      <c r="F10" s="201">
        <f t="shared" si="3"/>
        <v>647.26046215311919</v>
      </c>
      <c r="G10" s="201">
        <v>920</v>
      </c>
      <c r="H10" s="201">
        <v>950</v>
      </c>
      <c r="I10" s="201">
        <v>580</v>
      </c>
      <c r="J10" s="201">
        <v>610</v>
      </c>
      <c r="K10" s="201">
        <v>638</v>
      </c>
      <c r="L10" s="201">
        <f t="shared" si="4"/>
        <v>903.60106334845511</v>
      </c>
      <c r="M10" s="201">
        <f t="shared" si="4"/>
        <v>957.53808354501382</v>
      </c>
      <c r="N10" s="201">
        <f t="shared" si="4"/>
        <v>1014.6946685093511</v>
      </c>
    </row>
    <row r="11" spans="2:14" ht="15.6" x14ac:dyDescent="0.3">
      <c r="B11" s="218" t="s">
        <v>140</v>
      </c>
      <c r="C11" s="217" t="s">
        <v>90</v>
      </c>
      <c r="D11" s="201">
        <f t="shared" si="3"/>
        <v>10747.325962429772</v>
      </c>
      <c r="E11" s="201">
        <f t="shared" si="3"/>
        <v>11429.570600374209</v>
      </c>
      <c r="F11" s="201">
        <f t="shared" si="3"/>
        <v>12155.124406350871</v>
      </c>
      <c r="G11" s="201">
        <v>13834</v>
      </c>
      <c r="H11" s="201">
        <v>14110</v>
      </c>
      <c r="I11" s="201">
        <v>13834</v>
      </c>
      <c r="J11" s="201">
        <v>13834</v>
      </c>
      <c r="K11" s="201">
        <v>13834</v>
      </c>
      <c r="L11" s="201">
        <f t="shared" si="4"/>
        <v>16969.031759139216</v>
      </c>
      <c r="M11" s="201">
        <f t="shared" si="4"/>
        <v>17981.933409915368</v>
      </c>
      <c r="N11" s="201">
        <f t="shared" si="4"/>
        <v>19055.29636270968</v>
      </c>
    </row>
    <row r="12" spans="2:14" ht="15.6" x14ac:dyDescent="0.3">
      <c r="B12" s="218" t="s">
        <v>141</v>
      </c>
      <c r="C12" s="217" t="s">
        <v>90</v>
      </c>
      <c r="D12" s="201">
        <f t="shared" si="3"/>
        <v>0</v>
      </c>
      <c r="E12" s="201">
        <f t="shared" si="3"/>
        <v>0</v>
      </c>
      <c r="F12" s="201">
        <f t="shared" si="3"/>
        <v>0</v>
      </c>
      <c r="G12" s="201">
        <v>0</v>
      </c>
      <c r="H12" s="201">
        <v>0</v>
      </c>
      <c r="I12" s="201">
        <v>0</v>
      </c>
      <c r="J12" s="201">
        <v>0</v>
      </c>
      <c r="K12" s="201">
        <v>0</v>
      </c>
      <c r="L12" s="201">
        <f t="shared" si="4"/>
        <v>0</v>
      </c>
      <c r="M12" s="201">
        <f t="shared" si="4"/>
        <v>0</v>
      </c>
      <c r="N12" s="201">
        <f t="shared" si="4"/>
        <v>0</v>
      </c>
    </row>
    <row r="13" spans="2:14" ht="15.6" x14ac:dyDescent="0.3">
      <c r="B13" s="218" t="s">
        <v>142</v>
      </c>
      <c r="C13" s="217" t="s">
        <v>90</v>
      </c>
      <c r="D13" s="201">
        <f t="shared" si="3"/>
        <v>575.69986147854081</v>
      </c>
      <c r="E13" s="201">
        <f t="shared" si="3"/>
        <v>612.24552362111649</v>
      </c>
      <c r="F13" s="201">
        <f t="shared" si="3"/>
        <v>651.11111931033088</v>
      </c>
      <c r="G13" s="201">
        <v>1350</v>
      </c>
      <c r="H13" s="201">
        <v>800</v>
      </c>
      <c r="I13" s="201">
        <v>580</v>
      </c>
      <c r="J13" s="201">
        <v>520</v>
      </c>
      <c r="K13" s="201">
        <v>470</v>
      </c>
      <c r="L13" s="201">
        <f t="shared" si="4"/>
        <v>908.97673219476826</v>
      </c>
      <c r="M13" s="201">
        <f t="shared" si="4"/>
        <v>963.23463244657955</v>
      </c>
      <c r="N13" s="201">
        <f t="shared" si="4"/>
        <v>1020.7312511776057</v>
      </c>
    </row>
    <row r="14" spans="2:14" ht="15.6" x14ac:dyDescent="0.3">
      <c r="B14" s="218" t="s">
        <v>144</v>
      </c>
      <c r="C14" s="217" t="s">
        <v>90</v>
      </c>
      <c r="D14" s="201">
        <f t="shared" si="3"/>
        <v>1430.7379621959974</v>
      </c>
      <c r="E14" s="201">
        <f t="shared" si="3"/>
        <v>1521.5617919024792</v>
      </c>
      <c r="F14" s="201">
        <f t="shared" si="3"/>
        <v>1618.1511553827982</v>
      </c>
      <c r="G14" s="201">
        <v>37</v>
      </c>
      <c r="H14" s="201">
        <v>1908</v>
      </c>
      <c r="I14" s="201">
        <v>2493</v>
      </c>
      <c r="J14" s="201">
        <v>2304</v>
      </c>
      <c r="K14" s="201">
        <v>2503</v>
      </c>
      <c r="L14" s="201">
        <f t="shared" si="4"/>
        <v>2259.0026583711378</v>
      </c>
      <c r="M14" s="201">
        <f t="shared" si="4"/>
        <v>2393.8452088625345</v>
      </c>
      <c r="N14" s="201">
        <f t="shared" si="4"/>
        <v>2536.7366712733779</v>
      </c>
    </row>
    <row r="15" spans="2:14" ht="15.6" x14ac:dyDescent="0.3">
      <c r="B15" s="218" t="s">
        <v>143</v>
      </c>
      <c r="C15" s="217" t="s">
        <v>90</v>
      </c>
      <c r="D15" s="201">
        <f t="shared" si="3"/>
        <v>0</v>
      </c>
      <c r="E15" s="201">
        <f t="shared" si="3"/>
        <v>0</v>
      </c>
      <c r="F15" s="201">
        <f t="shared" si="3"/>
        <v>0</v>
      </c>
      <c r="G15" s="201">
        <v>0</v>
      </c>
      <c r="H15" s="201">
        <v>0</v>
      </c>
      <c r="I15" s="201">
        <v>0</v>
      </c>
      <c r="J15" s="201">
        <v>0</v>
      </c>
      <c r="K15" s="201">
        <v>0</v>
      </c>
      <c r="L15" s="201">
        <f t="shared" si="4"/>
        <v>0</v>
      </c>
      <c r="M15" s="201">
        <f t="shared" si="4"/>
        <v>0</v>
      </c>
      <c r="N15" s="201">
        <f t="shared" si="4"/>
        <v>0</v>
      </c>
    </row>
    <row r="16" spans="2:14" ht="15.6" x14ac:dyDescent="0.3">
      <c r="B16" s="218" t="s">
        <v>145</v>
      </c>
      <c r="C16" s="217" t="s">
        <v>90</v>
      </c>
      <c r="D16" s="201">
        <f t="shared" si="3"/>
        <v>0</v>
      </c>
      <c r="E16" s="201">
        <f t="shared" si="3"/>
        <v>0</v>
      </c>
      <c r="F16" s="201">
        <f t="shared" si="3"/>
        <v>0</v>
      </c>
      <c r="G16" s="201">
        <v>0</v>
      </c>
      <c r="H16" s="201">
        <v>0</v>
      </c>
      <c r="I16" s="201">
        <v>0</v>
      </c>
      <c r="J16" s="201">
        <v>0</v>
      </c>
      <c r="K16" s="201">
        <v>0</v>
      </c>
      <c r="L16" s="201">
        <f t="shared" si="4"/>
        <v>0</v>
      </c>
      <c r="M16" s="201">
        <f t="shared" si="4"/>
        <v>0</v>
      </c>
      <c r="N16" s="201">
        <f t="shared" si="4"/>
        <v>0</v>
      </c>
    </row>
    <row r="17" spans="2:15" ht="15.6" x14ac:dyDescent="0.3">
      <c r="B17" s="218" t="s">
        <v>146</v>
      </c>
      <c r="C17" s="217" t="s">
        <v>90</v>
      </c>
      <c r="D17" s="201">
        <f t="shared" si="3"/>
        <v>12458.175954001081</v>
      </c>
      <c r="E17" s="201">
        <f t="shared" si="3"/>
        <v>13249.026047586964</v>
      </c>
      <c r="F17" s="201">
        <f t="shared" si="3"/>
        <v>14090.079627849716</v>
      </c>
      <c r="G17" s="201">
        <v>0</v>
      </c>
      <c r="H17" s="201">
        <v>0</v>
      </c>
      <c r="I17" s="201">
        <v>0</v>
      </c>
      <c r="J17" s="201">
        <v>37827</v>
      </c>
      <c r="K17" s="201">
        <v>42674</v>
      </c>
      <c r="L17" s="125">
        <f t="shared" si="4"/>
        <v>19670.305354411572</v>
      </c>
      <c r="M17" s="201">
        <f t="shared" si="4"/>
        <v>20844.449232952178</v>
      </c>
      <c r="N17" s="201">
        <f t="shared" si="4"/>
        <v>22088.679153507648</v>
      </c>
    </row>
    <row r="18" spans="2:15" ht="15.6" x14ac:dyDescent="0.3">
      <c r="B18" s="218" t="s">
        <v>147</v>
      </c>
      <c r="C18" s="217" t="s">
        <v>90</v>
      </c>
      <c r="D18" s="201">
        <f t="shared" si="3"/>
        <v>417457.92148925434</v>
      </c>
      <c r="E18" s="201">
        <f t="shared" si="3"/>
        <v>443958.32070475223</v>
      </c>
      <c r="F18" s="201">
        <f t="shared" si="3"/>
        <v>472140.97607693169</v>
      </c>
      <c r="G18" s="201">
        <v>573812</v>
      </c>
      <c r="H18" s="201">
        <v>536126</v>
      </c>
      <c r="I18" s="201">
        <v>531533</v>
      </c>
      <c r="J18" s="201">
        <v>512013</v>
      </c>
      <c r="K18" s="201">
        <v>544004</v>
      </c>
      <c r="L18" s="201">
        <f t="shared" si="4"/>
        <v>659127.37295016157</v>
      </c>
      <c r="M18" s="201">
        <f t="shared" si="4"/>
        <v>698471.46833576856</v>
      </c>
      <c r="N18" s="201">
        <f t="shared" si="4"/>
        <v>740164.05948295095</v>
      </c>
    </row>
    <row r="19" spans="2:15" ht="15.6" x14ac:dyDescent="0.3">
      <c r="B19" s="218" t="s">
        <v>148</v>
      </c>
      <c r="C19" s="217" t="s">
        <v>90</v>
      </c>
      <c r="D19" s="201">
        <f t="shared" si="3"/>
        <v>14780.010637270581</v>
      </c>
      <c r="E19" s="201">
        <f t="shared" si="3"/>
        <v>15718.251744062127</v>
      </c>
      <c r="F19" s="201">
        <f t="shared" si="3"/>
        <v>16716.052779197267</v>
      </c>
      <c r="G19" s="201">
        <v>15058</v>
      </c>
      <c r="H19" s="201">
        <v>17317</v>
      </c>
      <c r="I19" s="201">
        <v>19500</v>
      </c>
      <c r="J19" s="201">
        <v>21400</v>
      </c>
      <c r="K19" s="201">
        <v>22229</v>
      </c>
      <c r="L19" s="201">
        <f t="shared" si="4"/>
        <v>23336.267159013212</v>
      </c>
      <c r="M19" s="201">
        <f t="shared" si="4"/>
        <v>24729.236649779068</v>
      </c>
      <c r="N19" s="201">
        <f t="shared" si="4"/>
        <v>26205.354143136039</v>
      </c>
    </row>
    <row r="20" spans="2:15" ht="15.6" x14ac:dyDescent="0.3">
      <c r="B20" s="218" t="s">
        <v>149</v>
      </c>
      <c r="C20" s="217" t="s">
        <v>90</v>
      </c>
      <c r="D20" s="201">
        <f t="shared" si="3"/>
        <v>0</v>
      </c>
      <c r="E20" s="201">
        <f t="shared" si="3"/>
        <v>0</v>
      </c>
      <c r="F20" s="201">
        <f t="shared" si="3"/>
        <v>0</v>
      </c>
      <c r="G20" s="201">
        <v>0</v>
      </c>
      <c r="H20" s="201">
        <v>0</v>
      </c>
      <c r="I20" s="201">
        <v>0</v>
      </c>
      <c r="J20" s="201">
        <v>0</v>
      </c>
      <c r="K20" s="201">
        <v>0</v>
      </c>
      <c r="L20" s="201">
        <f t="shared" si="4"/>
        <v>0</v>
      </c>
      <c r="M20" s="201">
        <f t="shared" si="4"/>
        <v>0</v>
      </c>
      <c r="N20" s="201">
        <f t="shared" si="4"/>
        <v>0</v>
      </c>
    </row>
    <row r="21" spans="2:15" ht="15.6" x14ac:dyDescent="0.3">
      <c r="B21" s="218" t="s">
        <v>150</v>
      </c>
      <c r="C21" s="217" t="s">
        <v>90</v>
      </c>
      <c r="D21" s="201">
        <f t="shared" si="3"/>
        <v>499.24939600262712</v>
      </c>
      <c r="E21" s="201">
        <f t="shared" si="3"/>
        <v>530.94195139831231</v>
      </c>
      <c r="F21" s="201">
        <f t="shared" si="3"/>
        <v>564.64636314385143</v>
      </c>
      <c r="G21" s="201">
        <v>604</v>
      </c>
      <c r="H21" s="201">
        <v>648</v>
      </c>
      <c r="I21" s="201">
        <v>658</v>
      </c>
      <c r="J21" s="201">
        <v>658</v>
      </c>
      <c r="K21" s="201">
        <v>658</v>
      </c>
      <c r="L21" s="201">
        <f t="shared" si="4"/>
        <v>788.26853173664585</v>
      </c>
      <c r="M21" s="201">
        <f t="shared" si="4"/>
        <v>835.32121620232954</v>
      </c>
      <c r="N21" s="201">
        <f t="shared" si="4"/>
        <v>885.1825312631604</v>
      </c>
    </row>
    <row r="22" spans="2:15" ht="15.6" x14ac:dyDescent="0.3">
      <c r="B22" s="218" t="s">
        <v>151</v>
      </c>
      <c r="C22" s="217" t="s">
        <v>90</v>
      </c>
      <c r="D22" s="201">
        <f t="shared" si="3"/>
        <v>0</v>
      </c>
      <c r="E22" s="201">
        <f t="shared" si="3"/>
        <v>0</v>
      </c>
      <c r="F22" s="201">
        <f t="shared" si="3"/>
        <v>0</v>
      </c>
      <c r="G22" s="201">
        <v>0</v>
      </c>
      <c r="H22" s="201">
        <v>0</v>
      </c>
      <c r="I22" s="201">
        <v>0</v>
      </c>
      <c r="J22" s="201">
        <v>0</v>
      </c>
      <c r="K22" s="201">
        <v>0</v>
      </c>
      <c r="L22" s="201">
        <f t="shared" si="4"/>
        <v>0</v>
      </c>
      <c r="M22" s="201">
        <f t="shared" si="4"/>
        <v>0</v>
      </c>
      <c r="N22" s="201">
        <f t="shared" si="4"/>
        <v>0</v>
      </c>
    </row>
    <row r="23" spans="2:15" ht="15.6" x14ac:dyDescent="0.3">
      <c r="B23" s="218" t="s">
        <v>152</v>
      </c>
      <c r="C23" s="217" t="s">
        <v>90</v>
      </c>
      <c r="D23" s="201">
        <f t="shared" ref="D23:F42" si="5">AVERAGE($G23:$K23)/AVERAGE($G$6:$K$6)*D$6</f>
        <v>92913.160143790839</v>
      </c>
      <c r="E23" s="201">
        <f t="shared" si="5"/>
        <v>98811.325466418028</v>
      </c>
      <c r="F23" s="201">
        <f t="shared" si="5"/>
        <v>105083.90873069315</v>
      </c>
      <c r="G23" s="201">
        <v>75288</v>
      </c>
      <c r="H23" s="201">
        <v>88942</v>
      </c>
      <c r="I23" s="201">
        <v>110371</v>
      </c>
      <c r="J23" s="201">
        <v>158542</v>
      </c>
      <c r="K23" s="201">
        <v>167234</v>
      </c>
      <c r="L23" s="201">
        <f t="shared" ref="L23:N42" si="6">AVERAGE($G23:$K23)/AVERAGE($G$6:$K$6)*L$6</f>
        <v>146701.26977013398</v>
      </c>
      <c r="M23" s="201">
        <f t="shared" si="6"/>
        <v>155458.04272160755</v>
      </c>
      <c r="N23" s="201">
        <f t="shared" si="6"/>
        <v>164737.51784630577</v>
      </c>
    </row>
    <row r="24" spans="2:15" ht="15.6" x14ac:dyDescent="0.3">
      <c r="B24" s="218" t="s">
        <v>153</v>
      </c>
      <c r="C24" s="217" t="s">
        <v>90</v>
      </c>
      <c r="D24" s="201">
        <f t="shared" si="5"/>
        <v>523432.50437738054</v>
      </c>
      <c r="E24" s="201">
        <f t="shared" si="5"/>
        <v>556660.21336151939</v>
      </c>
      <c r="F24" s="201">
        <f t="shared" si="5"/>
        <v>591997.23087178415</v>
      </c>
      <c r="G24" s="201">
        <v>685405</v>
      </c>
      <c r="H24" s="201">
        <v>648663</v>
      </c>
      <c r="I24" s="201">
        <v>684271</v>
      </c>
      <c r="J24" s="201">
        <v>683249</v>
      </c>
      <c r="K24" s="201">
        <v>680676</v>
      </c>
      <c r="L24" s="201">
        <f t="shared" si="6"/>
        <v>826451.41885484033</v>
      </c>
      <c r="M24" s="201">
        <f t="shared" si="6"/>
        <v>875783.28518206952</v>
      </c>
      <c r="N24" s="201">
        <f t="shared" si="6"/>
        <v>928059.8291755307</v>
      </c>
    </row>
    <row r="25" spans="2:15" ht="15.6" x14ac:dyDescent="0.3">
      <c r="B25" s="218" t="s">
        <v>154</v>
      </c>
      <c r="C25" s="217" t="s">
        <v>90</v>
      </c>
      <c r="D25" s="201">
        <f t="shared" si="5"/>
        <v>731.38643692139351</v>
      </c>
      <c r="E25" s="201">
        <f t="shared" si="5"/>
        <v>777.81514640682701</v>
      </c>
      <c r="F25" s="201">
        <f t="shared" si="5"/>
        <v>827.19116931737187</v>
      </c>
      <c r="G25" s="201">
        <v>1529</v>
      </c>
      <c r="H25" s="201">
        <v>1521</v>
      </c>
      <c r="I25" s="201">
        <v>1533</v>
      </c>
      <c r="J25" s="201">
        <v>64</v>
      </c>
      <c r="K25" s="201">
        <v>79</v>
      </c>
      <c r="L25" s="201">
        <f t="shared" si="6"/>
        <v>1154.791407621633</v>
      </c>
      <c r="M25" s="201">
        <f t="shared" si="6"/>
        <v>1223.7222776727244</v>
      </c>
      <c r="N25" s="201">
        <f t="shared" si="6"/>
        <v>1296.7677131896141</v>
      </c>
    </row>
    <row r="26" spans="2:15" ht="15.6" x14ac:dyDescent="0.3">
      <c r="B26" s="218" t="s">
        <v>155</v>
      </c>
      <c r="C26" s="217" t="s">
        <v>90</v>
      </c>
      <c r="D26" s="201">
        <f t="shared" si="5"/>
        <v>0</v>
      </c>
      <c r="E26" s="201">
        <f t="shared" si="5"/>
        <v>0</v>
      </c>
      <c r="F26" s="201">
        <f t="shared" si="5"/>
        <v>0</v>
      </c>
      <c r="G26" s="201">
        <v>0</v>
      </c>
      <c r="H26" s="201">
        <v>0</v>
      </c>
      <c r="I26" s="201">
        <v>0</v>
      </c>
      <c r="J26" s="201">
        <v>0</v>
      </c>
      <c r="K26" s="201">
        <v>0</v>
      </c>
      <c r="L26" s="201">
        <f t="shared" si="6"/>
        <v>0</v>
      </c>
      <c r="M26" s="201">
        <f t="shared" si="6"/>
        <v>0</v>
      </c>
      <c r="N26" s="201">
        <f t="shared" si="6"/>
        <v>0</v>
      </c>
    </row>
    <row r="27" spans="2:15" ht="15.6" x14ac:dyDescent="0.3">
      <c r="B27" s="218" t="s">
        <v>156</v>
      </c>
      <c r="C27" s="217" t="s">
        <v>90</v>
      </c>
      <c r="D27" s="201">
        <f t="shared" si="5"/>
        <v>112825.87551380262</v>
      </c>
      <c r="E27" s="201">
        <f t="shared" si="5"/>
        <v>119988.10813424842</v>
      </c>
      <c r="F27" s="201">
        <f t="shared" si="5"/>
        <v>127605.00220425773</v>
      </c>
      <c r="G27" s="201">
        <v>138794</v>
      </c>
      <c r="H27" s="201">
        <v>136840</v>
      </c>
      <c r="I27" s="201">
        <v>150068</v>
      </c>
      <c r="J27" s="201">
        <v>145279</v>
      </c>
      <c r="K27" s="201">
        <v>158066</v>
      </c>
      <c r="L27" s="201">
        <f t="shared" si="6"/>
        <v>178141.60206354817</v>
      </c>
      <c r="M27" s="201">
        <f t="shared" si="6"/>
        <v>188775.08577453805</v>
      </c>
      <c r="N27" s="201">
        <f t="shared" si="6"/>
        <v>200043.29475195697</v>
      </c>
    </row>
    <row r="28" spans="2:15" ht="15.6" x14ac:dyDescent="0.3">
      <c r="B28" s="218" t="s">
        <v>157</v>
      </c>
      <c r="C28" s="217" t="s">
        <v>90</v>
      </c>
      <c r="D28" s="201">
        <f t="shared" si="5"/>
        <v>396.49006588925306</v>
      </c>
      <c r="E28" s="201">
        <f t="shared" si="5"/>
        <v>421.65941707454311</v>
      </c>
      <c r="F28" s="201">
        <f t="shared" si="5"/>
        <v>448.42652894437299</v>
      </c>
      <c r="G28" s="201">
        <v>244</v>
      </c>
      <c r="H28" s="201">
        <v>287</v>
      </c>
      <c r="I28" s="201">
        <v>294</v>
      </c>
      <c r="J28" s="201">
        <v>317</v>
      </c>
      <c r="K28" s="201">
        <v>1420</v>
      </c>
      <c r="L28" s="201">
        <f t="shared" si="6"/>
        <v>626.02107201155809</v>
      </c>
      <c r="M28" s="201">
        <f t="shared" si="6"/>
        <v>663.38901299143458</v>
      </c>
      <c r="N28" s="201">
        <f t="shared" si="6"/>
        <v>702.98749073038323</v>
      </c>
      <c r="O28" s="164"/>
    </row>
    <row r="29" spans="2:15" ht="15.6" x14ac:dyDescent="0.3">
      <c r="B29" s="218" t="s">
        <v>158</v>
      </c>
      <c r="C29" s="217" t="s">
        <v>90</v>
      </c>
      <c r="D29" s="201">
        <f t="shared" si="5"/>
        <v>0</v>
      </c>
      <c r="E29" s="201">
        <f t="shared" si="5"/>
        <v>0</v>
      </c>
      <c r="F29" s="201">
        <f t="shared" si="5"/>
        <v>0</v>
      </c>
      <c r="G29" s="201">
        <v>0</v>
      </c>
      <c r="H29" s="201">
        <v>0</v>
      </c>
      <c r="I29" s="201">
        <v>0</v>
      </c>
      <c r="J29" s="201">
        <v>0</v>
      </c>
      <c r="K29" s="201">
        <v>0</v>
      </c>
      <c r="L29" s="201">
        <f t="shared" si="6"/>
        <v>0</v>
      </c>
      <c r="M29" s="201">
        <f t="shared" si="6"/>
        <v>0</v>
      </c>
      <c r="N29" s="201">
        <f t="shared" si="6"/>
        <v>0</v>
      </c>
    </row>
    <row r="30" spans="2:15" ht="15.6" x14ac:dyDescent="0.3">
      <c r="B30" s="218" t="s">
        <v>159</v>
      </c>
      <c r="C30" s="217" t="s">
        <v>90</v>
      </c>
      <c r="D30" s="201">
        <f t="shared" si="5"/>
        <v>0</v>
      </c>
      <c r="E30" s="201">
        <f t="shared" si="5"/>
        <v>0</v>
      </c>
      <c r="F30" s="201">
        <f t="shared" si="5"/>
        <v>0</v>
      </c>
      <c r="G30" s="201">
        <v>0</v>
      </c>
      <c r="H30" s="201">
        <v>0</v>
      </c>
      <c r="I30" s="201">
        <v>0</v>
      </c>
      <c r="J30" s="201">
        <v>0</v>
      </c>
      <c r="K30" s="201">
        <v>0</v>
      </c>
      <c r="L30" s="201">
        <f t="shared" si="6"/>
        <v>0</v>
      </c>
      <c r="M30" s="201">
        <f t="shared" si="6"/>
        <v>0</v>
      </c>
      <c r="N30" s="201">
        <f t="shared" si="6"/>
        <v>0</v>
      </c>
    </row>
    <row r="31" spans="2:15" ht="15.6" x14ac:dyDescent="0.3">
      <c r="B31" s="218" t="s">
        <v>160</v>
      </c>
      <c r="C31" s="217" t="s">
        <v>90</v>
      </c>
      <c r="D31" s="201">
        <f t="shared" si="5"/>
        <v>618.2583189803147</v>
      </c>
      <c r="E31" s="201">
        <f t="shared" si="5"/>
        <v>657.50560937267755</v>
      </c>
      <c r="F31" s="201">
        <f t="shared" si="5"/>
        <v>699.24433377547621</v>
      </c>
      <c r="G31" s="201">
        <v>687</v>
      </c>
      <c r="H31" s="201">
        <v>747</v>
      </c>
      <c r="I31" s="201">
        <v>803</v>
      </c>
      <c r="J31" s="201">
        <v>851</v>
      </c>
      <c r="K31" s="201">
        <v>907</v>
      </c>
      <c r="L31" s="201">
        <f t="shared" si="6"/>
        <v>976.17259277368248</v>
      </c>
      <c r="M31" s="201">
        <f t="shared" si="6"/>
        <v>1034.4414937161521</v>
      </c>
      <c r="N31" s="201">
        <f t="shared" si="6"/>
        <v>1096.188534530789</v>
      </c>
    </row>
    <row r="32" spans="2:15" ht="15.6" x14ac:dyDescent="0.3">
      <c r="B32" s="218" t="s">
        <v>161</v>
      </c>
      <c r="C32" s="217" t="s">
        <v>90</v>
      </c>
      <c r="D32" s="201">
        <f t="shared" si="5"/>
        <v>26622.094884673257</v>
      </c>
      <c r="E32" s="201">
        <f t="shared" si="5"/>
        <v>28312.076332096491</v>
      </c>
      <c r="F32" s="201">
        <f t="shared" si="5"/>
        <v>30109.338491462462</v>
      </c>
      <c r="G32" s="201">
        <v>34407</v>
      </c>
      <c r="H32" s="201">
        <v>34407</v>
      </c>
      <c r="I32" s="201">
        <v>34396</v>
      </c>
      <c r="J32" s="201">
        <v>34407</v>
      </c>
      <c r="K32" s="201">
        <v>34407</v>
      </c>
      <c r="L32" s="201">
        <f t="shared" si="6"/>
        <v>42033.820800826026</v>
      </c>
      <c r="M32" s="201">
        <f t="shared" si="6"/>
        <v>44542.869465588818</v>
      </c>
      <c r="N32" s="201">
        <f t="shared" si="6"/>
        <v>47201.686223810873</v>
      </c>
    </row>
    <row r="33" spans="2:14" ht="15.6" x14ac:dyDescent="0.3">
      <c r="B33" s="218" t="s">
        <v>162</v>
      </c>
      <c r="C33" s="217" t="s">
        <v>90</v>
      </c>
      <c r="D33" s="201">
        <f t="shared" si="5"/>
        <v>6295.5565497169464</v>
      </c>
      <c r="E33" s="201">
        <f t="shared" si="5"/>
        <v>6695.2010486309191</v>
      </c>
      <c r="F33" s="201">
        <f t="shared" si="5"/>
        <v>7120.2151434258758</v>
      </c>
      <c r="G33" s="201">
        <v>10620</v>
      </c>
      <c r="H33" s="201">
        <v>10698</v>
      </c>
      <c r="I33" s="201">
        <v>7941</v>
      </c>
      <c r="J33" s="201">
        <v>6009</v>
      </c>
      <c r="K33" s="201">
        <v>5412</v>
      </c>
      <c r="L33" s="201">
        <f t="shared" si="6"/>
        <v>9940.1003940008522</v>
      </c>
      <c r="M33" s="201">
        <f t="shared" si="6"/>
        <v>10533.436787077113</v>
      </c>
      <c r="N33" s="201">
        <f t="shared" si="6"/>
        <v>11162.190133845432</v>
      </c>
    </row>
    <row r="34" spans="2:14" ht="15.6" x14ac:dyDescent="0.3">
      <c r="B34" s="218" t="s">
        <v>163</v>
      </c>
      <c r="C34" s="217" t="s">
        <v>90</v>
      </c>
      <c r="D34" s="201">
        <f t="shared" si="5"/>
        <v>0</v>
      </c>
      <c r="E34" s="201">
        <f t="shared" si="5"/>
        <v>0</v>
      </c>
      <c r="F34" s="201">
        <f t="shared" si="5"/>
        <v>0</v>
      </c>
      <c r="G34" s="201">
        <v>0</v>
      </c>
      <c r="H34" s="201">
        <v>0</v>
      </c>
      <c r="I34" s="201">
        <v>0</v>
      </c>
      <c r="J34" s="201">
        <v>0</v>
      </c>
      <c r="K34" s="201">
        <v>0</v>
      </c>
      <c r="L34" s="201">
        <f t="shared" si="6"/>
        <v>0</v>
      </c>
      <c r="M34" s="201">
        <f t="shared" si="6"/>
        <v>0</v>
      </c>
      <c r="N34" s="201">
        <f t="shared" si="6"/>
        <v>0</v>
      </c>
    </row>
    <row r="35" spans="2:14" x14ac:dyDescent="0.25">
      <c r="B35" s="218" t="s">
        <v>164</v>
      </c>
      <c r="C35" s="217" t="s">
        <v>90</v>
      </c>
      <c r="D35" s="201">
        <f t="shared" si="5"/>
        <v>0</v>
      </c>
      <c r="E35" s="201">
        <f t="shared" si="5"/>
        <v>0</v>
      </c>
      <c r="F35" s="201">
        <f t="shared" si="5"/>
        <v>0</v>
      </c>
      <c r="G35" s="201">
        <v>0</v>
      </c>
      <c r="H35" s="201">
        <v>0</v>
      </c>
      <c r="I35" s="201">
        <v>0</v>
      </c>
      <c r="J35" s="201">
        <v>0</v>
      </c>
      <c r="K35" s="201">
        <v>0</v>
      </c>
      <c r="L35" s="201">
        <f t="shared" si="6"/>
        <v>0</v>
      </c>
      <c r="M35" s="201">
        <f t="shared" si="6"/>
        <v>0</v>
      </c>
      <c r="N35" s="201">
        <f t="shared" si="6"/>
        <v>0</v>
      </c>
    </row>
    <row r="36" spans="2:14" x14ac:dyDescent="0.25">
      <c r="B36" s="218" t="s">
        <v>165</v>
      </c>
      <c r="C36" s="217" t="s">
        <v>90</v>
      </c>
      <c r="D36" s="201">
        <f t="shared" si="5"/>
        <v>0</v>
      </c>
      <c r="E36" s="201">
        <f t="shared" si="5"/>
        <v>0</v>
      </c>
      <c r="F36" s="201">
        <f t="shared" si="5"/>
        <v>0</v>
      </c>
      <c r="G36" s="201">
        <v>0</v>
      </c>
      <c r="H36" s="201">
        <v>0</v>
      </c>
      <c r="I36" s="201">
        <v>0</v>
      </c>
      <c r="J36" s="201">
        <v>0</v>
      </c>
      <c r="K36" s="201">
        <v>0</v>
      </c>
      <c r="L36" s="201">
        <f t="shared" si="6"/>
        <v>0</v>
      </c>
      <c r="M36" s="201">
        <f t="shared" si="6"/>
        <v>0</v>
      </c>
      <c r="N36" s="201">
        <f t="shared" si="6"/>
        <v>0</v>
      </c>
    </row>
    <row r="37" spans="2:14" x14ac:dyDescent="0.25">
      <c r="B37" s="218" t="s">
        <v>166</v>
      </c>
      <c r="C37" s="217" t="s">
        <v>90</v>
      </c>
      <c r="D37" s="201">
        <f t="shared" si="5"/>
        <v>53068.539408384655</v>
      </c>
      <c r="E37" s="201">
        <f t="shared" si="5"/>
        <v>56437.351946636547</v>
      </c>
      <c r="F37" s="201">
        <f t="shared" si="5"/>
        <v>60020.018079586967</v>
      </c>
      <c r="G37" s="201">
        <v>72644</v>
      </c>
      <c r="H37" s="201">
        <v>56079</v>
      </c>
      <c r="I37" s="201">
        <v>46868</v>
      </c>
      <c r="J37" s="201">
        <v>80737</v>
      </c>
      <c r="K37" s="201">
        <v>86585</v>
      </c>
      <c r="L37" s="201">
        <f t="shared" si="6"/>
        <v>83790.305958899087</v>
      </c>
      <c r="M37" s="201">
        <f t="shared" si="6"/>
        <v>88791.848794665057</v>
      </c>
      <c r="N37" s="201">
        <f t="shared" si="6"/>
        <v>94091.93965996409</v>
      </c>
    </row>
    <row r="38" spans="2:14" s="115" customFormat="1" x14ac:dyDescent="0.25">
      <c r="B38" s="524" t="s">
        <v>186</v>
      </c>
      <c r="C38" s="525" t="s">
        <v>90</v>
      </c>
      <c r="D38" s="201">
        <f t="shared" si="5"/>
        <v>0</v>
      </c>
      <c r="E38" s="201">
        <f t="shared" si="5"/>
        <v>0</v>
      </c>
      <c r="F38" s="201">
        <f t="shared" si="5"/>
        <v>0</v>
      </c>
      <c r="G38" s="201">
        <v>0</v>
      </c>
      <c r="H38" s="201">
        <v>0</v>
      </c>
      <c r="I38" s="201">
        <v>0</v>
      </c>
      <c r="J38" s="201">
        <v>0</v>
      </c>
      <c r="K38" s="201">
        <v>0</v>
      </c>
      <c r="L38" s="201">
        <f t="shared" si="6"/>
        <v>0</v>
      </c>
      <c r="M38" s="201">
        <f t="shared" si="6"/>
        <v>0</v>
      </c>
      <c r="N38" s="201">
        <f t="shared" si="6"/>
        <v>0</v>
      </c>
    </row>
    <row r="39" spans="2:14" x14ac:dyDescent="0.25">
      <c r="B39" s="218" t="s">
        <v>167</v>
      </c>
      <c r="C39" s="217" t="s">
        <v>90</v>
      </c>
      <c r="D39" s="201">
        <f t="shared" si="5"/>
        <v>937.36937122997904</v>
      </c>
      <c r="E39" s="201">
        <f t="shared" si="5"/>
        <v>996.87396144438242</v>
      </c>
      <c r="F39" s="201">
        <f t="shared" si="5"/>
        <v>1060.1559273286757</v>
      </c>
      <c r="G39" s="201">
        <v>851</v>
      </c>
      <c r="H39" s="201">
        <v>903</v>
      </c>
      <c r="I39" s="201">
        <v>875</v>
      </c>
      <c r="J39" s="201">
        <v>1704</v>
      </c>
      <c r="K39" s="201">
        <v>1724</v>
      </c>
      <c r="L39" s="201">
        <f t="shared" si="6"/>
        <v>1480.0193728235784</v>
      </c>
      <c r="M39" s="201">
        <f t="shared" si="6"/>
        <v>1568.3634862174549</v>
      </c>
      <c r="N39" s="201">
        <f t="shared" si="6"/>
        <v>1661.9809646190211</v>
      </c>
    </row>
    <row r="40" spans="2:14" x14ac:dyDescent="0.25">
      <c r="B40" s="218" t="s">
        <v>168</v>
      </c>
      <c r="C40" s="217" t="s">
        <v>90</v>
      </c>
      <c r="D40" s="201">
        <f t="shared" si="5"/>
        <v>0</v>
      </c>
      <c r="E40" s="201">
        <f t="shared" si="5"/>
        <v>0</v>
      </c>
      <c r="F40" s="201">
        <f t="shared" si="5"/>
        <v>0</v>
      </c>
      <c r="G40" s="201">
        <v>0</v>
      </c>
      <c r="H40" s="201">
        <v>0</v>
      </c>
      <c r="I40" s="201">
        <v>0</v>
      </c>
      <c r="J40" s="201">
        <v>0</v>
      </c>
      <c r="K40" s="201">
        <v>0</v>
      </c>
      <c r="L40" s="201">
        <f t="shared" si="6"/>
        <v>0</v>
      </c>
      <c r="M40" s="201">
        <f t="shared" si="6"/>
        <v>0</v>
      </c>
      <c r="N40" s="201">
        <f t="shared" si="6"/>
        <v>0</v>
      </c>
    </row>
    <row r="41" spans="2:14" x14ac:dyDescent="0.25">
      <c r="B41" s="218" t="s">
        <v>169</v>
      </c>
      <c r="C41" s="217" t="s">
        <v>90</v>
      </c>
      <c r="D41" s="201">
        <f t="shared" si="5"/>
        <v>0</v>
      </c>
      <c r="E41" s="201">
        <f t="shared" si="5"/>
        <v>0</v>
      </c>
      <c r="F41" s="201">
        <f t="shared" si="5"/>
        <v>0</v>
      </c>
      <c r="G41" s="201">
        <v>0</v>
      </c>
      <c r="H41" s="201">
        <v>0</v>
      </c>
      <c r="I41" s="201">
        <v>0</v>
      </c>
      <c r="J41" s="201">
        <v>0</v>
      </c>
      <c r="K41" s="201">
        <v>0</v>
      </c>
      <c r="L41" s="201">
        <f t="shared" si="6"/>
        <v>0</v>
      </c>
      <c r="M41" s="201">
        <f t="shared" si="6"/>
        <v>0</v>
      </c>
      <c r="N41" s="201">
        <f t="shared" si="6"/>
        <v>0</v>
      </c>
    </row>
    <row r="42" spans="2:14" x14ac:dyDescent="0.25">
      <c r="B42" s="218" t="s">
        <v>170</v>
      </c>
      <c r="C42" s="217" t="s">
        <v>90</v>
      </c>
      <c r="D42" s="201">
        <f t="shared" si="5"/>
        <v>40406.392374429612</v>
      </c>
      <c r="E42" s="201">
        <f t="shared" si="5"/>
        <v>42971.406651702098</v>
      </c>
      <c r="F42" s="201">
        <f t="shared" si="5"/>
        <v>45699.24908204611</v>
      </c>
      <c r="G42" s="201">
        <v>37296</v>
      </c>
      <c r="H42" s="201">
        <v>40671</v>
      </c>
      <c r="I42" s="201">
        <v>51427</v>
      </c>
      <c r="J42" s="201">
        <v>63699</v>
      </c>
      <c r="K42" s="201">
        <v>68001</v>
      </c>
      <c r="L42" s="201">
        <f t="shared" si="6"/>
        <v>63797.949170876564</v>
      </c>
      <c r="M42" s="201">
        <f t="shared" si="6"/>
        <v>67606.124495700875</v>
      </c>
      <c r="N42" s="201">
        <f t="shared" si="6"/>
        <v>71641.614326603711</v>
      </c>
    </row>
    <row r="44" spans="2:14" x14ac:dyDescent="0.25">
      <c r="B44" s="115" t="s">
        <v>888</v>
      </c>
      <c r="C44" s="115"/>
      <c r="D44" s="115"/>
    </row>
    <row r="45" spans="2:14" x14ac:dyDescent="0.25">
      <c r="B45" s="350" t="s">
        <v>884</v>
      </c>
      <c r="C45" s="115"/>
      <c r="D45" s="115"/>
    </row>
    <row r="46" spans="2:14" x14ac:dyDescent="0.25">
      <c r="B46" s="1" t="s">
        <v>189</v>
      </c>
    </row>
    <row r="47" spans="2:14" x14ac:dyDescent="0.25">
      <c r="B47" s="596" t="s">
        <v>889</v>
      </c>
      <c r="C47" s="596"/>
      <c r="D47" s="596"/>
      <c r="E47" s="596"/>
      <c r="F47" s="596"/>
      <c r="G47" s="596"/>
      <c r="H47" s="596"/>
      <c r="I47" s="596"/>
      <c r="J47" s="596"/>
      <c r="K47" s="596"/>
      <c r="L47" s="596"/>
      <c r="M47" s="229"/>
    </row>
    <row r="48" spans="2:14" x14ac:dyDescent="0.25">
      <c r="B48" s="596"/>
      <c r="C48" s="596"/>
      <c r="D48" s="596"/>
      <c r="E48" s="596"/>
      <c r="F48" s="596"/>
      <c r="G48" s="596"/>
      <c r="H48" s="596"/>
      <c r="I48" s="596"/>
      <c r="J48" s="596"/>
      <c r="K48" s="596"/>
      <c r="L48" s="596"/>
      <c r="M48" s="229"/>
    </row>
    <row r="49" spans="2:13" x14ac:dyDescent="0.25">
      <c r="B49" s="596"/>
      <c r="C49" s="596"/>
      <c r="D49" s="596"/>
      <c r="E49" s="596"/>
      <c r="F49" s="596"/>
      <c r="G49" s="596"/>
      <c r="H49" s="596"/>
      <c r="I49" s="596"/>
      <c r="J49" s="596"/>
      <c r="K49" s="596"/>
      <c r="L49" s="596"/>
      <c r="M49" s="229"/>
    </row>
    <row r="50" spans="2:13" x14ac:dyDescent="0.25">
      <c r="B50" s="596"/>
      <c r="C50" s="596"/>
      <c r="D50" s="596"/>
      <c r="E50" s="596"/>
      <c r="F50" s="596"/>
      <c r="G50" s="596"/>
      <c r="H50" s="596"/>
      <c r="I50" s="596"/>
      <c r="J50" s="596"/>
      <c r="K50" s="596"/>
      <c r="L50" s="596"/>
      <c r="M50" s="229"/>
    </row>
    <row r="51" spans="2:13" x14ac:dyDescent="0.25">
      <c r="B51" s="551"/>
      <c r="C51" s="551"/>
      <c r="D51" s="551"/>
      <c r="E51" s="551"/>
      <c r="F51" s="551"/>
      <c r="G51" s="551"/>
      <c r="H51" s="551"/>
      <c r="I51" s="551"/>
      <c r="J51" s="551"/>
      <c r="K51" s="551"/>
      <c r="L51" s="551"/>
      <c r="M51" s="229"/>
    </row>
  </sheetData>
  <mergeCells count="3">
    <mergeCell ref="C4:N4"/>
    <mergeCell ref="B47:L50"/>
    <mergeCell ref="B4:B5"/>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6"/>
  <sheetViews>
    <sheetView workbookViewId="0">
      <selection activeCell="O18" sqref="O18"/>
    </sheetView>
  </sheetViews>
  <sheetFormatPr defaultRowHeight="15.75" x14ac:dyDescent="0.25"/>
  <cols>
    <col min="1" max="1" width="7.85546875" style="2" customWidth="1"/>
    <col min="2" max="2" width="10" style="2" customWidth="1"/>
    <col min="3" max="3" width="9.85546875" style="2" customWidth="1"/>
    <col min="4" max="4" width="10.140625" style="2" customWidth="1"/>
    <col min="5" max="5" width="9.140625" style="2"/>
    <col min="6" max="6" width="10.42578125" style="2" customWidth="1"/>
    <col min="7" max="9" width="9.140625" style="2"/>
    <col min="10" max="10" width="10.42578125" style="2" customWidth="1"/>
    <col min="11" max="11" width="10" style="2" customWidth="1"/>
    <col min="12" max="12" width="12" style="2" customWidth="1"/>
    <col min="13" max="256" width="9.140625" style="2"/>
    <col min="257" max="257" width="7.85546875" style="2" customWidth="1"/>
    <col min="258" max="258" width="10" style="2" customWidth="1"/>
    <col min="259" max="266" width="9.140625" style="2"/>
    <col min="267" max="267" width="10" style="2" customWidth="1"/>
    <col min="268" max="512" width="9.140625" style="2"/>
    <col min="513" max="513" width="7.85546875" style="2" customWidth="1"/>
    <col min="514" max="514" width="10" style="2" customWidth="1"/>
    <col min="515" max="522" width="9.140625" style="2"/>
    <col min="523" max="523" width="10" style="2" customWidth="1"/>
    <col min="524" max="768" width="9.140625" style="2"/>
    <col min="769" max="769" width="7.85546875" style="2" customWidth="1"/>
    <col min="770" max="770" width="10" style="2" customWidth="1"/>
    <col min="771" max="778" width="9.140625" style="2"/>
    <col min="779" max="779" width="10" style="2" customWidth="1"/>
    <col min="780" max="1024" width="9.140625" style="2"/>
    <col min="1025" max="1025" width="7.85546875" style="2" customWidth="1"/>
    <col min="1026" max="1026" width="10" style="2" customWidth="1"/>
    <col min="1027" max="1034" width="9.140625" style="2"/>
    <col min="1035" max="1035" width="10" style="2" customWidth="1"/>
    <col min="1036" max="1280" width="9.140625" style="2"/>
    <col min="1281" max="1281" width="7.85546875" style="2" customWidth="1"/>
    <col min="1282" max="1282" width="10" style="2" customWidth="1"/>
    <col min="1283" max="1290" width="9.140625" style="2"/>
    <col min="1291" max="1291" width="10" style="2" customWidth="1"/>
    <col min="1292" max="1536" width="9.140625" style="2"/>
    <col min="1537" max="1537" width="7.85546875" style="2" customWidth="1"/>
    <col min="1538" max="1538" width="10" style="2" customWidth="1"/>
    <col min="1539" max="1546" width="9.140625" style="2"/>
    <col min="1547" max="1547" width="10" style="2" customWidth="1"/>
    <col min="1548" max="1792" width="9.140625" style="2"/>
    <col min="1793" max="1793" width="7.85546875" style="2" customWidth="1"/>
    <col min="1794" max="1794" width="10" style="2" customWidth="1"/>
    <col min="1795" max="1802" width="9.140625" style="2"/>
    <col min="1803" max="1803" width="10" style="2" customWidth="1"/>
    <col min="1804" max="2048" width="9.140625" style="2"/>
    <col min="2049" max="2049" width="7.85546875" style="2" customWidth="1"/>
    <col min="2050" max="2050" width="10" style="2" customWidth="1"/>
    <col min="2051" max="2058" width="9.140625" style="2"/>
    <col min="2059" max="2059" width="10" style="2" customWidth="1"/>
    <col min="2060" max="2304" width="9.140625" style="2"/>
    <col min="2305" max="2305" width="7.85546875" style="2" customWidth="1"/>
    <col min="2306" max="2306" width="10" style="2" customWidth="1"/>
    <col min="2307" max="2314" width="9.140625" style="2"/>
    <col min="2315" max="2315" width="10" style="2" customWidth="1"/>
    <col min="2316" max="2560" width="9.140625" style="2"/>
    <col min="2561" max="2561" width="7.85546875" style="2" customWidth="1"/>
    <col min="2562" max="2562" width="10" style="2" customWidth="1"/>
    <col min="2563" max="2570" width="9.140625" style="2"/>
    <col min="2571" max="2571" width="10" style="2" customWidth="1"/>
    <col min="2572" max="2816" width="9.140625" style="2"/>
    <col min="2817" max="2817" width="7.85546875" style="2" customWidth="1"/>
    <col min="2818" max="2818" width="10" style="2" customWidth="1"/>
    <col min="2819" max="2826" width="9.140625" style="2"/>
    <col min="2827" max="2827" width="10" style="2" customWidth="1"/>
    <col min="2828" max="3072" width="9.140625" style="2"/>
    <col min="3073" max="3073" width="7.85546875" style="2" customWidth="1"/>
    <col min="3074" max="3074" width="10" style="2" customWidth="1"/>
    <col min="3075" max="3082" width="9.140625" style="2"/>
    <col min="3083" max="3083" width="10" style="2" customWidth="1"/>
    <col min="3084" max="3328" width="9.140625" style="2"/>
    <col min="3329" max="3329" width="7.85546875" style="2" customWidth="1"/>
    <col min="3330" max="3330" width="10" style="2" customWidth="1"/>
    <col min="3331" max="3338" width="9.140625" style="2"/>
    <col min="3339" max="3339" width="10" style="2" customWidth="1"/>
    <col min="3340" max="3584" width="9.140625" style="2"/>
    <col min="3585" max="3585" width="7.85546875" style="2" customWidth="1"/>
    <col min="3586" max="3586" width="10" style="2" customWidth="1"/>
    <col min="3587" max="3594" width="9.140625" style="2"/>
    <col min="3595" max="3595" width="10" style="2" customWidth="1"/>
    <col min="3596" max="3840" width="9.140625" style="2"/>
    <col min="3841" max="3841" width="7.85546875" style="2" customWidth="1"/>
    <col min="3842" max="3842" width="10" style="2" customWidth="1"/>
    <col min="3843" max="3850" width="9.140625" style="2"/>
    <col min="3851" max="3851" width="10" style="2" customWidth="1"/>
    <col min="3852" max="4096" width="9.140625" style="2"/>
    <col min="4097" max="4097" width="7.85546875" style="2" customWidth="1"/>
    <col min="4098" max="4098" width="10" style="2" customWidth="1"/>
    <col min="4099" max="4106" width="9.140625" style="2"/>
    <col min="4107" max="4107" width="10" style="2" customWidth="1"/>
    <col min="4108" max="4352" width="9.140625" style="2"/>
    <col min="4353" max="4353" width="7.85546875" style="2" customWidth="1"/>
    <col min="4354" max="4354" width="10" style="2" customWidth="1"/>
    <col min="4355" max="4362" width="9.140625" style="2"/>
    <col min="4363" max="4363" width="10" style="2" customWidth="1"/>
    <col min="4364" max="4608" width="9.140625" style="2"/>
    <col min="4609" max="4609" width="7.85546875" style="2" customWidth="1"/>
    <col min="4610" max="4610" width="10" style="2" customWidth="1"/>
    <col min="4611" max="4618" width="9.140625" style="2"/>
    <col min="4619" max="4619" width="10" style="2" customWidth="1"/>
    <col min="4620" max="4864" width="9.140625" style="2"/>
    <col min="4865" max="4865" width="7.85546875" style="2" customWidth="1"/>
    <col min="4866" max="4866" width="10" style="2" customWidth="1"/>
    <col min="4867" max="4874" width="9.140625" style="2"/>
    <col min="4875" max="4875" width="10" style="2" customWidth="1"/>
    <col min="4876" max="5120" width="9.140625" style="2"/>
    <col min="5121" max="5121" width="7.85546875" style="2" customWidth="1"/>
    <col min="5122" max="5122" width="10" style="2" customWidth="1"/>
    <col min="5123" max="5130" width="9.140625" style="2"/>
    <col min="5131" max="5131" width="10" style="2" customWidth="1"/>
    <col min="5132" max="5376" width="9.140625" style="2"/>
    <col min="5377" max="5377" width="7.85546875" style="2" customWidth="1"/>
    <col min="5378" max="5378" width="10" style="2" customWidth="1"/>
    <col min="5379" max="5386" width="9.140625" style="2"/>
    <col min="5387" max="5387" width="10" style="2" customWidth="1"/>
    <col min="5388" max="5632" width="9.140625" style="2"/>
    <col min="5633" max="5633" width="7.85546875" style="2" customWidth="1"/>
    <col min="5634" max="5634" width="10" style="2" customWidth="1"/>
    <col min="5635" max="5642" width="9.140625" style="2"/>
    <col min="5643" max="5643" width="10" style="2" customWidth="1"/>
    <col min="5644" max="5888" width="9.140625" style="2"/>
    <col min="5889" max="5889" width="7.85546875" style="2" customWidth="1"/>
    <col min="5890" max="5890" width="10" style="2" customWidth="1"/>
    <col min="5891" max="5898" width="9.140625" style="2"/>
    <col min="5899" max="5899" width="10" style="2" customWidth="1"/>
    <col min="5900" max="6144" width="9.140625" style="2"/>
    <col min="6145" max="6145" width="7.85546875" style="2" customWidth="1"/>
    <col min="6146" max="6146" width="10" style="2" customWidth="1"/>
    <col min="6147" max="6154" width="9.140625" style="2"/>
    <col min="6155" max="6155" width="10" style="2" customWidth="1"/>
    <col min="6156" max="6400" width="9.140625" style="2"/>
    <col min="6401" max="6401" width="7.85546875" style="2" customWidth="1"/>
    <col min="6402" max="6402" width="10" style="2" customWidth="1"/>
    <col min="6403" max="6410" width="9.140625" style="2"/>
    <col min="6411" max="6411" width="10" style="2" customWidth="1"/>
    <col min="6412" max="6656" width="9.140625" style="2"/>
    <col min="6657" max="6657" width="7.85546875" style="2" customWidth="1"/>
    <col min="6658" max="6658" width="10" style="2" customWidth="1"/>
    <col min="6659" max="6666" width="9.140625" style="2"/>
    <col min="6667" max="6667" width="10" style="2" customWidth="1"/>
    <col min="6668" max="6912" width="9.140625" style="2"/>
    <col min="6913" max="6913" width="7.85546875" style="2" customWidth="1"/>
    <col min="6914" max="6914" width="10" style="2" customWidth="1"/>
    <col min="6915" max="6922" width="9.140625" style="2"/>
    <col min="6923" max="6923" width="10" style="2" customWidth="1"/>
    <col min="6924" max="7168" width="9.140625" style="2"/>
    <col min="7169" max="7169" width="7.85546875" style="2" customWidth="1"/>
    <col min="7170" max="7170" width="10" style="2" customWidth="1"/>
    <col min="7171" max="7178" width="9.140625" style="2"/>
    <col min="7179" max="7179" width="10" style="2" customWidth="1"/>
    <col min="7180" max="7424" width="9.140625" style="2"/>
    <col min="7425" max="7425" width="7.85546875" style="2" customWidth="1"/>
    <col min="7426" max="7426" width="10" style="2" customWidth="1"/>
    <col min="7427" max="7434" width="9.140625" style="2"/>
    <col min="7435" max="7435" width="10" style="2" customWidth="1"/>
    <col min="7436" max="7680" width="9.140625" style="2"/>
    <col min="7681" max="7681" width="7.85546875" style="2" customWidth="1"/>
    <col min="7682" max="7682" width="10" style="2" customWidth="1"/>
    <col min="7683" max="7690" width="9.140625" style="2"/>
    <col min="7691" max="7691" width="10" style="2" customWidth="1"/>
    <col min="7692" max="7936" width="9.140625" style="2"/>
    <col min="7937" max="7937" width="7.85546875" style="2" customWidth="1"/>
    <col min="7938" max="7938" width="10" style="2" customWidth="1"/>
    <col min="7939" max="7946" width="9.140625" style="2"/>
    <col min="7947" max="7947" width="10" style="2" customWidth="1"/>
    <col min="7948" max="8192" width="9.140625" style="2"/>
    <col min="8193" max="8193" width="7.85546875" style="2" customWidth="1"/>
    <col min="8194" max="8194" width="10" style="2" customWidth="1"/>
    <col min="8195" max="8202" width="9.140625" style="2"/>
    <col min="8203" max="8203" width="10" style="2" customWidth="1"/>
    <col min="8204" max="8448" width="9.140625" style="2"/>
    <col min="8449" max="8449" width="7.85546875" style="2" customWidth="1"/>
    <col min="8450" max="8450" width="10" style="2" customWidth="1"/>
    <col min="8451" max="8458" width="9.140625" style="2"/>
    <col min="8459" max="8459" width="10" style="2" customWidth="1"/>
    <col min="8460" max="8704" width="9.140625" style="2"/>
    <col min="8705" max="8705" width="7.85546875" style="2" customWidth="1"/>
    <col min="8706" max="8706" width="10" style="2" customWidth="1"/>
    <col min="8707" max="8714" width="9.140625" style="2"/>
    <col min="8715" max="8715" width="10" style="2" customWidth="1"/>
    <col min="8716" max="8960" width="9.140625" style="2"/>
    <col min="8961" max="8961" width="7.85546875" style="2" customWidth="1"/>
    <col min="8962" max="8962" width="10" style="2" customWidth="1"/>
    <col min="8963" max="8970" width="9.140625" style="2"/>
    <col min="8971" max="8971" width="10" style="2" customWidth="1"/>
    <col min="8972" max="9216" width="9.140625" style="2"/>
    <col min="9217" max="9217" width="7.85546875" style="2" customWidth="1"/>
    <col min="9218" max="9218" width="10" style="2" customWidth="1"/>
    <col min="9219" max="9226" width="9.140625" style="2"/>
    <col min="9227" max="9227" width="10" style="2" customWidth="1"/>
    <col min="9228" max="9472" width="9.140625" style="2"/>
    <col min="9473" max="9473" width="7.85546875" style="2" customWidth="1"/>
    <col min="9474" max="9474" width="10" style="2" customWidth="1"/>
    <col min="9475" max="9482" width="9.140625" style="2"/>
    <col min="9483" max="9483" width="10" style="2" customWidth="1"/>
    <col min="9484" max="9728" width="9.140625" style="2"/>
    <col min="9729" max="9729" width="7.85546875" style="2" customWidth="1"/>
    <col min="9730" max="9730" width="10" style="2" customWidth="1"/>
    <col min="9731" max="9738" width="9.140625" style="2"/>
    <col min="9739" max="9739" width="10" style="2" customWidth="1"/>
    <col min="9740" max="9984" width="9.140625" style="2"/>
    <col min="9985" max="9985" width="7.85546875" style="2" customWidth="1"/>
    <col min="9986" max="9986" width="10" style="2" customWidth="1"/>
    <col min="9987" max="9994" width="9.140625" style="2"/>
    <col min="9995" max="9995" width="10" style="2" customWidth="1"/>
    <col min="9996" max="10240" width="9.140625" style="2"/>
    <col min="10241" max="10241" width="7.85546875" style="2" customWidth="1"/>
    <col min="10242" max="10242" width="10" style="2" customWidth="1"/>
    <col min="10243" max="10250" width="9.140625" style="2"/>
    <col min="10251" max="10251" width="10" style="2" customWidth="1"/>
    <col min="10252" max="10496" width="9.140625" style="2"/>
    <col min="10497" max="10497" width="7.85546875" style="2" customWidth="1"/>
    <col min="10498" max="10498" width="10" style="2" customWidth="1"/>
    <col min="10499" max="10506" width="9.140625" style="2"/>
    <col min="10507" max="10507" width="10" style="2" customWidth="1"/>
    <col min="10508" max="10752" width="9.140625" style="2"/>
    <col min="10753" max="10753" width="7.85546875" style="2" customWidth="1"/>
    <col min="10754" max="10754" width="10" style="2" customWidth="1"/>
    <col min="10755" max="10762" width="9.140625" style="2"/>
    <col min="10763" max="10763" width="10" style="2" customWidth="1"/>
    <col min="10764" max="11008" width="9.140625" style="2"/>
    <col min="11009" max="11009" width="7.85546875" style="2" customWidth="1"/>
    <col min="11010" max="11010" width="10" style="2" customWidth="1"/>
    <col min="11011" max="11018" width="9.140625" style="2"/>
    <col min="11019" max="11019" width="10" style="2" customWidth="1"/>
    <col min="11020" max="11264" width="9.140625" style="2"/>
    <col min="11265" max="11265" width="7.85546875" style="2" customWidth="1"/>
    <col min="11266" max="11266" width="10" style="2" customWidth="1"/>
    <col min="11267" max="11274" width="9.140625" style="2"/>
    <col min="11275" max="11275" width="10" style="2" customWidth="1"/>
    <col min="11276" max="11520" width="9.140625" style="2"/>
    <col min="11521" max="11521" width="7.85546875" style="2" customWidth="1"/>
    <col min="11522" max="11522" width="10" style="2" customWidth="1"/>
    <col min="11523" max="11530" width="9.140625" style="2"/>
    <col min="11531" max="11531" width="10" style="2" customWidth="1"/>
    <col min="11532" max="11776" width="9.140625" style="2"/>
    <col min="11777" max="11777" width="7.85546875" style="2" customWidth="1"/>
    <col min="11778" max="11778" width="10" style="2" customWidth="1"/>
    <col min="11779" max="11786" width="9.140625" style="2"/>
    <col min="11787" max="11787" width="10" style="2" customWidth="1"/>
    <col min="11788" max="12032" width="9.140625" style="2"/>
    <col min="12033" max="12033" width="7.85546875" style="2" customWidth="1"/>
    <col min="12034" max="12034" width="10" style="2" customWidth="1"/>
    <col min="12035" max="12042" width="9.140625" style="2"/>
    <col min="12043" max="12043" width="10" style="2" customWidth="1"/>
    <col min="12044" max="12288" width="9.140625" style="2"/>
    <col min="12289" max="12289" width="7.85546875" style="2" customWidth="1"/>
    <col min="12290" max="12290" width="10" style="2" customWidth="1"/>
    <col min="12291" max="12298" width="9.140625" style="2"/>
    <col min="12299" max="12299" width="10" style="2" customWidth="1"/>
    <col min="12300" max="12544" width="9.140625" style="2"/>
    <col min="12545" max="12545" width="7.85546875" style="2" customWidth="1"/>
    <col min="12546" max="12546" width="10" style="2" customWidth="1"/>
    <col min="12547" max="12554" width="9.140625" style="2"/>
    <col min="12555" max="12555" width="10" style="2" customWidth="1"/>
    <col min="12556" max="12800" width="9.140625" style="2"/>
    <col min="12801" max="12801" width="7.85546875" style="2" customWidth="1"/>
    <col min="12802" max="12802" width="10" style="2" customWidth="1"/>
    <col min="12803" max="12810" width="9.140625" style="2"/>
    <col min="12811" max="12811" width="10" style="2" customWidth="1"/>
    <col min="12812" max="13056" width="9.140625" style="2"/>
    <col min="13057" max="13057" width="7.85546875" style="2" customWidth="1"/>
    <col min="13058" max="13058" width="10" style="2" customWidth="1"/>
    <col min="13059" max="13066" width="9.140625" style="2"/>
    <col min="13067" max="13067" width="10" style="2" customWidth="1"/>
    <col min="13068" max="13312" width="9.140625" style="2"/>
    <col min="13313" max="13313" width="7.85546875" style="2" customWidth="1"/>
    <col min="13314" max="13314" width="10" style="2" customWidth="1"/>
    <col min="13315" max="13322" width="9.140625" style="2"/>
    <col min="13323" max="13323" width="10" style="2" customWidth="1"/>
    <col min="13324" max="13568" width="9.140625" style="2"/>
    <col min="13569" max="13569" width="7.85546875" style="2" customWidth="1"/>
    <col min="13570" max="13570" width="10" style="2" customWidth="1"/>
    <col min="13571" max="13578" width="9.140625" style="2"/>
    <col min="13579" max="13579" width="10" style="2" customWidth="1"/>
    <col min="13580" max="13824" width="9.140625" style="2"/>
    <col min="13825" max="13825" width="7.85546875" style="2" customWidth="1"/>
    <col min="13826" max="13826" width="10" style="2" customWidth="1"/>
    <col min="13827" max="13834" width="9.140625" style="2"/>
    <col min="13835" max="13835" width="10" style="2" customWidth="1"/>
    <col min="13836" max="14080" width="9.140625" style="2"/>
    <col min="14081" max="14081" width="7.85546875" style="2" customWidth="1"/>
    <col min="14082" max="14082" width="10" style="2" customWidth="1"/>
    <col min="14083" max="14090" width="9.140625" style="2"/>
    <col min="14091" max="14091" width="10" style="2" customWidth="1"/>
    <col min="14092" max="14336" width="9.140625" style="2"/>
    <col min="14337" max="14337" width="7.85546875" style="2" customWidth="1"/>
    <col min="14338" max="14338" width="10" style="2" customWidth="1"/>
    <col min="14339" max="14346" width="9.140625" style="2"/>
    <col min="14347" max="14347" width="10" style="2" customWidth="1"/>
    <col min="14348" max="14592" width="9.140625" style="2"/>
    <col min="14593" max="14593" width="7.85546875" style="2" customWidth="1"/>
    <col min="14594" max="14594" width="10" style="2" customWidth="1"/>
    <col min="14595" max="14602" width="9.140625" style="2"/>
    <col min="14603" max="14603" width="10" style="2" customWidth="1"/>
    <col min="14604" max="14848" width="9.140625" style="2"/>
    <col min="14849" max="14849" width="7.85546875" style="2" customWidth="1"/>
    <col min="14850" max="14850" width="10" style="2" customWidth="1"/>
    <col min="14851" max="14858" width="9.140625" style="2"/>
    <col min="14859" max="14859" width="10" style="2" customWidth="1"/>
    <col min="14860" max="15104" width="9.140625" style="2"/>
    <col min="15105" max="15105" width="7.85546875" style="2" customWidth="1"/>
    <col min="15106" max="15106" width="10" style="2" customWidth="1"/>
    <col min="15107" max="15114" width="9.140625" style="2"/>
    <col min="15115" max="15115" width="10" style="2" customWidth="1"/>
    <col min="15116" max="15360" width="9.140625" style="2"/>
    <col min="15361" max="15361" width="7.85546875" style="2" customWidth="1"/>
    <col min="15362" max="15362" width="10" style="2" customWidth="1"/>
    <col min="15363" max="15370" width="9.140625" style="2"/>
    <col min="15371" max="15371" width="10" style="2" customWidth="1"/>
    <col min="15372" max="15616" width="9.140625" style="2"/>
    <col min="15617" max="15617" width="7.85546875" style="2" customWidth="1"/>
    <col min="15618" max="15618" width="10" style="2" customWidth="1"/>
    <col min="15619" max="15626" width="9.140625" style="2"/>
    <col min="15627" max="15627" width="10" style="2" customWidth="1"/>
    <col min="15628" max="15872" width="9.140625" style="2"/>
    <col min="15873" max="15873" width="7.85546875" style="2" customWidth="1"/>
    <col min="15874" max="15874" width="10" style="2" customWidth="1"/>
    <col min="15875" max="15882" width="9.140625" style="2"/>
    <col min="15883" max="15883" width="10" style="2" customWidth="1"/>
    <col min="15884" max="16128" width="9.140625" style="2"/>
    <col min="16129" max="16129" width="7.85546875" style="2" customWidth="1"/>
    <col min="16130" max="16130" width="10" style="2" customWidth="1"/>
    <col min="16131" max="16138" width="9.140625" style="2"/>
    <col min="16139" max="16139" width="10" style="2" customWidth="1"/>
    <col min="16140" max="16384" width="9.140625" style="2"/>
  </cols>
  <sheetData>
    <row r="1" spans="2:12" ht="15.6" x14ac:dyDescent="0.3">
      <c r="D1" s="597" t="s">
        <v>565</v>
      </c>
      <c r="E1" s="597"/>
      <c r="F1" s="597"/>
      <c r="G1" s="597"/>
      <c r="H1" s="597"/>
      <c r="I1" s="597"/>
      <c r="J1" s="597"/>
    </row>
    <row r="3" spans="2:12" x14ac:dyDescent="0.25">
      <c r="F3" s="598" t="s">
        <v>551</v>
      </c>
      <c r="G3" s="599"/>
      <c r="H3" s="600"/>
    </row>
    <row r="4" spans="2:12" x14ac:dyDescent="0.25">
      <c r="F4" s="601"/>
      <c r="G4" s="602"/>
      <c r="H4" s="603"/>
    </row>
    <row r="8" spans="2:12" x14ac:dyDescent="0.25">
      <c r="F8" s="598" t="s">
        <v>550</v>
      </c>
      <c r="G8" s="599"/>
      <c r="H8" s="600"/>
      <c r="I8" s="361"/>
      <c r="J8" s="11"/>
      <c r="K8" s="11"/>
    </row>
    <row r="9" spans="2:12" x14ac:dyDescent="0.25">
      <c r="F9" s="601"/>
      <c r="G9" s="602"/>
      <c r="H9" s="603"/>
      <c r="I9" s="11"/>
      <c r="J9" s="11"/>
      <c r="K9" s="11"/>
    </row>
    <row r="13" spans="2:12" ht="15" customHeight="1" x14ac:dyDescent="0.25">
      <c r="F13" s="610" t="s">
        <v>80</v>
      </c>
      <c r="G13" s="611"/>
      <c r="H13" s="612"/>
    </row>
    <row r="14" spans="2:12" ht="15" customHeight="1" x14ac:dyDescent="0.25">
      <c r="B14" s="112"/>
      <c r="C14" s="113"/>
      <c r="F14" s="613"/>
      <c r="G14" s="614"/>
      <c r="H14" s="615"/>
      <c r="K14" s="112"/>
      <c r="L14" s="113"/>
    </row>
    <row r="15" spans="2:12" ht="15.6" x14ac:dyDescent="0.3">
      <c r="B15" s="113"/>
      <c r="C15" s="113"/>
      <c r="K15" s="113"/>
      <c r="L15" s="113"/>
    </row>
    <row r="17" spans="2:12" ht="15.6" x14ac:dyDescent="0.3">
      <c r="B17" s="112"/>
      <c r="C17" s="113"/>
      <c r="K17" s="112"/>
      <c r="L17" s="113"/>
    </row>
    <row r="18" spans="2:12" ht="27" customHeight="1" x14ac:dyDescent="0.25">
      <c r="B18" s="113"/>
      <c r="C18" s="113"/>
      <c r="F18" s="598" t="s">
        <v>67</v>
      </c>
      <c r="G18" s="599"/>
      <c r="H18" s="600"/>
      <c r="K18" s="113"/>
      <c r="L18" s="113"/>
    </row>
    <row r="19" spans="2:12" ht="37.5" customHeight="1" x14ac:dyDescent="0.25">
      <c r="F19" s="601"/>
      <c r="G19" s="602"/>
      <c r="H19" s="603"/>
    </row>
    <row r="20" spans="2:12" ht="15.6" x14ac:dyDescent="0.3">
      <c r="D20" s="112"/>
      <c r="E20" s="113"/>
      <c r="I20" s="112"/>
      <c r="J20" s="113"/>
    </row>
    <row r="21" spans="2:12" ht="15.6" x14ac:dyDescent="0.3">
      <c r="D21" s="113"/>
      <c r="E21" s="113"/>
      <c r="I21" s="113"/>
      <c r="J21" s="113"/>
    </row>
    <row r="23" spans="2:12" x14ac:dyDescent="0.25">
      <c r="F23" s="610" t="s">
        <v>33</v>
      </c>
      <c r="G23" s="611"/>
      <c r="H23" s="612"/>
    </row>
    <row r="24" spans="2:12" x14ac:dyDescent="0.25">
      <c r="F24" s="613"/>
      <c r="G24" s="614"/>
      <c r="H24" s="615"/>
    </row>
    <row r="28" spans="2:12" x14ac:dyDescent="0.25">
      <c r="F28" s="604" t="s">
        <v>34</v>
      </c>
      <c r="G28" s="605"/>
      <c r="H28" s="606"/>
    </row>
    <row r="29" spans="2:12" x14ac:dyDescent="0.25">
      <c r="F29" s="11"/>
      <c r="G29" s="114"/>
      <c r="H29" s="114"/>
    </row>
    <row r="30" spans="2:12" x14ac:dyDescent="0.25">
      <c r="F30" s="114"/>
      <c r="G30" s="114"/>
      <c r="H30" s="114"/>
    </row>
    <row r="32" spans="2:12" x14ac:dyDescent="0.25">
      <c r="F32" s="604" t="s">
        <v>35</v>
      </c>
      <c r="G32" s="605"/>
      <c r="H32" s="606"/>
    </row>
    <row r="36" spans="6:8" ht="27.75" customHeight="1" x14ac:dyDescent="0.25">
      <c r="F36" s="607" t="s">
        <v>94</v>
      </c>
      <c r="G36" s="608"/>
      <c r="H36" s="609"/>
    </row>
  </sheetData>
  <mergeCells count="9">
    <mergeCell ref="D1:J1"/>
    <mergeCell ref="F3:H4"/>
    <mergeCell ref="F8:H9"/>
    <mergeCell ref="F32:H32"/>
    <mergeCell ref="F36:H36"/>
    <mergeCell ref="F13:H14"/>
    <mergeCell ref="F18:H19"/>
    <mergeCell ref="F23:H24"/>
    <mergeCell ref="F28:H28"/>
  </mergeCells>
  <pageMargins left="0.511811024" right="0.511811024" top="0.78740157499999996" bottom="0.78740157499999996" header="0.31496062000000002" footer="0.31496062000000002"/>
  <pageSetup paperSize="9" scale="89" orientation="portrait" horizontalDpi="4294967293" verticalDpi="4294967293"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0"/>
  <sheetViews>
    <sheetView workbookViewId="0">
      <selection activeCell="E28" sqref="E28"/>
    </sheetView>
  </sheetViews>
  <sheetFormatPr defaultColWidth="9.140625" defaultRowHeight="15.75" x14ac:dyDescent="0.25"/>
  <cols>
    <col min="1" max="1" width="11.85546875" style="2" customWidth="1"/>
    <col min="2" max="2" width="6" style="2" customWidth="1"/>
    <col min="3" max="3" width="67.7109375" style="2" customWidth="1"/>
    <col min="4" max="4" width="20.7109375" style="2" customWidth="1"/>
    <col min="5" max="5" width="50" style="2" customWidth="1"/>
    <col min="6" max="6" width="6.7109375" style="2" customWidth="1"/>
    <col min="7" max="7" width="24.85546875" style="2" customWidth="1"/>
    <col min="8" max="8" width="22.42578125" style="2" customWidth="1"/>
    <col min="9" max="16384" width="9.140625" style="2"/>
  </cols>
  <sheetData>
    <row r="2" spans="1:7" ht="16.149999999999999" thickBot="1" x14ac:dyDescent="0.35">
      <c r="A2" s="616" t="s">
        <v>566</v>
      </c>
      <c r="B2" s="616"/>
      <c r="C2" s="616"/>
      <c r="D2" s="616"/>
      <c r="E2" s="616"/>
      <c r="F2" s="616"/>
      <c r="G2" s="92"/>
    </row>
    <row r="3" spans="1:7" ht="15.6" x14ac:dyDescent="0.3">
      <c r="B3" s="93"/>
      <c r="C3" s="94"/>
      <c r="D3" s="94"/>
      <c r="E3" s="94"/>
      <c r="F3" s="95"/>
    </row>
    <row r="4" spans="1:7" ht="15.6" x14ac:dyDescent="0.3">
      <c r="B4" s="6"/>
      <c r="C4" s="11"/>
      <c r="D4" s="11"/>
      <c r="E4" s="11"/>
      <c r="F4" s="96"/>
    </row>
    <row r="5" spans="1:7" ht="15.6" x14ac:dyDescent="0.3">
      <c r="B5" s="6"/>
      <c r="C5" s="11"/>
      <c r="D5" s="11"/>
      <c r="E5" s="11"/>
      <c r="F5" s="96"/>
    </row>
    <row r="6" spans="1:7" ht="15.6" x14ac:dyDescent="0.3">
      <c r="B6" s="6"/>
      <c r="C6" s="11"/>
      <c r="D6" s="11"/>
      <c r="E6" s="11"/>
      <c r="F6" s="96"/>
    </row>
    <row r="7" spans="1:7" ht="31.15" x14ac:dyDescent="0.3">
      <c r="B7" s="6"/>
      <c r="C7" s="97" t="s">
        <v>36</v>
      </c>
      <c r="D7" s="98" t="s">
        <v>37</v>
      </c>
      <c r="E7" s="99" t="s">
        <v>51</v>
      </c>
      <c r="F7" s="96"/>
    </row>
    <row r="8" spans="1:7" ht="15.6" x14ac:dyDescent="0.3">
      <c r="B8" s="6"/>
      <c r="C8" s="100" t="s">
        <v>38</v>
      </c>
      <c r="D8" s="100" t="s">
        <v>39</v>
      </c>
      <c r="E8" s="100"/>
      <c r="F8" s="96"/>
    </row>
    <row r="9" spans="1:7" ht="15.6" x14ac:dyDescent="0.3">
      <c r="B9" s="6"/>
      <c r="C9" s="100" t="s">
        <v>40</v>
      </c>
      <c r="D9" s="100" t="s">
        <v>41</v>
      </c>
      <c r="E9" s="100"/>
      <c r="F9" s="96"/>
    </row>
    <row r="10" spans="1:7" ht="31.15" x14ac:dyDescent="0.3">
      <c r="B10" s="6"/>
      <c r="C10" s="101" t="s">
        <v>42</v>
      </c>
      <c r="D10" s="102" t="s">
        <v>43</v>
      </c>
      <c r="E10" s="108" t="s">
        <v>594</v>
      </c>
      <c r="F10" s="96"/>
    </row>
    <row r="11" spans="1:7" ht="31.15" x14ac:dyDescent="0.3">
      <c r="B11" s="6"/>
      <c r="C11" s="101" t="s">
        <v>44</v>
      </c>
      <c r="D11" s="104" t="s">
        <v>39</v>
      </c>
      <c r="E11" s="100"/>
      <c r="F11" s="96"/>
    </row>
    <row r="12" spans="1:7" ht="47.25" x14ac:dyDescent="0.25">
      <c r="B12" s="6"/>
      <c r="C12" s="103" t="s">
        <v>74</v>
      </c>
      <c r="D12" s="105" t="s">
        <v>43</v>
      </c>
      <c r="E12" s="103" t="s">
        <v>598</v>
      </c>
      <c r="F12" s="96"/>
    </row>
    <row r="13" spans="1:7" ht="15.6" x14ac:dyDescent="0.3">
      <c r="B13" s="6"/>
      <c r="C13" s="11"/>
      <c r="D13" s="11"/>
      <c r="E13" s="11"/>
      <c r="F13" s="96"/>
    </row>
    <row r="14" spans="1:7" ht="15.6" x14ac:dyDescent="0.3">
      <c r="B14" s="6"/>
      <c r="C14" s="11"/>
      <c r="D14" s="11"/>
      <c r="E14" s="11"/>
      <c r="F14" s="96"/>
    </row>
    <row r="15" spans="1:7" ht="15.6" x14ac:dyDescent="0.3">
      <c r="B15" s="6"/>
      <c r="C15" s="11"/>
      <c r="D15" s="11"/>
      <c r="E15" s="11"/>
      <c r="F15" s="96"/>
    </row>
    <row r="16" spans="1:7" ht="31.15" x14ac:dyDescent="0.3">
      <c r="B16" s="6"/>
      <c r="C16" s="97" t="s">
        <v>36</v>
      </c>
      <c r="D16" s="98" t="s">
        <v>37</v>
      </c>
      <c r="E16" s="99" t="s">
        <v>51</v>
      </c>
      <c r="F16" s="96"/>
    </row>
    <row r="17" spans="2:6" ht="31.15" x14ac:dyDescent="0.3">
      <c r="B17" s="6"/>
      <c r="C17" s="101" t="s">
        <v>45</v>
      </c>
      <c r="D17" s="104" t="s">
        <v>46</v>
      </c>
      <c r="E17" s="100"/>
      <c r="F17" s="96"/>
    </row>
    <row r="18" spans="2:6" ht="189" x14ac:dyDescent="0.25">
      <c r="B18" s="6"/>
      <c r="C18" s="100" t="s">
        <v>47</v>
      </c>
      <c r="D18" s="100" t="s">
        <v>41</v>
      </c>
      <c r="E18" s="108" t="s">
        <v>894</v>
      </c>
      <c r="F18" s="96"/>
    </row>
    <row r="19" spans="2:6" ht="80.25" x14ac:dyDescent="0.35">
      <c r="B19" s="6"/>
      <c r="C19" s="106" t="s">
        <v>595</v>
      </c>
      <c r="D19" s="13" t="s">
        <v>41</v>
      </c>
      <c r="E19" s="107" t="s">
        <v>599</v>
      </c>
      <c r="F19" s="96"/>
    </row>
    <row r="20" spans="2:6" ht="141.75" x14ac:dyDescent="0.25">
      <c r="B20" s="6"/>
      <c r="C20" s="104" t="s">
        <v>75</v>
      </c>
      <c r="D20" s="105" t="s">
        <v>48</v>
      </c>
      <c r="E20" s="103" t="s">
        <v>895</v>
      </c>
      <c r="F20" s="96"/>
    </row>
    <row r="21" spans="2:6" ht="126" x14ac:dyDescent="0.25">
      <c r="B21" s="6"/>
      <c r="C21" s="108" t="s">
        <v>76</v>
      </c>
      <c r="D21" s="105" t="s">
        <v>41</v>
      </c>
      <c r="E21" s="108" t="s">
        <v>896</v>
      </c>
      <c r="F21" s="96"/>
    </row>
    <row r="22" spans="2:6" x14ac:dyDescent="0.25">
      <c r="B22" s="6"/>
      <c r="C22" s="11"/>
      <c r="D22" s="11"/>
      <c r="E22" s="11"/>
      <c r="F22" s="96"/>
    </row>
    <row r="23" spans="2:6" ht="18.75" x14ac:dyDescent="0.35">
      <c r="B23" s="6"/>
      <c r="C23" s="109"/>
      <c r="D23" s="11"/>
      <c r="E23" s="11"/>
      <c r="F23" s="96"/>
    </row>
    <row r="24" spans="2:6" ht="18.75" x14ac:dyDescent="0.35">
      <c r="B24" s="6"/>
      <c r="C24" s="109"/>
      <c r="D24" s="11"/>
      <c r="E24" s="11"/>
      <c r="F24" s="96"/>
    </row>
    <row r="25" spans="2:6" ht="31.5" x14ac:dyDescent="0.25">
      <c r="B25" s="6"/>
      <c r="C25" s="97" t="s">
        <v>36</v>
      </c>
      <c r="D25" s="98" t="s">
        <v>37</v>
      </c>
      <c r="E25" s="99" t="s">
        <v>51</v>
      </c>
      <c r="F25" s="96"/>
    </row>
    <row r="26" spans="2:6" ht="34.5" x14ac:dyDescent="0.25">
      <c r="B26" s="6"/>
      <c r="C26" s="101" t="s">
        <v>77</v>
      </c>
      <c r="D26" s="104" t="s">
        <v>46</v>
      </c>
      <c r="E26" s="103"/>
      <c r="F26" s="96"/>
    </row>
    <row r="27" spans="2:6" ht="189" x14ac:dyDescent="0.25">
      <c r="B27" s="6"/>
      <c r="C27" s="107" t="s">
        <v>49</v>
      </c>
      <c r="D27" s="106" t="s">
        <v>41</v>
      </c>
      <c r="E27" s="108" t="s">
        <v>897</v>
      </c>
      <c r="F27" s="96"/>
    </row>
    <row r="28" spans="2:6" ht="31.5" x14ac:dyDescent="0.25">
      <c r="B28" s="6"/>
      <c r="C28" s="104" t="s">
        <v>78</v>
      </c>
      <c r="D28" s="104" t="s">
        <v>43</v>
      </c>
      <c r="E28" s="482" t="s">
        <v>596</v>
      </c>
      <c r="F28" s="96"/>
    </row>
    <row r="29" spans="2:6" ht="47.25" x14ac:dyDescent="0.25">
      <c r="B29" s="6"/>
      <c r="C29" s="104" t="s">
        <v>79</v>
      </c>
      <c r="D29" s="104" t="s">
        <v>43</v>
      </c>
      <c r="E29" s="103" t="s">
        <v>597</v>
      </c>
      <c r="F29" s="96"/>
    </row>
    <row r="30" spans="2:6" ht="16.5" thickBot="1" x14ac:dyDescent="0.3">
      <c r="B30" s="9"/>
      <c r="C30" s="110"/>
      <c r="D30" s="110"/>
      <c r="E30" s="110"/>
      <c r="F30" s="111"/>
    </row>
  </sheetData>
  <mergeCells count="1">
    <mergeCell ref="A2:F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1"/>
  <sheetViews>
    <sheetView zoomScale="60" zoomScaleNormal="60" workbookViewId="0">
      <selection activeCell="O487" sqref="O487"/>
    </sheetView>
  </sheetViews>
  <sheetFormatPr defaultColWidth="9.140625" defaultRowHeight="15.75" x14ac:dyDescent="0.25"/>
  <cols>
    <col min="1" max="1" width="1.85546875" style="277" customWidth="1"/>
    <col min="2" max="2" width="36.85546875" style="277" customWidth="1"/>
    <col min="3" max="11" width="15.7109375" style="277" bestFit="1" customWidth="1"/>
    <col min="12" max="12" width="16.5703125" style="277" customWidth="1"/>
    <col min="13" max="13" width="18.140625" style="277" customWidth="1"/>
    <col min="14" max="20" width="17" style="277" bestFit="1" customWidth="1"/>
    <col min="21" max="16384" width="9.140625" style="277"/>
  </cols>
  <sheetData>
    <row r="1" spans="1:13" ht="15.6" x14ac:dyDescent="0.3">
      <c r="A1" s="276"/>
      <c r="B1" s="276"/>
      <c r="C1" s="276"/>
      <c r="D1" s="276"/>
      <c r="E1" s="276"/>
      <c r="F1" s="276"/>
      <c r="G1" s="276"/>
      <c r="H1" s="276"/>
      <c r="I1" s="276"/>
      <c r="J1" s="276"/>
      <c r="K1" s="276"/>
    </row>
    <row r="2" spans="1:13" ht="15.6" x14ac:dyDescent="0.3">
      <c r="A2" s="276"/>
      <c r="B2" s="446" t="s">
        <v>183</v>
      </c>
      <c r="C2" s="278"/>
      <c r="D2" s="278"/>
      <c r="E2" s="276"/>
      <c r="F2" s="276"/>
      <c r="G2" s="276"/>
      <c r="H2" s="276"/>
      <c r="I2" s="276"/>
      <c r="J2" s="276"/>
      <c r="K2" s="276"/>
    </row>
    <row r="3" spans="1:13" ht="15.6" x14ac:dyDescent="0.3">
      <c r="A3" s="276"/>
      <c r="B3" s="278"/>
      <c r="C3" s="278"/>
      <c r="D3" s="278"/>
      <c r="E3" s="276"/>
      <c r="F3" s="276"/>
      <c r="G3" s="276"/>
      <c r="H3" s="276"/>
      <c r="I3" s="276"/>
      <c r="J3" s="276"/>
      <c r="K3" s="276"/>
    </row>
    <row r="4" spans="1:13" ht="31.15" x14ac:dyDescent="0.3">
      <c r="A4" s="276"/>
      <c r="B4" s="279" t="s">
        <v>181</v>
      </c>
      <c r="C4" s="409">
        <v>2005</v>
      </c>
      <c r="D4" s="409">
        <v>2006</v>
      </c>
      <c r="E4" s="409">
        <v>2007</v>
      </c>
      <c r="F4" s="409">
        <v>2008</v>
      </c>
      <c r="G4" s="409">
        <v>2009</v>
      </c>
      <c r="H4" s="409">
        <v>2010</v>
      </c>
      <c r="I4" s="409">
        <v>2011</v>
      </c>
      <c r="J4" s="409">
        <v>2012</v>
      </c>
      <c r="K4" s="409">
        <v>2013</v>
      </c>
      <c r="L4" s="409">
        <v>2014</v>
      </c>
      <c r="M4" s="410">
        <v>2015</v>
      </c>
    </row>
    <row r="5" spans="1:13" s="280" customFormat="1" ht="15.6" x14ac:dyDescent="0.3">
      <c r="B5" s="281" t="s">
        <v>136</v>
      </c>
      <c r="C5" s="387">
        <f>C64+C101+C138+C175+C212+C249+C286+C323+C360+C397+C434</f>
        <v>85.988679000000005</v>
      </c>
      <c r="D5" s="387">
        <f t="shared" ref="D5:M5" si="0">D64+D101+D138+D175+D212+D249+D286+D323+D360+D397+D434</f>
        <v>73.703679000000022</v>
      </c>
      <c r="E5" s="387">
        <f t="shared" si="0"/>
        <v>73.703679000000022</v>
      </c>
      <c r="F5" s="387">
        <f t="shared" si="0"/>
        <v>73.703679000000022</v>
      </c>
      <c r="G5" s="387">
        <f t="shared" si="0"/>
        <v>92.131179000000017</v>
      </c>
      <c r="H5" s="387">
        <f t="shared" si="0"/>
        <v>98.27367900000003</v>
      </c>
      <c r="I5" s="387">
        <f t="shared" si="0"/>
        <v>100.11642900000002</v>
      </c>
      <c r="J5" s="387">
        <f t="shared" si="0"/>
        <v>113.629929</v>
      </c>
      <c r="K5" s="387">
        <f t="shared" si="0"/>
        <v>342.74517899999995</v>
      </c>
      <c r="L5" s="387">
        <f t="shared" si="0"/>
        <v>981.59037899999987</v>
      </c>
      <c r="M5" s="534">
        <f t="shared" si="0"/>
        <v>1195.3745790000003</v>
      </c>
    </row>
    <row r="6" spans="1:13" s="280" customFormat="1" ht="15.6" x14ac:dyDescent="0.3">
      <c r="B6" s="281" t="s">
        <v>137</v>
      </c>
      <c r="C6" s="387">
        <f t="shared" ref="C6:M6" si="1">C65+C102+C139+C176+C213+C250+C287+C324+C361+C398+C435</f>
        <v>1294886.3027283351</v>
      </c>
      <c r="D6" s="387">
        <f t="shared" si="1"/>
        <v>1371686.2271849841</v>
      </c>
      <c r="E6" s="387">
        <f t="shared" si="1"/>
        <v>1458648.7122783661</v>
      </c>
      <c r="F6" s="387">
        <f t="shared" si="1"/>
        <v>1549082.6011287428</v>
      </c>
      <c r="G6" s="387">
        <f t="shared" si="1"/>
        <v>1654880.074378005</v>
      </c>
      <c r="H6" s="387">
        <f t="shared" si="1"/>
        <v>1734465.5529719794</v>
      </c>
      <c r="I6" s="387">
        <f t="shared" si="1"/>
        <v>1808116.0171297581</v>
      </c>
      <c r="J6" s="387">
        <f t="shared" si="1"/>
        <v>2072219.0491956444</v>
      </c>
      <c r="K6" s="387">
        <f t="shared" si="1"/>
        <v>2193720.2732890719</v>
      </c>
      <c r="L6" s="387">
        <f t="shared" si="1"/>
        <v>1918702.2088768156</v>
      </c>
      <c r="M6" s="534">
        <f t="shared" si="1"/>
        <v>1788000.502251375</v>
      </c>
    </row>
    <row r="7" spans="1:13" s="280" customFormat="1" ht="15.6" x14ac:dyDescent="0.3">
      <c r="B7" s="281" t="s">
        <v>138</v>
      </c>
      <c r="C7" s="387">
        <f t="shared" ref="C7:M7" si="2">C66+C103+C140+C177+C214+C251+C288+C325+C362+C399+C436</f>
        <v>4194.7541790000005</v>
      </c>
      <c r="D7" s="387">
        <f t="shared" si="2"/>
        <v>5112.2168789999987</v>
      </c>
      <c r="E7" s="387">
        <f t="shared" si="2"/>
        <v>4986.3050789999998</v>
      </c>
      <c r="F7" s="387">
        <f t="shared" si="2"/>
        <v>4922.9239289999996</v>
      </c>
      <c r="G7" s="387">
        <f t="shared" si="2"/>
        <v>5107.028828999999</v>
      </c>
      <c r="H7" s="387">
        <f t="shared" si="2"/>
        <v>5170.5800789999985</v>
      </c>
      <c r="I7" s="387">
        <f t="shared" si="2"/>
        <v>4836.5887290000001</v>
      </c>
      <c r="J7" s="387">
        <f t="shared" si="2"/>
        <v>4440.7943789999999</v>
      </c>
      <c r="K7" s="387">
        <f t="shared" si="2"/>
        <v>4420.5241290000004</v>
      </c>
      <c r="L7" s="387">
        <f t="shared" si="2"/>
        <v>4572.2123790000005</v>
      </c>
      <c r="M7" s="534">
        <f t="shared" si="2"/>
        <v>4732.8214289999996</v>
      </c>
    </row>
    <row r="8" spans="1:13" s="280" customFormat="1" ht="15.6" x14ac:dyDescent="0.3">
      <c r="B8" s="281" t="s">
        <v>139</v>
      </c>
      <c r="C8" s="387">
        <f t="shared" ref="C8:M8" si="3">C67+C104+C141+C178+C215+C252+C289+C326+C363+C400+C437</f>
        <v>172192.04827722983</v>
      </c>
      <c r="D8" s="387">
        <f t="shared" si="3"/>
        <v>179266.68756315752</v>
      </c>
      <c r="E8" s="387">
        <f t="shared" si="3"/>
        <v>190697.83681108244</v>
      </c>
      <c r="F8" s="387">
        <f t="shared" si="3"/>
        <v>201249.70469717283</v>
      </c>
      <c r="G8" s="387">
        <f t="shared" si="3"/>
        <v>214332.47815046046</v>
      </c>
      <c r="H8" s="387">
        <f t="shared" si="3"/>
        <v>213491.72363472101</v>
      </c>
      <c r="I8" s="387">
        <f t="shared" si="3"/>
        <v>222777.25570275</v>
      </c>
      <c r="J8" s="387">
        <f t="shared" si="3"/>
        <v>268164.13566075003</v>
      </c>
      <c r="K8" s="387">
        <f t="shared" si="3"/>
        <v>305807.1248085</v>
      </c>
      <c r="L8" s="387">
        <f t="shared" si="3"/>
        <v>364463.86092900002</v>
      </c>
      <c r="M8" s="534">
        <f t="shared" si="3"/>
        <v>382648.82995287643</v>
      </c>
    </row>
    <row r="9" spans="1:13" s="280" customFormat="1" ht="15.6" x14ac:dyDescent="0.3">
      <c r="B9" s="281" t="s">
        <v>140</v>
      </c>
      <c r="C9" s="387">
        <f t="shared" ref="C9:M9" si="4">C68+C105+C142+C179+C216+C253+C290+C327+C364+C401+C438</f>
        <v>61030.134707581106</v>
      </c>
      <c r="D9" s="387">
        <f t="shared" si="4"/>
        <v>62538.209008940801</v>
      </c>
      <c r="E9" s="387">
        <f t="shared" si="4"/>
        <v>67998.748190483049</v>
      </c>
      <c r="F9" s="387">
        <f t="shared" si="4"/>
        <v>71129.267931143695</v>
      </c>
      <c r="G9" s="387">
        <f t="shared" si="4"/>
        <v>73898.466888376948</v>
      </c>
      <c r="H9" s="387">
        <f t="shared" si="4"/>
        <v>76527.756258764901</v>
      </c>
      <c r="I9" s="387">
        <f t="shared" si="4"/>
        <v>78943.219578030883</v>
      </c>
      <c r="J9" s="387">
        <f t="shared" si="4"/>
        <v>80276.188392727956</v>
      </c>
      <c r="K9" s="387">
        <f t="shared" si="4"/>
        <v>93245.035537647855</v>
      </c>
      <c r="L9" s="387">
        <f t="shared" si="4"/>
        <v>98860.343697604592</v>
      </c>
      <c r="M9" s="534">
        <f t="shared" si="4"/>
        <v>101808.27398428704</v>
      </c>
    </row>
    <row r="10" spans="1:13" s="280" customFormat="1" ht="15.6" x14ac:dyDescent="0.3">
      <c r="B10" s="281" t="s">
        <v>141</v>
      </c>
      <c r="C10" s="387">
        <f t="shared" ref="C10:M10" si="5">C69+C106+C143+C180+C217+C254+C291+C328+C365+C402+C439</f>
        <v>245.69367899999997</v>
      </c>
      <c r="D10" s="387">
        <f t="shared" si="5"/>
        <v>245.69367899999997</v>
      </c>
      <c r="E10" s="387">
        <f t="shared" si="5"/>
        <v>245.69367899999997</v>
      </c>
      <c r="F10" s="387">
        <f t="shared" si="5"/>
        <v>245.69367899999997</v>
      </c>
      <c r="G10" s="387">
        <f t="shared" si="5"/>
        <v>245.69367899999997</v>
      </c>
      <c r="H10" s="387">
        <f t="shared" si="5"/>
        <v>245.69367899999997</v>
      </c>
      <c r="I10" s="387">
        <f t="shared" si="5"/>
        <v>232.79442899999998</v>
      </c>
      <c r="J10" s="387">
        <f t="shared" si="5"/>
        <v>219.28092899999999</v>
      </c>
      <c r="K10" s="387">
        <f t="shared" si="5"/>
        <v>221.73792899999995</v>
      </c>
      <c r="L10" s="387">
        <f t="shared" si="5"/>
        <v>242.00817899999998</v>
      </c>
      <c r="M10" s="534">
        <f t="shared" si="5"/>
        <v>242.62242899999995</v>
      </c>
    </row>
    <row r="11" spans="1:13" s="280" customFormat="1" ht="15.6" x14ac:dyDescent="0.3">
      <c r="B11" s="281" t="s">
        <v>142</v>
      </c>
      <c r="C11" s="387">
        <f t="shared" ref="C11:M11" si="6">C70+C107+C144+C181+C218+C255+C292+C329+C366+C403+C440</f>
        <v>28974.610626907011</v>
      </c>
      <c r="D11" s="387">
        <f t="shared" si="6"/>
        <v>30250.537020603006</v>
      </c>
      <c r="E11" s="387">
        <f t="shared" si="6"/>
        <v>34707.362018442189</v>
      </c>
      <c r="F11" s="387">
        <f t="shared" si="6"/>
        <v>37844.144235978594</v>
      </c>
      <c r="G11" s="387">
        <f t="shared" si="6"/>
        <v>40926.359993161066</v>
      </c>
      <c r="H11" s="387">
        <f t="shared" si="6"/>
        <v>40705.045153684245</v>
      </c>
      <c r="I11" s="387">
        <f t="shared" si="6"/>
        <v>42533.713012464774</v>
      </c>
      <c r="J11" s="387">
        <f t="shared" si="6"/>
        <v>54590.781679845706</v>
      </c>
      <c r="K11" s="387">
        <f t="shared" si="6"/>
        <v>57252.879969712114</v>
      </c>
      <c r="L11" s="387">
        <f t="shared" si="6"/>
        <v>56911.524303136532</v>
      </c>
      <c r="M11" s="534">
        <f t="shared" si="6"/>
        <v>52294.182404944382</v>
      </c>
    </row>
    <row r="12" spans="1:13" s="280" customFormat="1" ht="15.6" x14ac:dyDescent="0.3">
      <c r="B12" s="281" t="s">
        <v>143</v>
      </c>
      <c r="C12" s="411">
        <f t="shared" ref="C12:M12" si="7">C71+C108+C145+C182+C219+C256+C293+C330+C367+C404+C441</f>
        <v>-6.3209999999999994E-3</v>
      </c>
      <c r="D12" s="411">
        <f t="shared" si="7"/>
        <v>-6.3209999999999994E-3</v>
      </c>
      <c r="E12" s="411">
        <f t="shared" si="7"/>
        <v>-6.3209999999999994E-3</v>
      </c>
      <c r="F12" s="411">
        <f t="shared" si="7"/>
        <v>18.421178999999995</v>
      </c>
      <c r="G12" s="411">
        <f t="shared" si="7"/>
        <v>24.563679</v>
      </c>
      <c r="H12" s="411">
        <f t="shared" si="7"/>
        <v>24.563679</v>
      </c>
      <c r="I12" s="411">
        <f t="shared" si="7"/>
        <v>22.720929000000002</v>
      </c>
      <c r="J12" s="411">
        <f t="shared" si="7"/>
        <v>22.106679</v>
      </c>
      <c r="K12" s="411">
        <f t="shared" si="7"/>
        <v>22.106679</v>
      </c>
      <c r="L12" s="411">
        <f t="shared" si="7"/>
        <v>163.99842899999996</v>
      </c>
      <c r="M12" s="535">
        <f t="shared" si="7"/>
        <v>148.64217899999997</v>
      </c>
    </row>
    <row r="13" spans="1:13" s="280" customFormat="1" ht="15.6" x14ac:dyDescent="0.3">
      <c r="B13" s="281" t="s">
        <v>144</v>
      </c>
      <c r="C13" s="387">
        <f t="shared" ref="C13:M13" si="8">C72+C109+C146+C183+C220+C257+C294+C331+C368+C405+C442</f>
        <v>14.121429000000003</v>
      </c>
      <c r="D13" s="411">
        <f t="shared" si="8"/>
        <v>-6.3209999999999994E-3</v>
      </c>
      <c r="E13" s="387">
        <f t="shared" si="8"/>
        <v>55.276179000000006</v>
      </c>
      <c r="F13" s="387">
        <f t="shared" si="8"/>
        <v>55.276179000000006</v>
      </c>
      <c r="G13" s="387">
        <f t="shared" si="8"/>
        <v>49.133678999999994</v>
      </c>
      <c r="H13" s="387">
        <f t="shared" si="8"/>
        <v>49.133678999999994</v>
      </c>
      <c r="I13" s="387">
        <f t="shared" si="8"/>
        <v>50.976428999999989</v>
      </c>
      <c r="J13" s="387">
        <f t="shared" si="8"/>
        <v>51.590679000000002</v>
      </c>
      <c r="K13" s="387">
        <f t="shared" si="8"/>
        <v>90.288429000000022</v>
      </c>
      <c r="L13" s="387">
        <f t="shared" si="8"/>
        <v>25.792179000000001</v>
      </c>
      <c r="M13" s="534">
        <f t="shared" si="8"/>
        <v>-6.3209999999999994E-3</v>
      </c>
    </row>
    <row r="14" spans="1:13" s="280" customFormat="1" ht="15.6" x14ac:dyDescent="0.3">
      <c r="B14" s="281" t="s">
        <v>145</v>
      </c>
      <c r="C14" s="387">
        <f t="shared" ref="C14:M14" si="9">C73+C110+C147+C184+C221+C258+C295+C332+C369+C406+C443</f>
        <v>67790.400418224206</v>
      </c>
      <c r="D14" s="387">
        <f t="shared" si="9"/>
        <v>71467.093232704749</v>
      </c>
      <c r="E14" s="387">
        <f t="shared" si="9"/>
        <v>74760.846253078387</v>
      </c>
      <c r="F14" s="387">
        <f t="shared" si="9"/>
        <v>76447.240410592392</v>
      </c>
      <c r="G14" s="387">
        <f t="shared" si="9"/>
        <v>78728.340342569718</v>
      </c>
      <c r="H14" s="387">
        <f t="shared" si="9"/>
        <v>84875.134343299695</v>
      </c>
      <c r="I14" s="387">
        <f t="shared" si="9"/>
        <v>90126.540608853684</v>
      </c>
      <c r="J14" s="387">
        <f t="shared" si="9"/>
        <v>100001.09764386878</v>
      </c>
      <c r="K14" s="387">
        <f t="shared" si="9"/>
        <v>104699.49014459876</v>
      </c>
      <c r="L14" s="387">
        <f t="shared" si="9"/>
        <v>108004.2216555156</v>
      </c>
      <c r="M14" s="534">
        <f t="shared" si="9"/>
        <v>113230.78641661489</v>
      </c>
    </row>
    <row r="15" spans="1:13" s="280" customFormat="1" ht="15.6" x14ac:dyDescent="0.3">
      <c r="B15" s="281" t="s">
        <v>146</v>
      </c>
      <c r="C15" s="387">
        <f t="shared" ref="C15:M15" si="10">C74+C111+C148+C185+C222+C259+C296+C333+C370+C407+C444</f>
        <v>16996.622884441822</v>
      </c>
      <c r="D15" s="387">
        <f t="shared" si="10"/>
        <v>18041.532395527858</v>
      </c>
      <c r="E15" s="387">
        <f t="shared" si="10"/>
        <v>18755.275747055879</v>
      </c>
      <c r="F15" s="387">
        <f t="shared" si="10"/>
        <v>18530.175933869432</v>
      </c>
      <c r="G15" s="387">
        <f t="shared" si="10"/>
        <v>20166.244678767733</v>
      </c>
      <c r="H15" s="387">
        <f t="shared" si="10"/>
        <v>19678.789228822483</v>
      </c>
      <c r="I15" s="387">
        <f t="shared" si="10"/>
        <v>19373.714823739028</v>
      </c>
      <c r="J15" s="387">
        <f t="shared" si="10"/>
        <v>17732.771403197119</v>
      </c>
      <c r="K15" s="387">
        <f t="shared" si="10"/>
        <v>18419.573572863897</v>
      </c>
      <c r="L15" s="387">
        <f t="shared" si="10"/>
        <v>20055.053358488669</v>
      </c>
      <c r="M15" s="534">
        <f t="shared" si="10"/>
        <v>20519.21590077988</v>
      </c>
    </row>
    <row r="16" spans="1:13" s="280" customFormat="1" ht="15.6" x14ac:dyDescent="0.3">
      <c r="B16" s="281" t="s">
        <v>147</v>
      </c>
      <c r="C16" s="387">
        <f t="shared" ref="C16:M16" si="11">C75+C112+C149+C186+C223+C260+C297+C334+C371+C408+C445</f>
        <v>2153753.0277705346</v>
      </c>
      <c r="D16" s="387">
        <f t="shared" si="11"/>
        <v>2288189.1549089253</v>
      </c>
      <c r="E16" s="387">
        <f t="shared" si="11"/>
        <v>2416970.5244993535</v>
      </c>
      <c r="F16" s="387">
        <f t="shared" si="11"/>
        <v>2551950.3593610795</v>
      </c>
      <c r="G16" s="387">
        <f t="shared" si="11"/>
        <v>2713297.3601993844</v>
      </c>
      <c r="H16" s="387">
        <f t="shared" si="11"/>
        <v>2929813.4119053287</v>
      </c>
      <c r="I16" s="387">
        <f t="shared" si="11"/>
        <v>2940246.0038718907</v>
      </c>
      <c r="J16" s="387">
        <f t="shared" si="11"/>
        <v>3275673.9416400534</v>
      </c>
      <c r="K16" s="387">
        <f t="shared" si="11"/>
        <v>3524168.6714923629</v>
      </c>
      <c r="L16" s="387">
        <f t="shared" si="11"/>
        <v>3694731.5590601084</v>
      </c>
      <c r="M16" s="534">
        <f t="shared" si="11"/>
        <v>3743186.6850903146</v>
      </c>
    </row>
    <row r="17" spans="2:13" s="280" customFormat="1" ht="15.6" x14ac:dyDescent="0.3">
      <c r="B17" s="281" t="s">
        <v>148</v>
      </c>
      <c r="C17" s="387">
        <f t="shared" ref="C17:M17" si="12">C76+C113+C150+C187+C224+C261+C298+C335+C372+C409+C446</f>
        <v>184969.66189376853</v>
      </c>
      <c r="D17" s="387">
        <f t="shared" si="12"/>
        <v>199911.19571170316</v>
      </c>
      <c r="E17" s="387">
        <f t="shared" si="12"/>
        <v>245668.37765843386</v>
      </c>
      <c r="F17" s="387">
        <f t="shared" si="12"/>
        <v>274356.45110824052</v>
      </c>
      <c r="G17" s="387">
        <f t="shared" si="12"/>
        <v>290525.7401593363</v>
      </c>
      <c r="H17" s="387">
        <f t="shared" si="12"/>
        <v>329821.625045099</v>
      </c>
      <c r="I17" s="387">
        <f t="shared" si="12"/>
        <v>351375.43556152628</v>
      </c>
      <c r="J17" s="387">
        <f t="shared" si="12"/>
        <v>360531.01291620586</v>
      </c>
      <c r="K17" s="387">
        <f t="shared" si="12"/>
        <v>362600.05671178189</v>
      </c>
      <c r="L17" s="387">
        <f t="shared" si="12"/>
        <v>368425.00898148114</v>
      </c>
      <c r="M17" s="534">
        <f t="shared" si="12"/>
        <v>371727.11243823916</v>
      </c>
    </row>
    <row r="18" spans="2:13" s="280" customFormat="1" ht="15.6" x14ac:dyDescent="0.3">
      <c r="B18" s="281" t="s">
        <v>149</v>
      </c>
      <c r="C18" s="387">
        <f t="shared" ref="C18:M18" si="13">C77+C114+C151+C188+C225+C262+C299+C336+C373+C410+C447</f>
        <v>119539.60417568778</v>
      </c>
      <c r="D18" s="387">
        <f t="shared" si="13"/>
        <v>128727.63553926743</v>
      </c>
      <c r="E18" s="387">
        <f t="shared" si="13"/>
        <v>136908.96198486368</v>
      </c>
      <c r="F18" s="387">
        <f t="shared" si="13"/>
        <v>145369.12455171824</v>
      </c>
      <c r="G18" s="387">
        <f t="shared" si="13"/>
        <v>154241.88385144927</v>
      </c>
      <c r="H18" s="387">
        <f t="shared" si="13"/>
        <v>168074.84642593647</v>
      </c>
      <c r="I18" s="387">
        <f t="shared" si="13"/>
        <v>180535.96007455644</v>
      </c>
      <c r="J18" s="387">
        <f t="shared" si="13"/>
        <v>186139.67690665909</v>
      </c>
      <c r="K18" s="387">
        <f t="shared" si="13"/>
        <v>189466.33726694286</v>
      </c>
      <c r="L18" s="387">
        <f t="shared" si="13"/>
        <v>196702.12298167308</v>
      </c>
      <c r="M18" s="534">
        <f t="shared" si="13"/>
        <v>193914.13162809494</v>
      </c>
    </row>
    <row r="19" spans="2:13" s="280" customFormat="1" ht="15.6" x14ac:dyDescent="0.3">
      <c r="B19" s="281" t="s">
        <v>150</v>
      </c>
      <c r="C19" s="387">
        <f t="shared" ref="C19:M19" si="14">C78+C115+C152+C189+C226+C263+C300+C337+C374+C411+C448</f>
        <v>28541.699680473674</v>
      </c>
      <c r="D19" s="387">
        <f t="shared" si="14"/>
        <v>32172.647155516126</v>
      </c>
      <c r="E19" s="387">
        <f t="shared" si="14"/>
        <v>33981.828944170848</v>
      </c>
      <c r="F19" s="387">
        <f t="shared" si="14"/>
        <v>35766.509168705299</v>
      </c>
      <c r="G19" s="387">
        <f t="shared" si="14"/>
        <v>37965.414740911197</v>
      </c>
      <c r="H19" s="387">
        <f t="shared" si="14"/>
        <v>41227.326099955455</v>
      </c>
      <c r="I19" s="387">
        <f t="shared" si="14"/>
        <v>44528.159843473906</v>
      </c>
      <c r="J19" s="387">
        <f t="shared" si="14"/>
        <v>45645.658844361526</v>
      </c>
      <c r="K19" s="387">
        <f t="shared" si="14"/>
        <v>45577.509299366997</v>
      </c>
      <c r="L19" s="387">
        <f t="shared" si="14"/>
        <v>48808.887921948866</v>
      </c>
      <c r="M19" s="534">
        <f t="shared" si="14"/>
        <v>53897.613033282112</v>
      </c>
    </row>
    <row r="20" spans="2:13" s="280" customFormat="1" ht="15.6" x14ac:dyDescent="0.3">
      <c r="B20" s="281" t="s">
        <v>151</v>
      </c>
      <c r="C20" s="387">
        <f t="shared" ref="C20:M20" si="15">C79+C116+C153+C190+C227+C264+C301+C338+C375+C412+C449</f>
        <v>10565.093678999998</v>
      </c>
      <c r="D20" s="387">
        <f t="shared" si="15"/>
        <v>10749.368678999999</v>
      </c>
      <c r="E20" s="387">
        <f t="shared" si="15"/>
        <v>11363.618679000001</v>
      </c>
      <c r="F20" s="387">
        <f t="shared" si="15"/>
        <v>11547.893679000001</v>
      </c>
      <c r="G20" s="387">
        <f t="shared" si="15"/>
        <v>11547.893679000001</v>
      </c>
      <c r="H20" s="387">
        <f t="shared" si="15"/>
        <v>10995.068678999998</v>
      </c>
      <c r="I20" s="387">
        <f t="shared" si="15"/>
        <v>11168.287179000001</v>
      </c>
      <c r="J20" s="387">
        <f t="shared" si="15"/>
        <v>11025.781179000001</v>
      </c>
      <c r="K20" s="387">
        <f t="shared" si="15"/>
        <v>11109.933429000002</v>
      </c>
      <c r="L20" s="387">
        <f t="shared" si="15"/>
        <v>11607.475929000002</v>
      </c>
      <c r="M20" s="534">
        <f t="shared" si="15"/>
        <v>12283.150929000001</v>
      </c>
    </row>
    <row r="21" spans="2:13" s="280" customFormat="1" ht="15.6" x14ac:dyDescent="0.3">
      <c r="B21" s="281" t="s">
        <v>152</v>
      </c>
      <c r="C21" s="387">
        <f t="shared" ref="C21:M21" si="16">C80+C117+C154+C191+C228+C265+C302+C339+C376+C413+C450</f>
        <v>671101.37017356337</v>
      </c>
      <c r="D21" s="387">
        <f t="shared" si="16"/>
        <v>716919.73602609709</v>
      </c>
      <c r="E21" s="387">
        <f t="shared" si="16"/>
        <v>749814.32448296447</v>
      </c>
      <c r="F21" s="387">
        <f t="shared" si="16"/>
        <v>792882.80223119434</v>
      </c>
      <c r="G21" s="387">
        <f t="shared" si="16"/>
        <v>840582.44541284384</v>
      </c>
      <c r="H21" s="387">
        <f t="shared" si="16"/>
        <v>875821.36759088864</v>
      </c>
      <c r="I21" s="387">
        <f t="shared" si="16"/>
        <v>952639.77817718952</v>
      </c>
      <c r="J21" s="387">
        <f t="shared" si="16"/>
        <v>1013030.7450614636</v>
      </c>
      <c r="K21" s="387">
        <f t="shared" si="16"/>
        <v>1020657.6250708259</v>
      </c>
      <c r="L21" s="387">
        <f t="shared" si="16"/>
        <v>1060837.2615340757</v>
      </c>
      <c r="M21" s="534">
        <f t="shared" si="16"/>
        <v>1111996.6819140534</v>
      </c>
    </row>
    <row r="22" spans="2:13" s="280" customFormat="1" ht="15.6" x14ac:dyDescent="0.3">
      <c r="B22" s="281" t="s">
        <v>153</v>
      </c>
      <c r="C22" s="387">
        <f t="shared" ref="C22:M22" si="17">C81+C118+C155+C192+C229+C266+C303+C340+C377+C414+C451</f>
        <v>255657.07197292577</v>
      </c>
      <c r="D22" s="387">
        <f t="shared" si="17"/>
        <v>273951.8632373719</v>
      </c>
      <c r="E22" s="387">
        <f t="shared" si="17"/>
        <v>280777.96924815909</v>
      </c>
      <c r="F22" s="387">
        <f t="shared" si="17"/>
        <v>298016.13560713944</v>
      </c>
      <c r="G22" s="387">
        <f t="shared" si="17"/>
        <v>317132.77697951905</v>
      </c>
      <c r="H22" s="387">
        <f t="shared" si="17"/>
        <v>352106.90224113362</v>
      </c>
      <c r="I22" s="387">
        <f t="shared" si="17"/>
        <v>363875.75627091038</v>
      </c>
      <c r="J22" s="387">
        <f t="shared" si="17"/>
        <v>377437.76505203883</v>
      </c>
      <c r="K22" s="387">
        <f t="shared" si="17"/>
        <v>385413.09659283923</v>
      </c>
      <c r="L22" s="387">
        <f t="shared" si="17"/>
        <v>440605.51442182908</v>
      </c>
      <c r="M22" s="534">
        <f t="shared" si="17"/>
        <v>445717.82980339689</v>
      </c>
    </row>
    <row r="23" spans="2:13" s="280" customFormat="1" ht="15.6" x14ac:dyDescent="0.3">
      <c r="B23" s="281" t="s">
        <v>154</v>
      </c>
      <c r="C23" s="387">
        <f t="shared" ref="C23:M23" si="18">C82+C119+C156+C193+C230+C267+C304+C341+C378+C415+C452</f>
        <v>15663.368679000001</v>
      </c>
      <c r="D23" s="387">
        <f t="shared" si="18"/>
        <v>17444.693679</v>
      </c>
      <c r="E23" s="387">
        <f t="shared" si="18"/>
        <v>28255.493679000003</v>
      </c>
      <c r="F23" s="387">
        <f t="shared" si="18"/>
        <v>30712.493679000003</v>
      </c>
      <c r="G23" s="387">
        <f t="shared" si="18"/>
        <v>29361.143679000004</v>
      </c>
      <c r="H23" s="387">
        <f t="shared" si="18"/>
        <v>30098.243679000003</v>
      </c>
      <c r="I23" s="387">
        <f t="shared" si="18"/>
        <v>86038.605428999974</v>
      </c>
      <c r="J23" s="387">
        <f t="shared" si="18"/>
        <v>100033.06317899999</v>
      </c>
      <c r="K23" s="387">
        <f t="shared" si="18"/>
        <v>101300.260929</v>
      </c>
      <c r="L23" s="387">
        <f t="shared" si="18"/>
        <v>25635.742629</v>
      </c>
      <c r="M23" s="534">
        <f t="shared" si="18"/>
        <v>137.02182899999997</v>
      </c>
    </row>
    <row r="24" spans="2:13" s="280" customFormat="1" ht="15.6" x14ac:dyDescent="0.3">
      <c r="B24" s="281" t="s">
        <v>155</v>
      </c>
      <c r="C24" s="387">
        <f t="shared" ref="C24:M24" si="19">C83+C120+C157+C194+C231+C268+C305+C342+C379+C416+C453</f>
        <v>245481.38904160462</v>
      </c>
      <c r="D24" s="387">
        <f t="shared" si="19"/>
        <v>260810.25903400237</v>
      </c>
      <c r="E24" s="387">
        <f t="shared" si="19"/>
        <v>277122.33356324874</v>
      </c>
      <c r="F24" s="387">
        <f t="shared" si="19"/>
        <v>291546.13243278459</v>
      </c>
      <c r="G24" s="387">
        <f t="shared" si="19"/>
        <v>306436.98719367856</v>
      </c>
      <c r="H24" s="387">
        <f t="shared" si="19"/>
        <v>326214.59879310604</v>
      </c>
      <c r="I24" s="387">
        <f t="shared" si="19"/>
        <v>345229.71649197995</v>
      </c>
      <c r="J24" s="387">
        <f t="shared" si="19"/>
        <v>364295.95141055109</v>
      </c>
      <c r="K24" s="387">
        <f t="shared" si="19"/>
        <v>376893.77518090687</v>
      </c>
      <c r="L24" s="387">
        <f t="shared" si="19"/>
        <v>592287.67949392239</v>
      </c>
      <c r="M24" s="534">
        <f t="shared" si="19"/>
        <v>695783.87457995082</v>
      </c>
    </row>
    <row r="25" spans="2:13" s="280" customFormat="1" ht="15.6" x14ac:dyDescent="0.3">
      <c r="B25" s="281" t="s">
        <v>156</v>
      </c>
      <c r="C25" s="387">
        <f t="shared" ref="C25:M25" si="20">C84+C121+C158+C195+C232+C269+C306+C343+C380+C417+C454</f>
        <v>1436880.2288722976</v>
      </c>
      <c r="D25" s="387">
        <f t="shared" si="20"/>
        <v>1543700.0390939082</v>
      </c>
      <c r="E25" s="387">
        <f t="shared" si="20"/>
        <v>1684975.2146440835</v>
      </c>
      <c r="F25" s="387">
        <f t="shared" si="20"/>
        <v>1784088.323517316</v>
      </c>
      <c r="G25" s="387">
        <f t="shared" si="20"/>
        <v>1881573.5526914229</v>
      </c>
      <c r="H25" s="387">
        <f t="shared" si="20"/>
        <v>2026487.566646735</v>
      </c>
      <c r="I25" s="387">
        <f t="shared" si="20"/>
        <v>2148928.573683728</v>
      </c>
      <c r="J25" s="387">
        <f t="shared" si="20"/>
        <v>2243022.3677154882</v>
      </c>
      <c r="K25" s="387">
        <f t="shared" si="20"/>
        <v>2291528.7710446049</v>
      </c>
      <c r="L25" s="387">
        <f t="shared" si="20"/>
        <v>2477261.0587483994</v>
      </c>
      <c r="M25" s="534">
        <f t="shared" si="20"/>
        <v>2589302.6094526285</v>
      </c>
    </row>
    <row r="26" spans="2:13" s="280" customFormat="1" ht="15.6" x14ac:dyDescent="0.3">
      <c r="B26" s="281" t="s">
        <v>157</v>
      </c>
      <c r="C26" s="387">
        <f t="shared" ref="C26:M26" si="21">C85+C122+C159+C196+C233+C270+C307+C344+C381+C418+C455</f>
        <v>5668.9541789999994</v>
      </c>
      <c r="D26" s="387">
        <f t="shared" si="21"/>
        <v>5665.0418789999994</v>
      </c>
      <c r="E26" s="387">
        <f t="shared" si="21"/>
        <v>5772.5450790000004</v>
      </c>
      <c r="F26" s="387">
        <f t="shared" si="21"/>
        <v>5715.3064289999993</v>
      </c>
      <c r="G26" s="387">
        <f t="shared" si="21"/>
        <v>5850.2713289999992</v>
      </c>
      <c r="H26" s="387">
        <f t="shared" si="21"/>
        <v>5907.6800789999998</v>
      </c>
      <c r="I26" s="387">
        <f t="shared" si="21"/>
        <v>5990.1502289999999</v>
      </c>
      <c r="J26" s="387">
        <f t="shared" si="21"/>
        <v>6123.839379</v>
      </c>
      <c r="K26" s="387">
        <f t="shared" si="21"/>
        <v>6158.2373790000011</v>
      </c>
      <c r="L26" s="387">
        <f t="shared" si="21"/>
        <v>6445.0354290000005</v>
      </c>
      <c r="M26" s="534">
        <f t="shared" si="21"/>
        <v>6483.9977789999994</v>
      </c>
    </row>
    <row r="27" spans="2:13" s="280" customFormat="1" ht="15.6" x14ac:dyDescent="0.3">
      <c r="B27" s="281" t="s">
        <v>158</v>
      </c>
      <c r="C27" s="387">
        <f t="shared" ref="C27:M27" si="22">C86+C123+C160+C197+C234+C271+C308+C345+C382+C419+C456</f>
        <v>9059.2361789999995</v>
      </c>
      <c r="D27" s="387">
        <f t="shared" si="22"/>
        <v>8929.8656790000005</v>
      </c>
      <c r="E27" s="387">
        <f t="shared" si="22"/>
        <v>9047.6126789999998</v>
      </c>
      <c r="F27" s="387">
        <f t="shared" si="22"/>
        <v>9105.7774289999998</v>
      </c>
      <c r="G27" s="387">
        <f t="shared" si="22"/>
        <v>9105.4939290000002</v>
      </c>
      <c r="H27" s="387">
        <f t="shared" si="22"/>
        <v>9293.3126790000006</v>
      </c>
      <c r="I27" s="387">
        <f t="shared" si="22"/>
        <v>9404.3501789999991</v>
      </c>
      <c r="J27" s="387">
        <f t="shared" si="22"/>
        <v>9468.2794290000002</v>
      </c>
      <c r="K27" s="387">
        <f t="shared" si="22"/>
        <v>9820.858929</v>
      </c>
      <c r="L27" s="387">
        <f t="shared" si="22"/>
        <v>10116.218679</v>
      </c>
      <c r="M27" s="534">
        <f t="shared" si="22"/>
        <v>10136.725178999997</v>
      </c>
    </row>
    <row r="28" spans="2:13" s="280" customFormat="1" ht="15.6" x14ac:dyDescent="0.3">
      <c r="B28" s="281" t="s">
        <v>159</v>
      </c>
      <c r="C28" s="387">
        <f t="shared" ref="C28:M28" si="23">C87+C124+C161+C198+C235+C272+C309+C346+C383+C420+C457</f>
        <v>2229.1541790000001</v>
      </c>
      <c r="D28" s="387">
        <f t="shared" si="23"/>
        <v>2409.5168790000002</v>
      </c>
      <c r="E28" s="387">
        <f t="shared" si="23"/>
        <v>2652.1550790000001</v>
      </c>
      <c r="F28" s="387">
        <f t="shared" si="23"/>
        <v>3080.173929000001</v>
      </c>
      <c r="G28" s="387">
        <f t="shared" si="23"/>
        <v>2650.0288289999999</v>
      </c>
      <c r="H28" s="387">
        <f t="shared" si="23"/>
        <v>2467.8800790000005</v>
      </c>
      <c r="I28" s="387">
        <f t="shared" si="23"/>
        <v>3053.4209790000004</v>
      </c>
      <c r="J28" s="387">
        <f t="shared" si="23"/>
        <v>3047.0611290000002</v>
      </c>
      <c r="K28" s="387">
        <f t="shared" si="23"/>
        <v>3000.9923790000003</v>
      </c>
      <c r="L28" s="387">
        <f t="shared" si="23"/>
        <v>3077.7169290000002</v>
      </c>
      <c r="M28" s="534">
        <f t="shared" si="23"/>
        <v>3280.0697790000004</v>
      </c>
    </row>
    <row r="29" spans="2:13" s="280" customFormat="1" ht="15.6" x14ac:dyDescent="0.3">
      <c r="B29" s="281" t="s">
        <v>160</v>
      </c>
      <c r="C29" s="387">
        <f t="shared" ref="C29:M29" si="24">C88+C125+C162+C199+C236+C273+C310+C347+C384+C421+C458</f>
        <v>15374.104179</v>
      </c>
      <c r="D29" s="387">
        <f t="shared" si="24"/>
        <v>15493.041879</v>
      </c>
      <c r="E29" s="387">
        <f t="shared" si="24"/>
        <v>7934.7050789999994</v>
      </c>
      <c r="F29" s="387">
        <f t="shared" si="24"/>
        <v>12969.598929</v>
      </c>
      <c r="G29" s="387">
        <f t="shared" si="24"/>
        <v>16040.678829</v>
      </c>
      <c r="H29" s="387">
        <f t="shared" si="24"/>
        <v>16042.805079</v>
      </c>
      <c r="I29" s="387">
        <f t="shared" si="24"/>
        <v>18361.759479000004</v>
      </c>
      <c r="J29" s="387">
        <f t="shared" si="24"/>
        <v>17814.859629000002</v>
      </c>
      <c r="K29" s="387">
        <f t="shared" si="24"/>
        <v>16786.605129000003</v>
      </c>
      <c r="L29" s="387">
        <f t="shared" si="24"/>
        <v>16502.150679000002</v>
      </c>
      <c r="M29" s="534">
        <f t="shared" si="24"/>
        <v>10746.892779</v>
      </c>
    </row>
    <row r="30" spans="2:13" s="280" customFormat="1" ht="15.6" x14ac:dyDescent="0.3">
      <c r="B30" s="281" t="s">
        <v>161</v>
      </c>
      <c r="C30" s="387">
        <f t="shared" ref="C30:M30" si="25">C89+C126+C163+C200+C237+C274+C311+C348+C385+C422+C459</f>
        <v>306366.61190674285</v>
      </c>
      <c r="D30" s="387">
        <f t="shared" si="25"/>
        <v>334608.93521731143</v>
      </c>
      <c r="E30" s="387">
        <f t="shared" si="25"/>
        <v>367040.41776146577</v>
      </c>
      <c r="F30" s="387">
        <f t="shared" si="25"/>
        <v>390916.0939711082</v>
      </c>
      <c r="G30" s="387">
        <f t="shared" si="25"/>
        <v>417907.82312061335</v>
      </c>
      <c r="H30" s="387">
        <f t="shared" si="25"/>
        <v>464367.69332218583</v>
      </c>
      <c r="I30" s="387">
        <f t="shared" si="25"/>
        <v>490970.42905751313</v>
      </c>
      <c r="J30" s="387">
        <f t="shared" si="25"/>
        <v>492826.010853871</v>
      </c>
      <c r="K30" s="387">
        <f t="shared" si="25"/>
        <v>507394.3919573148</v>
      </c>
      <c r="L30" s="387">
        <f t="shared" si="25"/>
        <v>570337.31395511411</v>
      </c>
      <c r="M30" s="534">
        <f t="shared" si="25"/>
        <v>694424.47716727888</v>
      </c>
    </row>
    <row r="31" spans="2:13" s="280" customFormat="1" ht="15.6" x14ac:dyDescent="0.3">
      <c r="B31" s="281" t="s">
        <v>162</v>
      </c>
      <c r="C31" s="387">
        <f t="shared" ref="C31:M31" si="26">C90+C127+C164+C201+C238+C275+C312+C349+C386+C423+C460</f>
        <v>2290.6250132403029</v>
      </c>
      <c r="D31" s="387">
        <f t="shared" si="26"/>
        <v>3013.0067984213092</v>
      </c>
      <c r="E31" s="387">
        <f t="shared" si="26"/>
        <v>2996.6715236759801</v>
      </c>
      <c r="F31" s="387">
        <f t="shared" si="26"/>
        <v>3085.2598881449053</v>
      </c>
      <c r="G31" s="387">
        <f t="shared" si="26"/>
        <v>3530.715512294621</v>
      </c>
      <c r="H31" s="387">
        <f t="shared" si="26"/>
        <v>4116.2754373037469</v>
      </c>
      <c r="I31" s="387">
        <f t="shared" si="26"/>
        <v>4444.064953123172</v>
      </c>
      <c r="J31" s="387">
        <f t="shared" si="26"/>
        <v>4561.4464685857147</v>
      </c>
      <c r="K31" s="387">
        <f t="shared" si="26"/>
        <v>4690.078606494937</v>
      </c>
      <c r="L31" s="387">
        <f t="shared" si="26"/>
        <v>4735.5612005814455</v>
      </c>
      <c r="M31" s="534">
        <f t="shared" si="26"/>
        <v>4800.6406694701864</v>
      </c>
    </row>
    <row r="32" spans="2:13" s="280" customFormat="1" ht="15.6" x14ac:dyDescent="0.3">
      <c r="B32" s="281" t="s">
        <v>163</v>
      </c>
      <c r="C32" s="387">
        <f t="shared" ref="C32:M32" si="27">C91+C128+C165+C202+C239+C276+C313+C350+C387+C424+C461</f>
        <v>977602.89766945969</v>
      </c>
      <c r="D32" s="387">
        <f t="shared" si="27"/>
        <v>1049524.05952802</v>
      </c>
      <c r="E32" s="387">
        <f t="shared" si="27"/>
        <v>1124713.3619110403</v>
      </c>
      <c r="F32" s="387">
        <f t="shared" si="27"/>
        <v>1193314.3178835593</v>
      </c>
      <c r="G32" s="387">
        <f t="shared" si="27"/>
        <v>1269580.8709465375</v>
      </c>
      <c r="H32" s="387">
        <f t="shared" si="27"/>
        <v>1369317.8752327305</v>
      </c>
      <c r="I32" s="387">
        <f t="shared" si="27"/>
        <v>1457619.2921029688</v>
      </c>
      <c r="J32" s="387">
        <f t="shared" si="27"/>
        <v>1509543.8418277367</v>
      </c>
      <c r="K32" s="387">
        <f t="shared" si="27"/>
        <v>1635485.0835304987</v>
      </c>
      <c r="L32" s="387">
        <f t="shared" si="27"/>
        <v>1675544.6495029794</v>
      </c>
      <c r="M32" s="534">
        <f t="shared" si="27"/>
        <v>1608001.7048078682</v>
      </c>
    </row>
    <row r="33" spans="1:20" s="280" customFormat="1" ht="15.6" x14ac:dyDescent="0.3">
      <c r="B33" s="281" t="s">
        <v>164</v>
      </c>
      <c r="C33" s="387">
        <f t="shared" ref="C33:M33" si="28">C92+C129+C166+C203+C240+C277+C314+C351+C388+C425+C462</f>
        <v>177539.88423611657</v>
      </c>
      <c r="D33" s="387">
        <f t="shared" si="28"/>
        <v>182285.31622955669</v>
      </c>
      <c r="E33" s="387">
        <f t="shared" si="28"/>
        <v>192988.42830508473</v>
      </c>
      <c r="F33" s="387">
        <f t="shared" si="28"/>
        <v>201324.33259991845</v>
      </c>
      <c r="G33" s="387">
        <f t="shared" si="28"/>
        <v>210853.98181649155</v>
      </c>
      <c r="H33" s="387">
        <f t="shared" si="28"/>
        <v>217569.64073496213</v>
      </c>
      <c r="I33" s="387">
        <f t="shared" si="28"/>
        <v>231449.77500334507</v>
      </c>
      <c r="J33" s="387">
        <f t="shared" si="28"/>
        <v>243031.30610496626</v>
      </c>
      <c r="K33" s="387">
        <f t="shared" si="28"/>
        <v>279846.47925458464</v>
      </c>
      <c r="L33" s="387">
        <f t="shared" si="28"/>
        <v>311892.2260901971</v>
      </c>
      <c r="M33" s="534">
        <f t="shared" si="28"/>
        <v>324646.39146873768</v>
      </c>
    </row>
    <row r="34" spans="1:20" s="280" customFormat="1" ht="15.6" x14ac:dyDescent="0.3">
      <c r="B34" s="281" t="s">
        <v>165</v>
      </c>
      <c r="C34" s="387">
        <f t="shared" ref="C34:M34" si="29">C93+C130+C167+C204+C241+C278+C315+C352+C389+C426+C463</f>
        <v>12906.779346120151</v>
      </c>
      <c r="D34" s="387">
        <f t="shared" si="29"/>
        <v>4573.6552387106549</v>
      </c>
      <c r="E34" s="387">
        <f t="shared" si="29"/>
        <v>786.2751013379899</v>
      </c>
      <c r="F34" s="387">
        <f t="shared" si="29"/>
        <v>742.6842835724525</v>
      </c>
      <c r="G34" s="387">
        <f t="shared" si="29"/>
        <v>1066.3695956473107</v>
      </c>
      <c r="H34" s="387">
        <f t="shared" si="29"/>
        <v>1209.2095581518731</v>
      </c>
      <c r="I34" s="387">
        <f t="shared" si="29"/>
        <v>1232.4331910615854</v>
      </c>
      <c r="J34" s="387">
        <f t="shared" si="29"/>
        <v>1251.6392334679299</v>
      </c>
      <c r="K34" s="387">
        <f t="shared" si="29"/>
        <v>1271.6291959724924</v>
      </c>
      <c r="L34" s="387">
        <f t="shared" si="29"/>
        <v>1302.1292897907224</v>
      </c>
      <c r="M34" s="534">
        <f t="shared" si="29"/>
        <v>1860.9678742350929</v>
      </c>
    </row>
    <row r="35" spans="1:20" s="280" customFormat="1" ht="15.6" x14ac:dyDescent="0.3">
      <c r="B35" s="281" t="s">
        <v>166</v>
      </c>
      <c r="C35" s="387">
        <f t="shared" ref="C35:M35" si="30">C94+C131+C168+C205+C242+C279+C316+C353+C390+C427+C464</f>
        <v>1393080.7030316689</v>
      </c>
      <c r="D35" s="387">
        <f t="shared" si="30"/>
        <v>1478953.1179365045</v>
      </c>
      <c r="E35" s="387">
        <f t="shared" si="30"/>
        <v>1599074.9449984976</v>
      </c>
      <c r="F35" s="387">
        <f t="shared" si="30"/>
        <v>1700262.7526092555</v>
      </c>
      <c r="G35" s="387">
        <f t="shared" si="30"/>
        <v>1806642.0028534499</v>
      </c>
      <c r="H35" s="387">
        <f t="shared" si="30"/>
        <v>1923340.7809822895</v>
      </c>
      <c r="I35" s="387">
        <f t="shared" si="30"/>
        <v>1948488.3798605993</v>
      </c>
      <c r="J35" s="387">
        <f t="shared" si="30"/>
        <v>2124737.097333964</v>
      </c>
      <c r="K35" s="387">
        <f t="shared" si="30"/>
        <v>2380063.8861466232</v>
      </c>
      <c r="L35" s="387">
        <f t="shared" si="30"/>
        <v>2559877.4409484817</v>
      </c>
      <c r="M35" s="534">
        <f t="shared" si="30"/>
        <v>2663090.0174525133</v>
      </c>
    </row>
    <row r="36" spans="1:20" s="280" customFormat="1" ht="15.6" x14ac:dyDescent="0.3">
      <c r="B36" s="281" t="s">
        <v>186</v>
      </c>
      <c r="C36" s="411">
        <f t="shared" ref="C36:M36" si="31">C95+C132+C169+C206+C243+C280+C317+C354+C391+C428+C465</f>
        <v>-6.3209999999999994E-3</v>
      </c>
      <c r="D36" s="411">
        <f t="shared" si="31"/>
        <v>-6.3209999999999994E-3</v>
      </c>
      <c r="E36" s="411">
        <f t="shared" si="31"/>
        <v>-6.3209999999999994E-3</v>
      </c>
      <c r="F36" s="411">
        <f t="shared" si="31"/>
        <v>-6.3209999999999994E-3</v>
      </c>
      <c r="G36" s="411">
        <f t="shared" si="31"/>
        <v>-6.3209999999999994E-3</v>
      </c>
      <c r="H36" s="411">
        <f t="shared" si="31"/>
        <v>-6.3209999999999994E-3</v>
      </c>
      <c r="I36" s="411">
        <f t="shared" si="31"/>
        <v>-6.3209999999999994E-3</v>
      </c>
      <c r="J36" s="411">
        <f t="shared" si="31"/>
        <v>-6.3209999999999994E-3</v>
      </c>
      <c r="K36" s="411">
        <f t="shared" si="31"/>
        <v>-6.3209999999999994E-3</v>
      </c>
      <c r="L36" s="536">
        <f t="shared" si="31"/>
        <v>355575.30511065049</v>
      </c>
      <c r="M36" s="537">
        <f t="shared" si="31"/>
        <v>495775.00797944528</v>
      </c>
    </row>
    <row r="37" spans="1:20" s="280" customFormat="1" ht="15.6" x14ac:dyDescent="0.3">
      <c r="B37" s="281" t="s">
        <v>167</v>
      </c>
      <c r="C37" s="387">
        <f t="shared" ref="C37:M37" si="32">C96+C133+C170+C207+C244+C281+C318+C355+C392+C429+C466</f>
        <v>2932.4134458480612</v>
      </c>
      <c r="D37" s="387">
        <f t="shared" si="32"/>
        <v>3305.3215028842624</v>
      </c>
      <c r="E37" s="387">
        <f t="shared" si="32"/>
        <v>3556.3476479351966</v>
      </c>
      <c r="F37" s="387">
        <f t="shared" si="32"/>
        <v>4544.3251708289808</v>
      </c>
      <c r="G37" s="387">
        <f t="shared" si="32"/>
        <v>5226.4541956589228</v>
      </c>
      <c r="H37" s="387">
        <f t="shared" si="32"/>
        <v>5727.9764306607494</v>
      </c>
      <c r="I37" s="387">
        <f t="shared" si="32"/>
        <v>6231.8977838246337</v>
      </c>
      <c r="J37" s="387">
        <f t="shared" si="32"/>
        <v>7612.2116007871718</v>
      </c>
      <c r="K37" s="387">
        <f t="shared" si="32"/>
        <v>8129.4208357889966</v>
      </c>
      <c r="L37" s="387">
        <f t="shared" si="32"/>
        <v>8535.2883433162879</v>
      </c>
      <c r="M37" s="534">
        <f t="shared" si="32"/>
        <v>9238.3161470940377</v>
      </c>
    </row>
    <row r="38" spans="1:20" s="280" customFormat="1" ht="15.6" x14ac:dyDescent="0.3">
      <c r="B38" s="281" t="s">
        <v>168</v>
      </c>
      <c r="C38" s="387">
        <f t="shared" ref="C38:M38" si="33">C97+C134+C171+C208+C245+C282+C319+C356+C393+C430+C467</f>
        <v>2218333.8954315027</v>
      </c>
      <c r="D38" s="387">
        <f t="shared" si="33"/>
        <v>2354322.7157707643</v>
      </c>
      <c r="E38" s="387">
        <f t="shared" si="33"/>
        <v>2582888.9597526947</v>
      </c>
      <c r="F38" s="387">
        <f t="shared" si="33"/>
        <v>2761800.9223232097</v>
      </c>
      <c r="G38" s="387">
        <f t="shared" si="33"/>
        <v>2924388.6977659976</v>
      </c>
      <c r="H38" s="387">
        <f t="shared" si="33"/>
        <v>3113839.7910786648</v>
      </c>
      <c r="I38" s="387">
        <f t="shared" si="33"/>
        <v>3219427.1940695825</v>
      </c>
      <c r="J38" s="387">
        <f t="shared" si="33"/>
        <v>3524001.1883752383</v>
      </c>
      <c r="K38" s="387">
        <f t="shared" si="33"/>
        <v>3843559.821692571</v>
      </c>
      <c r="L38" s="387">
        <f t="shared" si="33"/>
        <v>4018738.9348878912</v>
      </c>
      <c r="M38" s="534">
        <f t="shared" si="33"/>
        <v>4157927.0344077689</v>
      </c>
    </row>
    <row r="39" spans="1:20" s="280" customFormat="1" ht="15.6" x14ac:dyDescent="0.3">
      <c r="B39" s="281" t="s">
        <v>169</v>
      </c>
      <c r="C39" s="387">
        <f t="shared" ref="C39:M39" si="34">C98+C135+C172+C209+C246+C283+C320+C357+C394+C431+C468</f>
        <v>893878.52698682516</v>
      </c>
      <c r="D39" s="387">
        <f t="shared" si="34"/>
        <v>974837.46879774856</v>
      </c>
      <c r="E39" s="387">
        <f t="shared" si="34"/>
        <v>1037074.1044010753</v>
      </c>
      <c r="F39" s="387">
        <f t="shared" si="34"/>
        <v>1102911.4860671773</v>
      </c>
      <c r="G39" s="387">
        <f t="shared" si="34"/>
        <v>1173148.848022348</v>
      </c>
      <c r="H39" s="387">
        <f t="shared" si="34"/>
        <v>1296849.4012868996</v>
      </c>
      <c r="I39" s="387">
        <f t="shared" si="34"/>
        <v>1392497.3115645633</v>
      </c>
      <c r="J39" s="387">
        <f t="shared" si="34"/>
        <v>1455385.4127751349</v>
      </c>
      <c r="K39" s="387">
        <f t="shared" si="34"/>
        <v>1414175.833429856</v>
      </c>
      <c r="L39" s="387">
        <f t="shared" si="34"/>
        <v>1475063.910957776</v>
      </c>
      <c r="M39" s="534">
        <f t="shared" si="34"/>
        <v>1584964.2474040743</v>
      </c>
    </row>
    <row r="40" spans="1:20" s="280" customFormat="1" ht="15.6" x14ac:dyDescent="0.3">
      <c r="B40" s="281" t="s">
        <v>170</v>
      </c>
      <c r="C40" s="387">
        <f t="shared" ref="C40:M40" si="35">C99+C136+C173+C210+C247+C284+C321+C358+C395+C432+C469</f>
        <v>603228.1126217508</v>
      </c>
      <c r="D40" s="387">
        <f t="shared" si="35"/>
        <v>585919.71161533683</v>
      </c>
      <c r="E40" s="387">
        <f t="shared" si="35"/>
        <v>648401.7168225632</v>
      </c>
      <c r="F40" s="387">
        <f t="shared" si="35"/>
        <v>697493.35260711808</v>
      </c>
      <c r="G40" s="387">
        <f t="shared" si="35"/>
        <v>737664.06792895752</v>
      </c>
      <c r="H40" s="387">
        <f t="shared" si="35"/>
        <v>607849.92826278112</v>
      </c>
      <c r="I40" s="387">
        <f t="shared" si="35"/>
        <v>895773.38164706598</v>
      </c>
      <c r="J40" s="387">
        <f t="shared" si="35"/>
        <v>979148.76743944769</v>
      </c>
      <c r="K40" s="387">
        <f t="shared" si="35"/>
        <v>976784.09966961993</v>
      </c>
      <c r="L40" s="387">
        <f t="shared" si="35"/>
        <v>992319.02248222183</v>
      </c>
      <c r="M40" s="534">
        <f t="shared" si="35"/>
        <v>965383.36227486096</v>
      </c>
    </row>
    <row r="41" spans="1:20" ht="15.6" x14ac:dyDescent="0.3">
      <c r="A41" s="276"/>
      <c r="B41" s="283" t="s">
        <v>182</v>
      </c>
      <c r="C41" s="402">
        <f>SUM(C5:C40)</f>
        <v>13389055.079310851</v>
      </c>
      <c r="D41" s="402">
        <f t="shared" ref="D41:K41" si="36">SUM(D5:D40)</f>
        <v>14215099.249695968</v>
      </c>
      <c r="E41" s="402">
        <f t="shared" si="36"/>
        <v>15301696.640797155</v>
      </c>
      <c r="F41" s="402">
        <f t="shared" si="36"/>
        <v>16263101.756117573</v>
      </c>
      <c r="G41" s="402">
        <f t="shared" si="36"/>
        <v>17254772.012415882</v>
      </c>
      <c r="H41" s="402">
        <f t="shared" si="36"/>
        <v>18303893.447414082</v>
      </c>
      <c r="I41" s="402">
        <f t="shared" si="36"/>
        <v>19376623.768162496</v>
      </c>
      <c r="J41" s="402">
        <f t="shared" si="36"/>
        <v>20953220.34573406</v>
      </c>
      <c r="K41" s="402">
        <f t="shared" si="36"/>
        <v>22174125.228499349</v>
      </c>
      <c r="L41" s="402">
        <f t="shared" ref="L41:M41" si="37">SUM(L5:L40)</f>
        <v>23499948.030552004</v>
      </c>
      <c r="M41" s="471">
        <f t="shared" si="37"/>
        <v>24223527.809073187</v>
      </c>
    </row>
    <row r="42" spans="1:20" ht="15.6" x14ac:dyDescent="0.3">
      <c r="A42" s="276"/>
      <c r="B42" s="284"/>
      <c r="C42" s="181"/>
      <c r="D42" s="181"/>
      <c r="E42" s="181"/>
      <c r="F42" s="181"/>
      <c r="G42" s="181"/>
      <c r="H42" s="181"/>
      <c r="I42" s="181"/>
      <c r="J42" s="181"/>
      <c r="K42" s="181"/>
      <c r="L42" s="181"/>
      <c r="M42" s="181"/>
    </row>
    <row r="43" spans="1:20" ht="15.6" x14ac:dyDescent="0.3">
      <c r="A43" s="276"/>
      <c r="B43" s="216" t="s">
        <v>521</v>
      </c>
      <c r="C43" s="181"/>
      <c r="D43" s="181"/>
      <c r="E43" s="181"/>
      <c r="F43" s="181"/>
      <c r="G43" s="181"/>
      <c r="H43" s="181"/>
      <c r="I43" s="181"/>
      <c r="J43" s="181"/>
      <c r="K43" s="181"/>
      <c r="L43" s="181"/>
      <c r="M43" s="181"/>
    </row>
    <row r="44" spans="1:20" ht="15.6" x14ac:dyDescent="0.3">
      <c r="A44" s="276"/>
      <c r="B44" s="284"/>
      <c r="C44" s="181"/>
      <c r="D44" s="181"/>
      <c r="E44" s="181"/>
      <c r="F44" s="181"/>
      <c r="G44" s="181"/>
      <c r="H44" s="181"/>
      <c r="I44" s="181"/>
      <c r="J44" s="181"/>
      <c r="K44" s="181"/>
      <c r="L44" s="181"/>
      <c r="M44" s="181"/>
    </row>
    <row r="45" spans="1:20" ht="15.6" x14ac:dyDescent="0.3">
      <c r="A45" s="276"/>
      <c r="B45" s="447" t="s">
        <v>55</v>
      </c>
      <c r="C45" s="447">
        <v>2005</v>
      </c>
      <c r="D45" s="447">
        <v>2006</v>
      </c>
      <c r="E45" s="447">
        <v>2007</v>
      </c>
      <c r="F45" s="447">
        <v>2008</v>
      </c>
      <c r="G45" s="447">
        <v>2009</v>
      </c>
      <c r="H45" s="447">
        <v>2010</v>
      </c>
      <c r="I45" s="447">
        <v>2011</v>
      </c>
      <c r="J45" s="447">
        <v>2012</v>
      </c>
      <c r="K45" s="447">
        <v>2013</v>
      </c>
      <c r="L45" s="447">
        <v>2014</v>
      </c>
      <c r="M45" s="447">
        <v>2015</v>
      </c>
    </row>
    <row r="46" spans="1:20" ht="15.6" x14ac:dyDescent="0.3">
      <c r="A46" s="276"/>
      <c r="B46" s="106" t="s">
        <v>4</v>
      </c>
      <c r="C46" s="448">
        <f>C63</f>
        <v>0</v>
      </c>
      <c r="D46" s="448">
        <f t="shared" ref="D46:K46" si="38">D63</f>
        <v>0</v>
      </c>
      <c r="E46" s="448">
        <f t="shared" si="38"/>
        <v>0</v>
      </c>
      <c r="F46" s="448">
        <f t="shared" si="38"/>
        <v>0</v>
      </c>
      <c r="G46" s="448">
        <f t="shared" si="38"/>
        <v>0</v>
      </c>
      <c r="H46" s="448">
        <f t="shared" si="38"/>
        <v>0</v>
      </c>
      <c r="I46" s="448">
        <f t="shared" si="38"/>
        <v>0</v>
      </c>
      <c r="J46" s="448">
        <f t="shared" si="38"/>
        <v>0</v>
      </c>
      <c r="K46" s="448">
        <f t="shared" si="38"/>
        <v>0</v>
      </c>
      <c r="L46" s="448">
        <f t="shared" ref="L46:M46" si="39">L63</f>
        <v>0</v>
      </c>
      <c r="M46" s="448">
        <f t="shared" si="39"/>
        <v>0</v>
      </c>
      <c r="N46" s="467"/>
      <c r="O46" s="467"/>
      <c r="P46" s="467"/>
      <c r="Q46" s="467"/>
      <c r="R46" s="467"/>
      <c r="S46" s="467"/>
      <c r="T46" s="467"/>
    </row>
    <row r="47" spans="1:20" ht="15.6" x14ac:dyDescent="0.3">
      <c r="A47" s="276"/>
      <c r="B47" s="100" t="s">
        <v>5</v>
      </c>
      <c r="C47" s="448">
        <f>C100</f>
        <v>351898.83413999988</v>
      </c>
      <c r="D47" s="448">
        <f t="shared" ref="D47:K47" si="40">D100</f>
        <v>391206.6635399998</v>
      </c>
      <c r="E47" s="448">
        <f t="shared" si="40"/>
        <v>367987.38353999995</v>
      </c>
      <c r="F47" s="448">
        <f t="shared" si="40"/>
        <v>352113.90353999991</v>
      </c>
      <c r="G47" s="448">
        <f t="shared" si="40"/>
        <v>385433.34353999991</v>
      </c>
      <c r="H47" s="448">
        <f t="shared" si="40"/>
        <v>401934.93353999988</v>
      </c>
      <c r="I47" s="448">
        <f t="shared" si="40"/>
        <v>401481.96353999985</v>
      </c>
      <c r="J47" s="448">
        <f t="shared" si="40"/>
        <v>399433.2035399999</v>
      </c>
      <c r="K47" s="448">
        <f t="shared" si="40"/>
        <v>402182.52353999985</v>
      </c>
      <c r="L47" s="448">
        <f t="shared" ref="L47:M47" si="41">L100</f>
        <v>385822.33073999989</v>
      </c>
      <c r="M47" s="448">
        <f t="shared" si="41"/>
        <v>382937.65097868495</v>
      </c>
      <c r="N47" s="467"/>
      <c r="O47" s="467"/>
      <c r="P47" s="467"/>
      <c r="Q47" s="467"/>
      <c r="R47" s="467"/>
      <c r="S47" s="467"/>
      <c r="T47" s="467"/>
    </row>
    <row r="48" spans="1:20" ht="15.6" x14ac:dyDescent="0.3">
      <c r="A48" s="276"/>
      <c r="B48" s="100" t="s">
        <v>2</v>
      </c>
      <c r="C48" s="448">
        <f>C137</f>
        <v>44220.944124000009</v>
      </c>
      <c r="D48" s="448">
        <f t="shared" ref="D48:K48" si="42">D137</f>
        <v>65746.154124000022</v>
      </c>
      <c r="E48" s="448">
        <f t="shared" si="42"/>
        <v>67684.034124000042</v>
      </c>
      <c r="F48" s="448">
        <f t="shared" si="42"/>
        <v>44083.604123999998</v>
      </c>
      <c r="G48" s="448">
        <f t="shared" si="42"/>
        <v>44903.234124000002</v>
      </c>
      <c r="H48" s="448">
        <f t="shared" si="42"/>
        <v>58019.204124000025</v>
      </c>
      <c r="I48" s="448">
        <f t="shared" si="42"/>
        <v>65156.474124000037</v>
      </c>
      <c r="J48" s="448">
        <f t="shared" si="42"/>
        <v>63769.855472554838</v>
      </c>
      <c r="K48" s="448">
        <f t="shared" si="42"/>
        <v>61504.157906851651</v>
      </c>
      <c r="L48" s="448">
        <f t="shared" ref="L48:M48" si="43">L137</f>
        <v>69265.964124000049</v>
      </c>
      <c r="M48" s="448">
        <f t="shared" si="43"/>
        <v>65410.049124000019</v>
      </c>
      <c r="N48" s="548"/>
      <c r="O48" s="467"/>
      <c r="P48" s="467"/>
      <c r="Q48" s="467"/>
      <c r="R48" s="467"/>
      <c r="S48" s="467"/>
      <c r="T48" s="467"/>
    </row>
    <row r="49" spans="1:20" ht="15.6" x14ac:dyDescent="0.3">
      <c r="A49" s="276"/>
      <c r="B49" s="100" t="s">
        <v>6</v>
      </c>
      <c r="C49" s="448">
        <f>C174</f>
        <v>155570.5720800001</v>
      </c>
      <c r="D49" s="448">
        <f t="shared" ref="D49:K49" si="44">D174</f>
        <v>161311.4470800001</v>
      </c>
      <c r="E49" s="448">
        <f t="shared" si="44"/>
        <v>152239.44708000013</v>
      </c>
      <c r="F49" s="448">
        <f t="shared" si="44"/>
        <v>161736.69708000007</v>
      </c>
      <c r="G49" s="448">
        <f t="shared" si="44"/>
        <v>171786.77208000011</v>
      </c>
      <c r="H49" s="448">
        <f t="shared" si="44"/>
        <v>171843.47208000012</v>
      </c>
      <c r="I49" s="448">
        <f t="shared" si="44"/>
        <v>176336.94708000016</v>
      </c>
      <c r="J49" s="448">
        <f t="shared" si="44"/>
        <v>179823.99708000012</v>
      </c>
      <c r="K49" s="448">
        <f t="shared" si="44"/>
        <v>174593.42208000013</v>
      </c>
      <c r="L49" s="448">
        <f t="shared" ref="L49:M49" si="45">L174</f>
        <v>182220.13908000005</v>
      </c>
      <c r="M49" s="448">
        <f t="shared" si="45"/>
        <v>194340.33108000015</v>
      </c>
      <c r="N49" s="467"/>
      <c r="O49" s="467"/>
      <c r="P49" s="467"/>
      <c r="Q49" s="467"/>
      <c r="R49" s="467"/>
      <c r="S49" s="467"/>
      <c r="T49" s="467"/>
    </row>
    <row r="50" spans="1:20" ht="15.6" x14ac:dyDescent="0.3">
      <c r="A50" s="276"/>
      <c r="B50" s="100" t="s">
        <v>50</v>
      </c>
      <c r="C50" s="448">
        <f>C211</f>
        <v>0</v>
      </c>
      <c r="D50" s="448">
        <f t="shared" ref="D50:K50" si="46">D211</f>
        <v>0</v>
      </c>
      <c r="E50" s="448">
        <f t="shared" si="46"/>
        <v>0</v>
      </c>
      <c r="F50" s="448">
        <f t="shared" si="46"/>
        <v>0</v>
      </c>
      <c r="G50" s="448">
        <f t="shared" si="46"/>
        <v>0</v>
      </c>
      <c r="H50" s="448">
        <f t="shared" si="46"/>
        <v>0</v>
      </c>
      <c r="I50" s="448">
        <f t="shared" si="46"/>
        <v>0</v>
      </c>
      <c r="J50" s="448">
        <f t="shared" si="46"/>
        <v>0</v>
      </c>
      <c r="K50" s="448">
        <f t="shared" si="46"/>
        <v>0</v>
      </c>
      <c r="L50" s="448">
        <f t="shared" ref="L50:M50" si="47">L211</f>
        <v>0</v>
      </c>
      <c r="M50" s="448">
        <f t="shared" si="47"/>
        <v>0</v>
      </c>
      <c r="N50" s="467"/>
      <c r="O50" s="467"/>
      <c r="P50" s="467"/>
      <c r="Q50" s="467"/>
      <c r="R50" s="467"/>
      <c r="S50" s="467"/>
      <c r="T50" s="467"/>
    </row>
    <row r="51" spans="1:20" ht="15.6" x14ac:dyDescent="0.3">
      <c r="A51" s="276"/>
      <c r="B51" s="106" t="s">
        <v>7</v>
      </c>
      <c r="C51" s="448">
        <f>C248</f>
        <v>1813454.9867700003</v>
      </c>
      <c r="D51" s="448">
        <f t="shared" ref="D51:K51" si="48">D248</f>
        <v>1913152.4867700008</v>
      </c>
      <c r="E51" s="448">
        <f t="shared" si="48"/>
        <v>2014267.4867700005</v>
      </c>
      <c r="F51" s="448">
        <f t="shared" si="48"/>
        <v>2100262.4867700008</v>
      </c>
      <c r="G51" s="448">
        <f t="shared" si="48"/>
        <v>2180114.9867700012</v>
      </c>
      <c r="H51" s="448">
        <f t="shared" si="48"/>
        <v>2276504.9867700008</v>
      </c>
      <c r="I51" s="448">
        <f t="shared" si="48"/>
        <v>2388487.4867700003</v>
      </c>
      <c r="J51" s="448">
        <f t="shared" si="48"/>
        <v>2481097.4867700008</v>
      </c>
      <c r="K51" s="448">
        <f t="shared" si="48"/>
        <v>2577487.4867700008</v>
      </c>
      <c r="L51" s="448">
        <f t="shared" ref="L51:M51" si="49">L248</f>
        <v>2724434.9867700003</v>
      </c>
      <c r="M51" s="448">
        <f t="shared" si="49"/>
        <v>2895479.9867700003</v>
      </c>
      <c r="N51" s="467"/>
      <c r="O51" s="467"/>
      <c r="P51" s="467"/>
      <c r="Q51" s="467"/>
      <c r="R51" s="467"/>
      <c r="S51" s="467"/>
      <c r="T51" s="467"/>
    </row>
    <row r="52" spans="1:20" ht="15.6" x14ac:dyDescent="0.3">
      <c r="A52" s="276"/>
      <c r="B52" s="100" t="s">
        <v>12</v>
      </c>
      <c r="C52" s="448">
        <f>C285</f>
        <v>574128.97982999997</v>
      </c>
      <c r="D52" s="448">
        <f t="shared" ref="D52:K52" si="50">D285</f>
        <v>570398.63957999996</v>
      </c>
      <c r="E52" s="448">
        <f t="shared" si="50"/>
        <v>880453.61208000011</v>
      </c>
      <c r="F52" s="448">
        <f t="shared" si="50"/>
        <v>1035035.7670800001</v>
      </c>
      <c r="G52" s="448">
        <f t="shared" si="50"/>
        <v>1104132.7495799996</v>
      </c>
      <c r="H52" s="448">
        <f t="shared" si="50"/>
        <v>1177664.61708</v>
      </c>
      <c r="I52" s="448">
        <f t="shared" si="50"/>
        <v>1315222.8333299998</v>
      </c>
      <c r="J52" s="448">
        <f t="shared" si="50"/>
        <v>1434811.7800799997</v>
      </c>
      <c r="K52" s="448">
        <f t="shared" si="50"/>
        <v>1514392.78158</v>
      </c>
      <c r="L52" s="448">
        <f t="shared" ref="L52:M52" si="51">L285</f>
        <v>1616003.8593299997</v>
      </c>
      <c r="M52" s="448">
        <f t="shared" si="51"/>
        <v>1749376.57608</v>
      </c>
      <c r="N52" s="467"/>
      <c r="O52" s="467"/>
      <c r="P52" s="467"/>
      <c r="Q52" s="467"/>
      <c r="R52" s="467"/>
      <c r="S52" s="467"/>
      <c r="T52" s="467"/>
    </row>
    <row r="53" spans="1:20" ht="15.6" x14ac:dyDescent="0.3">
      <c r="A53" s="276"/>
      <c r="B53" s="100" t="s">
        <v>8</v>
      </c>
      <c r="C53" s="448">
        <f>C322</f>
        <v>10368713.950596852</v>
      </c>
      <c r="D53" s="448">
        <f t="shared" ref="D53:K53" si="52">D322</f>
        <v>11030546.759331971</v>
      </c>
      <c r="E53" s="448">
        <f t="shared" si="52"/>
        <v>11734624.215433162</v>
      </c>
      <c r="F53" s="448">
        <f t="shared" si="52"/>
        <v>12483642.785753574</v>
      </c>
      <c r="G53" s="448">
        <f t="shared" si="52"/>
        <v>13280471.052051885</v>
      </c>
      <c r="H53" s="448">
        <f t="shared" si="52"/>
        <v>14128160.697050089</v>
      </c>
      <c r="I53" s="448">
        <f t="shared" si="52"/>
        <v>14939511.026548503</v>
      </c>
      <c r="J53" s="448">
        <f t="shared" si="52"/>
        <v>16302748.973521503</v>
      </c>
      <c r="K53" s="448">
        <f t="shared" si="52"/>
        <v>17346129.019852504</v>
      </c>
      <c r="L53" s="448">
        <f t="shared" ref="L53:M53" si="53">L322</f>
        <v>18418560.251238003</v>
      </c>
      <c r="M53" s="448">
        <f t="shared" si="53"/>
        <v>18836278.640770506</v>
      </c>
      <c r="N53" s="467"/>
      <c r="O53" s="467"/>
      <c r="P53" s="467"/>
      <c r="Q53" s="467"/>
      <c r="R53" s="467"/>
      <c r="S53" s="467"/>
      <c r="T53" s="467"/>
    </row>
    <row r="54" spans="1:20" ht="15.6" x14ac:dyDescent="0.3">
      <c r="A54" s="276"/>
      <c r="B54" s="100" t="s">
        <v>9</v>
      </c>
      <c r="C54" s="448">
        <f>C359</f>
        <v>0</v>
      </c>
      <c r="D54" s="448">
        <f t="shared" ref="D54:K54" si="54">D359</f>
        <v>0</v>
      </c>
      <c r="E54" s="448">
        <f t="shared" si="54"/>
        <v>0</v>
      </c>
      <c r="F54" s="448">
        <f t="shared" si="54"/>
        <v>0</v>
      </c>
      <c r="G54" s="448">
        <f t="shared" si="54"/>
        <v>0</v>
      </c>
      <c r="H54" s="448">
        <f t="shared" si="54"/>
        <v>0</v>
      </c>
      <c r="I54" s="448">
        <f t="shared" si="54"/>
        <v>0</v>
      </c>
      <c r="J54" s="448">
        <f t="shared" si="54"/>
        <v>0</v>
      </c>
      <c r="K54" s="448">
        <f t="shared" si="54"/>
        <v>0</v>
      </c>
      <c r="L54" s="448">
        <f t="shared" ref="L54:M54" si="55">L359</f>
        <v>0</v>
      </c>
      <c r="M54" s="448">
        <f t="shared" si="55"/>
        <v>0</v>
      </c>
      <c r="N54" s="467"/>
      <c r="O54" s="467"/>
      <c r="P54" s="467"/>
      <c r="Q54" s="467"/>
      <c r="R54" s="467"/>
      <c r="S54" s="467"/>
      <c r="T54" s="467"/>
    </row>
    <row r="55" spans="1:20" ht="15.6" x14ac:dyDescent="0.3">
      <c r="A55" s="276"/>
      <c r="B55" s="100" t="s">
        <v>10</v>
      </c>
      <c r="C55" s="448">
        <f>C396</f>
        <v>81066.811769999986</v>
      </c>
      <c r="D55" s="448">
        <f t="shared" ref="D55:K55" si="56">D396</f>
        <v>82737.099270000006</v>
      </c>
      <c r="E55" s="448">
        <f t="shared" si="56"/>
        <v>84440.461770000009</v>
      </c>
      <c r="F55" s="448">
        <f t="shared" si="56"/>
        <v>86226.511769999997</v>
      </c>
      <c r="G55" s="448">
        <f t="shared" si="56"/>
        <v>87929.87427</v>
      </c>
      <c r="H55" s="448">
        <f t="shared" si="56"/>
        <v>89765.536770000006</v>
      </c>
      <c r="I55" s="448">
        <f t="shared" si="56"/>
        <v>90427.036769999992</v>
      </c>
      <c r="J55" s="448">
        <f t="shared" si="56"/>
        <v>91535.049270000003</v>
      </c>
      <c r="K55" s="448">
        <f t="shared" si="56"/>
        <v>97835.83676999998</v>
      </c>
      <c r="L55" s="448">
        <f t="shared" ref="L55:M55" si="57">L396</f>
        <v>103640.49927</v>
      </c>
      <c r="M55" s="448">
        <f t="shared" si="57"/>
        <v>99704.574269999997</v>
      </c>
      <c r="N55" s="467"/>
      <c r="O55" s="467"/>
      <c r="P55" s="467"/>
      <c r="Q55" s="467"/>
      <c r="R55" s="467"/>
      <c r="S55" s="467"/>
      <c r="T55" s="467"/>
    </row>
    <row r="56" spans="1:20" ht="15.6" x14ac:dyDescent="0.3">
      <c r="A56" s="276"/>
      <c r="B56" s="100" t="s">
        <v>882</v>
      </c>
      <c r="C56" s="448">
        <f>C433</f>
        <v>0</v>
      </c>
      <c r="D56" s="448">
        <f t="shared" ref="D56:M56" si="58">D433</f>
        <v>0</v>
      </c>
      <c r="E56" s="448">
        <f t="shared" si="58"/>
        <v>0</v>
      </c>
      <c r="F56" s="448">
        <f t="shared" si="58"/>
        <v>0</v>
      </c>
      <c r="G56" s="448">
        <f t="shared" si="58"/>
        <v>0</v>
      </c>
      <c r="H56" s="448">
        <f t="shared" si="58"/>
        <v>0</v>
      </c>
      <c r="I56" s="448">
        <f t="shared" si="58"/>
        <v>0</v>
      </c>
      <c r="J56" s="448">
        <f t="shared" si="58"/>
        <v>0</v>
      </c>
      <c r="K56" s="448">
        <f t="shared" si="58"/>
        <v>0</v>
      </c>
      <c r="L56" s="448">
        <f t="shared" si="58"/>
        <v>0</v>
      </c>
      <c r="M56" s="448">
        <f t="shared" si="58"/>
        <v>0</v>
      </c>
      <c r="N56" s="467"/>
      <c r="O56" s="467"/>
      <c r="P56" s="467"/>
      <c r="Q56" s="467"/>
      <c r="R56" s="467"/>
      <c r="S56" s="467"/>
      <c r="T56" s="467"/>
    </row>
    <row r="57" spans="1:20" ht="15.6" x14ac:dyDescent="0.3">
      <c r="A57" s="276"/>
      <c r="B57" s="348" t="s">
        <v>232</v>
      </c>
      <c r="C57" s="468">
        <f t="shared" ref="C57:K57" si="59">SUM(C46:C55)</f>
        <v>13389055.079310853</v>
      </c>
      <c r="D57" s="468">
        <f t="shared" si="59"/>
        <v>14215099.249695972</v>
      </c>
      <c r="E57" s="468">
        <f t="shared" si="59"/>
        <v>15301696.640797162</v>
      </c>
      <c r="F57" s="468">
        <f t="shared" si="59"/>
        <v>16263101.756117577</v>
      </c>
      <c r="G57" s="468">
        <f t="shared" si="59"/>
        <v>17254772.012415886</v>
      </c>
      <c r="H57" s="468">
        <f t="shared" si="59"/>
        <v>18303893.447414093</v>
      </c>
      <c r="I57" s="468">
        <f t="shared" si="59"/>
        <v>19376623.768162504</v>
      </c>
      <c r="J57" s="468">
        <f t="shared" si="59"/>
        <v>20953220.34573406</v>
      </c>
      <c r="K57" s="468">
        <f t="shared" si="59"/>
        <v>22174125.228499357</v>
      </c>
      <c r="L57" s="468">
        <f t="shared" ref="L57:M57" si="60">SUM(L46:L55)</f>
        <v>23499948.030552004</v>
      </c>
      <c r="M57" s="468">
        <f t="shared" si="60"/>
        <v>24223527.809073191</v>
      </c>
      <c r="N57" s="467"/>
      <c r="O57" s="467"/>
      <c r="P57" s="467"/>
      <c r="Q57" s="467"/>
      <c r="R57" s="467"/>
      <c r="S57" s="467"/>
      <c r="T57" s="467"/>
    </row>
    <row r="58" spans="1:20" ht="15.6" x14ac:dyDescent="0.3">
      <c r="A58" s="276"/>
      <c r="B58" s="284"/>
      <c r="C58" s="181"/>
      <c r="D58" s="181"/>
      <c r="E58" s="181"/>
      <c r="F58" s="181"/>
      <c r="G58" s="181"/>
      <c r="H58" s="181"/>
      <c r="I58" s="181"/>
      <c r="J58" s="181"/>
      <c r="K58" s="181"/>
      <c r="L58" s="181"/>
      <c r="M58" s="181"/>
    </row>
    <row r="59" spans="1:20" ht="15.6" x14ac:dyDescent="0.3">
      <c r="A59" s="276"/>
      <c r="B59" s="278"/>
      <c r="C59" s="278"/>
      <c r="D59" s="278"/>
      <c r="E59" s="276"/>
      <c r="F59" s="276"/>
      <c r="G59" s="276"/>
      <c r="H59" s="276"/>
      <c r="I59" s="276"/>
      <c r="J59" s="276"/>
      <c r="K59" s="276"/>
      <c r="L59" s="276"/>
      <c r="M59" s="276"/>
    </row>
    <row r="60" spans="1:20" x14ac:dyDescent="0.25">
      <c r="A60" s="276"/>
      <c r="B60" s="446" t="s">
        <v>520</v>
      </c>
      <c r="C60" s="278"/>
      <c r="D60" s="278"/>
      <c r="E60" s="276"/>
      <c r="F60" s="276"/>
      <c r="G60" s="276"/>
      <c r="H60" s="276"/>
      <c r="I60" s="276"/>
      <c r="J60" s="276"/>
      <c r="K60" s="276"/>
      <c r="L60" s="276"/>
      <c r="M60" s="276"/>
    </row>
    <row r="61" spans="1:20" x14ac:dyDescent="0.25">
      <c r="A61" s="276"/>
      <c r="B61" s="278"/>
      <c r="C61" s="278"/>
      <c r="D61" s="278"/>
      <c r="E61" s="276"/>
      <c r="F61" s="276"/>
      <c r="G61" s="276"/>
      <c r="H61" s="276"/>
      <c r="I61" s="276"/>
      <c r="J61" s="276"/>
      <c r="K61" s="276"/>
      <c r="L61" s="276"/>
      <c r="M61" s="276"/>
    </row>
    <row r="62" spans="1:20" x14ac:dyDescent="0.25">
      <c r="A62" s="276"/>
      <c r="B62" s="279" t="s">
        <v>55</v>
      </c>
      <c r="C62" s="409">
        <v>2005</v>
      </c>
      <c r="D62" s="409">
        <v>2006</v>
      </c>
      <c r="E62" s="409">
        <v>2007</v>
      </c>
      <c r="F62" s="409">
        <v>2008</v>
      </c>
      <c r="G62" s="409">
        <v>2009</v>
      </c>
      <c r="H62" s="409">
        <v>2010</v>
      </c>
      <c r="I62" s="409">
        <v>2011</v>
      </c>
      <c r="J62" s="409">
        <v>2012</v>
      </c>
      <c r="K62" s="409">
        <v>2013</v>
      </c>
      <c r="L62" s="409">
        <v>2014</v>
      </c>
      <c r="M62" s="410">
        <v>2015</v>
      </c>
    </row>
    <row r="63" spans="1:20" x14ac:dyDescent="0.25">
      <c r="A63" s="276"/>
      <c r="B63" s="285" t="s">
        <v>4</v>
      </c>
      <c r="C63" s="403">
        <f>SUM(C64:C99)</f>
        <v>0</v>
      </c>
      <c r="D63" s="403">
        <f t="shared" ref="D63:K63" si="61">SUM(D64:D99)</f>
        <v>0</v>
      </c>
      <c r="E63" s="403">
        <f t="shared" si="61"/>
        <v>0</v>
      </c>
      <c r="F63" s="403">
        <f t="shared" si="61"/>
        <v>0</v>
      </c>
      <c r="G63" s="403">
        <f t="shared" si="61"/>
        <v>0</v>
      </c>
      <c r="H63" s="403">
        <f t="shared" si="61"/>
        <v>0</v>
      </c>
      <c r="I63" s="403">
        <f t="shared" si="61"/>
        <v>0</v>
      </c>
      <c r="J63" s="403">
        <f t="shared" si="61"/>
        <v>0</v>
      </c>
      <c r="K63" s="403">
        <f t="shared" si="61"/>
        <v>0</v>
      </c>
      <c r="L63" s="403">
        <f t="shared" ref="L63:M63" si="62">SUM(L64:L99)</f>
        <v>0</v>
      </c>
      <c r="M63" s="404">
        <f t="shared" si="62"/>
        <v>0</v>
      </c>
    </row>
    <row r="64" spans="1:20" s="280" customFormat="1" x14ac:dyDescent="0.25">
      <c r="B64" s="281" t="s">
        <v>136</v>
      </c>
      <c r="C64" s="297">
        <f>'Iron&amp;Steel'!D547+'Iron&amp;Steel'!D585+'Iron&amp;Steel'!D623</f>
        <v>0</v>
      </c>
      <c r="D64" s="211">
        <f>'Iron&amp;Steel'!E547+'Iron&amp;Steel'!E585+'Iron&amp;Steel'!E623</f>
        <v>0</v>
      </c>
      <c r="E64" s="211">
        <f>'Iron&amp;Steel'!F547+'Iron&amp;Steel'!F585+'Iron&amp;Steel'!F623</f>
        <v>0</v>
      </c>
      <c r="F64" s="211">
        <f>'Iron&amp;Steel'!G547+'Iron&amp;Steel'!G585+'Iron&amp;Steel'!G623</f>
        <v>0</v>
      </c>
      <c r="G64" s="211">
        <f>'Iron&amp;Steel'!H547+'Iron&amp;Steel'!H585+'Iron&amp;Steel'!H623</f>
        <v>0</v>
      </c>
      <c r="H64" s="211">
        <f>'Iron&amp;Steel'!I547+'Iron&amp;Steel'!I585+'Iron&amp;Steel'!I623</f>
        <v>0</v>
      </c>
      <c r="I64" s="211">
        <f>'Iron&amp;Steel'!J547+'Iron&amp;Steel'!J585+'Iron&amp;Steel'!J623</f>
        <v>0</v>
      </c>
      <c r="J64" s="211">
        <f>'Iron&amp;Steel'!K547+'Iron&amp;Steel'!K585+'Iron&amp;Steel'!K623</f>
        <v>0</v>
      </c>
      <c r="K64" s="211">
        <f>'Iron&amp;Steel'!L547+'Iron&amp;Steel'!L585+'Iron&amp;Steel'!L623</f>
        <v>0</v>
      </c>
      <c r="L64" s="211">
        <f>'Iron&amp;Steel'!M547+'Iron&amp;Steel'!M585+'Iron&amp;Steel'!M623</f>
        <v>0</v>
      </c>
      <c r="M64" s="212">
        <f>'Iron&amp;Steel'!N547+'Iron&amp;Steel'!N585+'Iron&amp;Steel'!N623</f>
        <v>0</v>
      </c>
    </row>
    <row r="65" spans="2:13" s="280" customFormat="1" x14ac:dyDescent="0.25">
      <c r="B65" s="281" t="s">
        <v>137</v>
      </c>
      <c r="C65" s="297">
        <f>'Iron&amp;Steel'!D548+'Iron&amp;Steel'!D586+'Iron&amp;Steel'!D624</f>
        <v>0</v>
      </c>
      <c r="D65" s="211">
        <f>'Iron&amp;Steel'!E548+'Iron&amp;Steel'!E586+'Iron&amp;Steel'!E624</f>
        <v>0</v>
      </c>
      <c r="E65" s="211">
        <f>'Iron&amp;Steel'!F548+'Iron&amp;Steel'!F586+'Iron&amp;Steel'!F624</f>
        <v>0</v>
      </c>
      <c r="F65" s="211">
        <f>'Iron&amp;Steel'!G548+'Iron&amp;Steel'!G586+'Iron&amp;Steel'!G624</f>
        <v>0</v>
      </c>
      <c r="G65" s="211">
        <f>'Iron&amp;Steel'!H548+'Iron&amp;Steel'!H586+'Iron&amp;Steel'!H624</f>
        <v>0</v>
      </c>
      <c r="H65" s="211">
        <f>'Iron&amp;Steel'!I548+'Iron&amp;Steel'!I586+'Iron&amp;Steel'!I624</f>
        <v>0</v>
      </c>
      <c r="I65" s="211">
        <f>'Iron&amp;Steel'!J548+'Iron&amp;Steel'!J586+'Iron&amp;Steel'!J624</f>
        <v>0</v>
      </c>
      <c r="J65" s="211">
        <f>'Iron&amp;Steel'!K548+'Iron&amp;Steel'!K586+'Iron&amp;Steel'!K624</f>
        <v>0</v>
      </c>
      <c r="K65" s="211">
        <f>'Iron&amp;Steel'!L548+'Iron&amp;Steel'!L586+'Iron&amp;Steel'!L624</f>
        <v>0</v>
      </c>
      <c r="L65" s="211">
        <f>'Iron&amp;Steel'!M548+'Iron&amp;Steel'!M586+'Iron&amp;Steel'!M624</f>
        <v>0</v>
      </c>
      <c r="M65" s="212">
        <f>'Iron&amp;Steel'!N548+'Iron&amp;Steel'!N586+'Iron&amp;Steel'!N624</f>
        <v>0</v>
      </c>
    </row>
    <row r="66" spans="2:13" s="280" customFormat="1" x14ac:dyDescent="0.25">
      <c r="B66" s="281" t="s">
        <v>138</v>
      </c>
      <c r="C66" s="297">
        <f>'Iron&amp;Steel'!D549+'Iron&amp;Steel'!D587+'Iron&amp;Steel'!D625</f>
        <v>0</v>
      </c>
      <c r="D66" s="211">
        <f>'Iron&amp;Steel'!E549+'Iron&amp;Steel'!E587+'Iron&amp;Steel'!E625</f>
        <v>0</v>
      </c>
      <c r="E66" s="211">
        <f>'Iron&amp;Steel'!F549+'Iron&amp;Steel'!F587+'Iron&amp;Steel'!F625</f>
        <v>0</v>
      </c>
      <c r="F66" s="211">
        <f>'Iron&amp;Steel'!G549+'Iron&amp;Steel'!G587+'Iron&amp;Steel'!G625</f>
        <v>0</v>
      </c>
      <c r="G66" s="211">
        <f>'Iron&amp;Steel'!H549+'Iron&amp;Steel'!H587+'Iron&amp;Steel'!H625</f>
        <v>0</v>
      </c>
      <c r="H66" s="211">
        <f>'Iron&amp;Steel'!I549+'Iron&amp;Steel'!I587+'Iron&amp;Steel'!I625</f>
        <v>0</v>
      </c>
      <c r="I66" s="211">
        <f>'Iron&amp;Steel'!J549+'Iron&amp;Steel'!J587+'Iron&amp;Steel'!J625</f>
        <v>0</v>
      </c>
      <c r="J66" s="211">
        <f>'Iron&amp;Steel'!K549+'Iron&amp;Steel'!K587+'Iron&amp;Steel'!K625</f>
        <v>0</v>
      </c>
      <c r="K66" s="211">
        <f>'Iron&amp;Steel'!L549+'Iron&amp;Steel'!L587+'Iron&amp;Steel'!L625</f>
        <v>0</v>
      </c>
      <c r="L66" s="211">
        <f>'Iron&amp;Steel'!M549+'Iron&amp;Steel'!M587+'Iron&amp;Steel'!M625</f>
        <v>0</v>
      </c>
      <c r="M66" s="212">
        <f>'Iron&amp;Steel'!N549+'Iron&amp;Steel'!N587+'Iron&amp;Steel'!N625</f>
        <v>0</v>
      </c>
    </row>
    <row r="67" spans="2:13" s="280" customFormat="1" x14ac:dyDescent="0.25">
      <c r="B67" s="281" t="s">
        <v>139</v>
      </c>
      <c r="C67" s="297">
        <f>'Iron&amp;Steel'!D550+'Iron&amp;Steel'!D588+'Iron&amp;Steel'!D626</f>
        <v>0</v>
      </c>
      <c r="D67" s="211">
        <f>'Iron&amp;Steel'!E550+'Iron&amp;Steel'!E588+'Iron&amp;Steel'!E626</f>
        <v>0</v>
      </c>
      <c r="E67" s="211">
        <f>'Iron&amp;Steel'!F550+'Iron&amp;Steel'!F588+'Iron&amp;Steel'!F626</f>
        <v>0</v>
      </c>
      <c r="F67" s="211">
        <f>'Iron&amp;Steel'!G550+'Iron&amp;Steel'!G588+'Iron&amp;Steel'!G626</f>
        <v>0</v>
      </c>
      <c r="G67" s="211">
        <f>'Iron&amp;Steel'!H550+'Iron&amp;Steel'!H588+'Iron&amp;Steel'!H626</f>
        <v>0</v>
      </c>
      <c r="H67" s="211">
        <f>'Iron&amp;Steel'!I550+'Iron&amp;Steel'!I588+'Iron&amp;Steel'!I626</f>
        <v>0</v>
      </c>
      <c r="I67" s="211">
        <f>'Iron&amp;Steel'!J550+'Iron&amp;Steel'!J588+'Iron&amp;Steel'!J626</f>
        <v>0</v>
      </c>
      <c r="J67" s="211">
        <f>'Iron&amp;Steel'!K550+'Iron&amp;Steel'!K588+'Iron&amp;Steel'!K626</f>
        <v>0</v>
      </c>
      <c r="K67" s="211">
        <f>'Iron&amp;Steel'!L550+'Iron&amp;Steel'!L588+'Iron&amp;Steel'!L626</f>
        <v>0</v>
      </c>
      <c r="L67" s="211">
        <f>'Iron&amp;Steel'!M550+'Iron&amp;Steel'!M588+'Iron&amp;Steel'!M626</f>
        <v>0</v>
      </c>
      <c r="M67" s="212">
        <f>'Iron&amp;Steel'!N550+'Iron&amp;Steel'!N588+'Iron&amp;Steel'!N626</f>
        <v>0</v>
      </c>
    </row>
    <row r="68" spans="2:13" s="280" customFormat="1" x14ac:dyDescent="0.25">
      <c r="B68" s="281" t="s">
        <v>140</v>
      </c>
      <c r="C68" s="297">
        <f>'Iron&amp;Steel'!D551+'Iron&amp;Steel'!D589+'Iron&amp;Steel'!D627</f>
        <v>0</v>
      </c>
      <c r="D68" s="211">
        <f>'Iron&amp;Steel'!E551+'Iron&amp;Steel'!E589+'Iron&amp;Steel'!E627</f>
        <v>0</v>
      </c>
      <c r="E68" s="211">
        <f>'Iron&amp;Steel'!F551+'Iron&amp;Steel'!F589+'Iron&amp;Steel'!F627</f>
        <v>0</v>
      </c>
      <c r="F68" s="211">
        <f>'Iron&amp;Steel'!G551+'Iron&amp;Steel'!G589+'Iron&amp;Steel'!G627</f>
        <v>0</v>
      </c>
      <c r="G68" s="211">
        <f>'Iron&amp;Steel'!H551+'Iron&amp;Steel'!H589+'Iron&amp;Steel'!H627</f>
        <v>0</v>
      </c>
      <c r="H68" s="211">
        <f>'Iron&amp;Steel'!I551+'Iron&amp;Steel'!I589+'Iron&amp;Steel'!I627</f>
        <v>0</v>
      </c>
      <c r="I68" s="211">
        <f>'Iron&amp;Steel'!J551+'Iron&amp;Steel'!J589+'Iron&amp;Steel'!J627</f>
        <v>0</v>
      </c>
      <c r="J68" s="211">
        <f>'Iron&amp;Steel'!K551+'Iron&amp;Steel'!K589+'Iron&amp;Steel'!K627</f>
        <v>0</v>
      </c>
      <c r="K68" s="211">
        <f>'Iron&amp;Steel'!L551+'Iron&amp;Steel'!L589+'Iron&amp;Steel'!L627</f>
        <v>0</v>
      </c>
      <c r="L68" s="211">
        <f>'Iron&amp;Steel'!M551+'Iron&amp;Steel'!M589+'Iron&amp;Steel'!M627</f>
        <v>0</v>
      </c>
      <c r="M68" s="212">
        <f>'Iron&amp;Steel'!N551+'Iron&amp;Steel'!N589+'Iron&amp;Steel'!N627</f>
        <v>0</v>
      </c>
    </row>
    <row r="69" spans="2:13" s="280" customFormat="1" x14ac:dyDescent="0.25">
      <c r="B69" s="281" t="s">
        <v>141</v>
      </c>
      <c r="C69" s="297">
        <f>'Iron&amp;Steel'!D552+'Iron&amp;Steel'!D590+'Iron&amp;Steel'!D628</f>
        <v>0</v>
      </c>
      <c r="D69" s="211">
        <f>'Iron&amp;Steel'!E552+'Iron&amp;Steel'!E590+'Iron&amp;Steel'!E628</f>
        <v>0</v>
      </c>
      <c r="E69" s="211">
        <f>'Iron&amp;Steel'!F552+'Iron&amp;Steel'!F590+'Iron&amp;Steel'!F628</f>
        <v>0</v>
      </c>
      <c r="F69" s="211">
        <f>'Iron&amp;Steel'!G552+'Iron&amp;Steel'!G590+'Iron&amp;Steel'!G628</f>
        <v>0</v>
      </c>
      <c r="G69" s="211">
        <f>'Iron&amp;Steel'!H552+'Iron&amp;Steel'!H590+'Iron&amp;Steel'!H628</f>
        <v>0</v>
      </c>
      <c r="H69" s="211">
        <f>'Iron&amp;Steel'!I552+'Iron&amp;Steel'!I590+'Iron&amp;Steel'!I628</f>
        <v>0</v>
      </c>
      <c r="I69" s="211">
        <f>'Iron&amp;Steel'!J552+'Iron&amp;Steel'!J590+'Iron&amp;Steel'!J628</f>
        <v>0</v>
      </c>
      <c r="J69" s="211">
        <f>'Iron&amp;Steel'!K552+'Iron&amp;Steel'!K590+'Iron&amp;Steel'!K628</f>
        <v>0</v>
      </c>
      <c r="K69" s="211">
        <f>'Iron&amp;Steel'!L552+'Iron&amp;Steel'!L590+'Iron&amp;Steel'!L628</f>
        <v>0</v>
      </c>
      <c r="L69" s="211">
        <f>'Iron&amp;Steel'!M552+'Iron&amp;Steel'!M590+'Iron&amp;Steel'!M628</f>
        <v>0</v>
      </c>
      <c r="M69" s="212">
        <f>'Iron&amp;Steel'!N552+'Iron&amp;Steel'!N590+'Iron&amp;Steel'!N628</f>
        <v>0</v>
      </c>
    </row>
    <row r="70" spans="2:13" s="280" customFormat="1" x14ac:dyDescent="0.25">
      <c r="B70" s="281" t="s">
        <v>142</v>
      </c>
      <c r="C70" s="297">
        <f>'Iron&amp;Steel'!D553+'Iron&amp;Steel'!D591+'Iron&amp;Steel'!D629</f>
        <v>0</v>
      </c>
      <c r="D70" s="211">
        <f>'Iron&amp;Steel'!E553+'Iron&amp;Steel'!E591+'Iron&amp;Steel'!E629</f>
        <v>0</v>
      </c>
      <c r="E70" s="211">
        <f>'Iron&amp;Steel'!F553+'Iron&amp;Steel'!F591+'Iron&amp;Steel'!F629</f>
        <v>0</v>
      </c>
      <c r="F70" s="211">
        <f>'Iron&amp;Steel'!G553+'Iron&amp;Steel'!G591+'Iron&amp;Steel'!G629</f>
        <v>0</v>
      </c>
      <c r="G70" s="211">
        <f>'Iron&amp;Steel'!H553+'Iron&amp;Steel'!H591+'Iron&amp;Steel'!H629</f>
        <v>0</v>
      </c>
      <c r="H70" s="211">
        <f>'Iron&amp;Steel'!I553+'Iron&amp;Steel'!I591+'Iron&amp;Steel'!I629</f>
        <v>0</v>
      </c>
      <c r="I70" s="211">
        <f>'Iron&amp;Steel'!J553+'Iron&amp;Steel'!J591+'Iron&amp;Steel'!J629</f>
        <v>0</v>
      </c>
      <c r="J70" s="211">
        <f>'Iron&amp;Steel'!K553+'Iron&amp;Steel'!K591+'Iron&amp;Steel'!K629</f>
        <v>0</v>
      </c>
      <c r="K70" s="211">
        <f>'Iron&amp;Steel'!L553+'Iron&amp;Steel'!L591+'Iron&amp;Steel'!L629</f>
        <v>0</v>
      </c>
      <c r="L70" s="211">
        <f>'Iron&amp;Steel'!M553+'Iron&amp;Steel'!M591+'Iron&amp;Steel'!M629</f>
        <v>0</v>
      </c>
      <c r="M70" s="212">
        <f>'Iron&amp;Steel'!N553+'Iron&amp;Steel'!N591+'Iron&amp;Steel'!N629</f>
        <v>0</v>
      </c>
    </row>
    <row r="71" spans="2:13" s="280" customFormat="1" x14ac:dyDescent="0.25">
      <c r="B71" s="281" t="s">
        <v>143</v>
      </c>
      <c r="C71" s="297">
        <f>'Iron&amp;Steel'!D554+'Iron&amp;Steel'!D592+'Iron&amp;Steel'!D630</f>
        <v>0</v>
      </c>
      <c r="D71" s="211">
        <f>'Iron&amp;Steel'!E554+'Iron&amp;Steel'!E592+'Iron&amp;Steel'!E630</f>
        <v>0</v>
      </c>
      <c r="E71" s="211">
        <f>'Iron&amp;Steel'!F554+'Iron&amp;Steel'!F592+'Iron&amp;Steel'!F630</f>
        <v>0</v>
      </c>
      <c r="F71" s="211">
        <f>'Iron&amp;Steel'!G554+'Iron&amp;Steel'!G592+'Iron&amp;Steel'!G630</f>
        <v>0</v>
      </c>
      <c r="G71" s="211">
        <f>'Iron&amp;Steel'!H554+'Iron&amp;Steel'!H592+'Iron&amp;Steel'!H630</f>
        <v>0</v>
      </c>
      <c r="H71" s="211">
        <f>'Iron&amp;Steel'!I554+'Iron&amp;Steel'!I592+'Iron&amp;Steel'!I630</f>
        <v>0</v>
      </c>
      <c r="I71" s="211">
        <f>'Iron&amp;Steel'!J554+'Iron&amp;Steel'!J592+'Iron&amp;Steel'!J630</f>
        <v>0</v>
      </c>
      <c r="J71" s="211">
        <f>'Iron&amp;Steel'!K554+'Iron&amp;Steel'!K592+'Iron&amp;Steel'!K630</f>
        <v>0</v>
      </c>
      <c r="K71" s="211">
        <f>'Iron&amp;Steel'!L554+'Iron&amp;Steel'!L592+'Iron&amp;Steel'!L630</f>
        <v>0</v>
      </c>
      <c r="L71" s="211">
        <f>'Iron&amp;Steel'!M554+'Iron&amp;Steel'!M592+'Iron&amp;Steel'!M630</f>
        <v>0</v>
      </c>
      <c r="M71" s="212">
        <f>'Iron&amp;Steel'!N554+'Iron&amp;Steel'!N592+'Iron&amp;Steel'!N630</f>
        <v>0</v>
      </c>
    </row>
    <row r="72" spans="2:13" s="280" customFormat="1" x14ac:dyDescent="0.25">
      <c r="B72" s="281" t="s">
        <v>144</v>
      </c>
      <c r="C72" s="297">
        <f>'Iron&amp;Steel'!D555+'Iron&amp;Steel'!D593+'Iron&amp;Steel'!D631</f>
        <v>0</v>
      </c>
      <c r="D72" s="211">
        <f>'Iron&amp;Steel'!E555+'Iron&amp;Steel'!E593+'Iron&amp;Steel'!E631</f>
        <v>0</v>
      </c>
      <c r="E72" s="211">
        <f>'Iron&amp;Steel'!F555+'Iron&amp;Steel'!F593+'Iron&amp;Steel'!F631</f>
        <v>0</v>
      </c>
      <c r="F72" s="211">
        <f>'Iron&amp;Steel'!G555+'Iron&amp;Steel'!G593+'Iron&amp;Steel'!G631</f>
        <v>0</v>
      </c>
      <c r="G72" s="211">
        <f>'Iron&amp;Steel'!H555+'Iron&amp;Steel'!H593+'Iron&amp;Steel'!H631</f>
        <v>0</v>
      </c>
      <c r="H72" s="211">
        <f>'Iron&amp;Steel'!I555+'Iron&amp;Steel'!I593+'Iron&amp;Steel'!I631</f>
        <v>0</v>
      </c>
      <c r="I72" s="211">
        <f>'Iron&amp;Steel'!J555+'Iron&amp;Steel'!J593+'Iron&amp;Steel'!J631</f>
        <v>0</v>
      </c>
      <c r="J72" s="211">
        <f>'Iron&amp;Steel'!K555+'Iron&amp;Steel'!K593+'Iron&amp;Steel'!K631</f>
        <v>0</v>
      </c>
      <c r="K72" s="211">
        <f>'Iron&amp;Steel'!L555+'Iron&amp;Steel'!L593+'Iron&amp;Steel'!L631</f>
        <v>0</v>
      </c>
      <c r="L72" s="211">
        <f>'Iron&amp;Steel'!M555+'Iron&amp;Steel'!M593+'Iron&amp;Steel'!M631</f>
        <v>0</v>
      </c>
      <c r="M72" s="212">
        <f>'Iron&amp;Steel'!N555+'Iron&amp;Steel'!N593+'Iron&amp;Steel'!N631</f>
        <v>0</v>
      </c>
    </row>
    <row r="73" spans="2:13" s="280" customFormat="1" x14ac:dyDescent="0.25">
      <c r="B73" s="281" t="s">
        <v>145</v>
      </c>
      <c r="C73" s="297">
        <f>'Iron&amp;Steel'!D556+'Iron&amp;Steel'!D594+'Iron&amp;Steel'!D632</f>
        <v>0</v>
      </c>
      <c r="D73" s="211">
        <f>'Iron&amp;Steel'!E556+'Iron&amp;Steel'!E594+'Iron&amp;Steel'!E632</f>
        <v>0</v>
      </c>
      <c r="E73" s="211">
        <f>'Iron&amp;Steel'!F556+'Iron&amp;Steel'!F594+'Iron&amp;Steel'!F632</f>
        <v>0</v>
      </c>
      <c r="F73" s="211">
        <f>'Iron&amp;Steel'!G556+'Iron&amp;Steel'!G594+'Iron&amp;Steel'!G632</f>
        <v>0</v>
      </c>
      <c r="G73" s="211">
        <f>'Iron&amp;Steel'!H556+'Iron&amp;Steel'!H594+'Iron&amp;Steel'!H632</f>
        <v>0</v>
      </c>
      <c r="H73" s="211">
        <f>'Iron&amp;Steel'!I556+'Iron&amp;Steel'!I594+'Iron&amp;Steel'!I632</f>
        <v>0</v>
      </c>
      <c r="I73" s="211">
        <f>'Iron&amp;Steel'!J556+'Iron&amp;Steel'!J594+'Iron&amp;Steel'!J632</f>
        <v>0</v>
      </c>
      <c r="J73" s="211">
        <f>'Iron&amp;Steel'!K556+'Iron&amp;Steel'!K594+'Iron&amp;Steel'!K632</f>
        <v>0</v>
      </c>
      <c r="K73" s="211">
        <f>'Iron&amp;Steel'!L556+'Iron&amp;Steel'!L594+'Iron&amp;Steel'!L632</f>
        <v>0</v>
      </c>
      <c r="L73" s="211">
        <f>'Iron&amp;Steel'!M556+'Iron&amp;Steel'!M594+'Iron&amp;Steel'!M632</f>
        <v>0</v>
      </c>
      <c r="M73" s="212">
        <f>'Iron&amp;Steel'!N556+'Iron&amp;Steel'!N594+'Iron&amp;Steel'!N632</f>
        <v>0</v>
      </c>
    </row>
    <row r="74" spans="2:13" s="280" customFormat="1" x14ac:dyDescent="0.25">
      <c r="B74" s="281" t="s">
        <v>146</v>
      </c>
      <c r="C74" s="297">
        <f>'Iron&amp;Steel'!D557+'Iron&amp;Steel'!D595+'Iron&amp;Steel'!D633</f>
        <v>0</v>
      </c>
      <c r="D74" s="211">
        <f>'Iron&amp;Steel'!E557+'Iron&amp;Steel'!E595+'Iron&amp;Steel'!E633</f>
        <v>0</v>
      </c>
      <c r="E74" s="211">
        <f>'Iron&amp;Steel'!F557+'Iron&amp;Steel'!F595+'Iron&amp;Steel'!F633</f>
        <v>0</v>
      </c>
      <c r="F74" s="211">
        <f>'Iron&amp;Steel'!G557+'Iron&amp;Steel'!G595+'Iron&amp;Steel'!G633</f>
        <v>0</v>
      </c>
      <c r="G74" s="211">
        <f>'Iron&amp;Steel'!H557+'Iron&amp;Steel'!H595+'Iron&amp;Steel'!H633</f>
        <v>0</v>
      </c>
      <c r="H74" s="211">
        <f>'Iron&amp;Steel'!I557+'Iron&amp;Steel'!I595+'Iron&amp;Steel'!I633</f>
        <v>0</v>
      </c>
      <c r="I74" s="211">
        <f>'Iron&amp;Steel'!J557+'Iron&amp;Steel'!J595+'Iron&amp;Steel'!J633</f>
        <v>0</v>
      </c>
      <c r="J74" s="211">
        <f>'Iron&amp;Steel'!K557+'Iron&amp;Steel'!K595+'Iron&amp;Steel'!K633</f>
        <v>0</v>
      </c>
      <c r="K74" s="211">
        <f>'Iron&amp;Steel'!L557+'Iron&amp;Steel'!L595+'Iron&amp;Steel'!L633</f>
        <v>0</v>
      </c>
      <c r="L74" s="211">
        <f>'Iron&amp;Steel'!M557+'Iron&amp;Steel'!M595+'Iron&amp;Steel'!M633</f>
        <v>0</v>
      </c>
      <c r="M74" s="212">
        <f>'Iron&amp;Steel'!N557+'Iron&amp;Steel'!N595+'Iron&amp;Steel'!N633</f>
        <v>0</v>
      </c>
    </row>
    <row r="75" spans="2:13" s="280" customFormat="1" x14ac:dyDescent="0.25">
      <c r="B75" s="281" t="s">
        <v>147</v>
      </c>
      <c r="C75" s="297">
        <f>'Iron&amp;Steel'!D558+'Iron&amp;Steel'!D596+'Iron&amp;Steel'!D634</f>
        <v>0</v>
      </c>
      <c r="D75" s="211">
        <f>'Iron&amp;Steel'!E558+'Iron&amp;Steel'!E596+'Iron&amp;Steel'!E634</f>
        <v>0</v>
      </c>
      <c r="E75" s="211">
        <f>'Iron&amp;Steel'!F558+'Iron&amp;Steel'!F596+'Iron&amp;Steel'!F634</f>
        <v>0</v>
      </c>
      <c r="F75" s="211">
        <f>'Iron&amp;Steel'!G558+'Iron&amp;Steel'!G596+'Iron&amp;Steel'!G634</f>
        <v>0</v>
      </c>
      <c r="G75" s="211">
        <f>'Iron&amp;Steel'!H558+'Iron&amp;Steel'!H596+'Iron&amp;Steel'!H634</f>
        <v>0</v>
      </c>
      <c r="H75" s="211">
        <f>'Iron&amp;Steel'!I558+'Iron&amp;Steel'!I596+'Iron&amp;Steel'!I634</f>
        <v>0</v>
      </c>
      <c r="I75" s="211">
        <f>'Iron&amp;Steel'!J558+'Iron&amp;Steel'!J596+'Iron&amp;Steel'!J634</f>
        <v>0</v>
      </c>
      <c r="J75" s="211">
        <f>'Iron&amp;Steel'!K558+'Iron&amp;Steel'!K596+'Iron&amp;Steel'!K634</f>
        <v>0</v>
      </c>
      <c r="K75" s="211">
        <f>'Iron&amp;Steel'!L558+'Iron&amp;Steel'!L596+'Iron&amp;Steel'!L634</f>
        <v>0</v>
      </c>
      <c r="L75" s="211">
        <f>'Iron&amp;Steel'!M558+'Iron&amp;Steel'!M596+'Iron&amp;Steel'!M634</f>
        <v>0</v>
      </c>
      <c r="M75" s="212">
        <f>'Iron&amp;Steel'!N558+'Iron&amp;Steel'!N596+'Iron&amp;Steel'!N634</f>
        <v>0</v>
      </c>
    </row>
    <row r="76" spans="2:13" s="280" customFormat="1" x14ac:dyDescent="0.25">
      <c r="B76" s="281" t="s">
        <v>148</v>
      </c>
      <c r="C76" s="297">
        <f>'Iron&amp;Steel'!D559+'Iron&amp;Steel'!D597+'Iron&amp;Steel'!D635</f>
        <v>0</v>
      </c>
      <c r="D76" s="211">
        <f>'Iron&amp;Steel'!E559+'Iron&amp;Steel'!E597+'Iron&amp;Steel'!E635</f>
        <v>0</v>
      </c>
      <c r="E76" s="211">
        <f>'Iron&amp;Steel'!F559+'Iron&amp;Steel'!F597+'Iron&amp;Steel'!F635</f>
        <v>0</v>
      </c>
      <c r="F76" s="211">
        <f>'Iron&amp;Steel'!G559+'Iron&amp;Steel'!G597+'Iron&amp;Steel'!G635</f>
        <v>0</v>
      </c>
      <c r="G76" s="211">
        <f>'Iron&amp;Steel'!H559+'Iron&amp;Steel'!H597+'Iron&amp;Steel'!H635</f>
        <v>0</v>
      </c>
      <c r="H76" s="211">
        <f>'Iron&amp;Steel'!I559+'Iron&amp;Steel'!I597+'Iron&amp;Steel'!I635</f>
        <v>0</v>
      </c>
      <c r="I76" s="211">
        <f>'Iron&amp;Steel'!J559+'Iron&amp;Steel'!J597+'Iron&amp;Steel'!J635</f>
        <v>0</v>
      </c>
      <c r="J76" s="211">
        <f>'Iron&amp;Steel'!K559+'Iron&amp;Steel'!K597+'Iron&amp;Steel'!K635</f>
        <v>0</v>
      </c>
      <c r="K76" s="211">
        <f>'Iron&amp;Steel'!L559+'Iron&amp;Steel'!L597+'Iron&amp;Steel'!L635</f>
        <v>0</v>
      </c>
      <c r="L76" s="211">
        <f>'Iron&amp;Steel'!M559+'Iron&amp;Steel'!M597+'Iron&amp;Steel'!M635</f>
        <v>0</v>
      </c>
      <c r="M76" s="212">
        <f>'Iron&amp;Steel'!N559+'Iron&amp;Steel'!N597+'Iron&amp;Steel'!N635</f>
        <v>0</v>
      </c>
    </row>
    <row r="77" spans="2:13" s="280" customFormat="1" x14ac:dyDescent="0.25">
      <c r="B77" s="281" t="s">
        <v>149</v>
      </c>
      <c r="C77" s="297">
        <f>'Iron&amp;Steel'!D560+'Iron&amp;Steel'!D598+'Iron&amp;Steel'!D636</f>
        <v>0</v>
      </c>
      <c r="D77" s="211">
        <f>'Iron&amp;Steel'!E560+'Iron&amp;Steel'!E598+'Iron&amp;Steel'!E636</f>
        <v>0</v>
      </c>
      <c r="E77" s="211">
        <f>'Iron&amp;Steel'!F560+'Iron&amp;Steel'!F598+'Iron&amp;Steel'!F636</f>
        <v>0</v>
      </c>
      <c r="F77" s="211">
        <f>'Iron&amp;Steel'!G560+'Iron&amp;Steel'!G598+'Iron&amp;Steel'!G636</f>
        <v>0</v>
      </c>
      <c r="G77" s="211">
        <f>'Iron&amp;Steel'!H560+'Iron&amp;Steel'!H598+'Iron&amp;Steel'!H636</f>
        <v>0</v>
      </c>
      <c r="H77" s="211">
        <f>'Iron&amp;Steel'!I560+'Iron&amp;Steel'!I598+'Iron&amp;Steel'!I636</f>
        <v>0</v>
      </c>
      <c r="I77" s="211">
        <f>'Iron&amp;Steel'!J560+'Iron&amp;Steel'!J598+'Iron&amp;Steel'!J636</f>
        <v>0</v>
      </c>
      <c r="J77" s="211">
        <f>'Iron&amp;Steel'!K560+'Iron&amp;Steel'!K598+'Iron&amp;Steel'!K636</f>
        <v>0</v>
      </c>
      <c r="K77" s="211">
        <f>'Iron&amp;Steel'!L560+'Iron&amp;Steel'!L598+'Iron&amp;Steel'!L636</f>
        <v>0</v>
      </c>
      <c r="L77" s="211">
        <f>'Iron&amp;Steel'!M560+'Iron&amp;Steel'!M598+'Iron&amp;Steel'!M636</f>
        <v>0</v>
      </c>
      <c r="M77" s="212">
        <f>'Iron&amp;Steel'!N560+'Iron&amp;Steel'!N598+'Iron&amp;Steel'!N636</f>
        <v>0</v>
      </c>
    </row>
    <row r="78" spans="2:13" s="280" customFormat="1" x14ac:dyDescent="0.25">
      <c r="B78" s="281" t="s">
        <v>150</v>
      </c>
      <c r="C78" s="297">
        <f>'Iron&amp;Steel'!D561+'Iron&amp;Steel'!D599+'Iron&amp;Steel'!D637</f>
        <v>0</v>
      </c>
      <c r="D78" s="211">
        <f>'Iron&amp;Steel'!E561+'Iron&amp;Steel'!E599+'Iron&amp;Steel'!E637</f>
        <v>0</v>
      </c>
      <c r="E78" s="211">
        <f>'Iron&amp;Steel'!F561+'Iron&amp;Steel'!F599+'Iron&amp;Steel'!F637</f>
        <v>0</v>
      </c>
      <c r="F78" s="211">
        <f>'Iron&amp;Steel'!G561+'Iron&amp;Steel'!G599+'Iron&amp;Steel'!G637</f>
        <v>0</v>
      </c>
      <c r="G78" s="211">
        <f>'Iron&amp;Steel'!H561+'Iron&amp;Steel'!H599+'Iron&amp;Steel'!H637</f>
        <v>0</v>
      </c>
      <c r="H78" s="211">
        <f>'Iron&amp;Steel'!I561+'Iron&amp;Steel'!I599+'Iron&amp;Steel'!I637</f>
        <v>0</v>
      </c>
      <c r="I78" s="211">
        <f>'Iron&amp;Steel'!J561+'Iron&amp;Steel'!J599+'Iron&amp;Steel'!J637</f>
        <v>0</v>
      </c>
      <c r="J78" s="211">
        <f>'Iron&amp;Steel'!K561+'Iron&amp;Steel'!K599+'Iron&amp;Steel'!K637</f>
        <v>0</v>
      </c>
      <c r="K78" s="211">
        <f>'Iron&amp;Steel'!L561+'Iron&amp;Steel'!L599+'Iron&amp;Steel'!L637</f>
        <v>0</v>
      </c>
      <c r="L78" s="211">
        <f>'Iron&amp;Steel'!M561+'Iron&amp;Steel'!M599+'Iron&amp;Steel'!M637</f>
        <v>0</v>
      </c>
      <c r="M78" s="212">
        <f>'Iron&amp;Steel'!N561+'Iron&amp;Steel'!N599+'Iron&amp;Steel'!N637</f>
        <v>0</v>
      </c>
    </row>
    <row r="79" spans="2:13" s="280" customFormat="1" x14ac:dyDescent="0.25">
      <c r="B79" s="281" t="s">
        <v>151</v>
      </c>
      <c r="C79" s="297">
        <f>'Iron&amp;Steel'!D562+'Iron&amp;Steel'!D600+'Iron&amp;Steel'!D638</f>
        <v>0</v>
      </c>
      <c r="D79" s="211">
        <f>'Iron&amp;Steel'!E562+'Iron&amp;Steel'!E600+'Iron&amp;Steel'!E638</f>
        <v>0</v>
      </c>
      <c r="E79" s="211">
        <f>'Iron&amp;Steel'!F562+'Iron&amp;Steel'!F600+'Iron&amp;Steel'!F638</f>
        <v>0</v>
      </c>
      <c r="F79" s="211">
        <f>'Iron&amp;Steel'!G562+'Iron&amp;Steel'!G600+'Iron&amp;Steel'!G638</f>
        <v>0</v>
      </c>
      <c r="G79" s="211">
        <f>'Iron&amp;Steel'!H562+'Iron&amp;Steel'!H600+'Iron&amp;Steel'!H638</f>
        <v>0</v>
      </c>
      <c r="H79" s="211">
        <f>'Iron&amp;Steel'!I562+'Iron&amp;Steel'!I600+'Iron&amp;Steel'!I638</f>
        <v>0</v>
      </c>
      <c r="I79" s="211">
        <f>'Iron&amp;Steel'!J562+'Iron&amp;Steel'!J600+'Iron&amp;Steel'!J638</f>
        <v>0</v>
      </c>
      <c r="J79" s="211">
        <f>'Iron&amp;Steel'!K562+'Iron&amp;Steel'!K600+'Iron&amp;Steel'!K638</f>
        <v>0</v>
      </c>
      <c r="K79" s="211">
        <f>'Iron&amp;Steel'!L562+'Iron&amp;Steel'!L600+'Iron&amp;Steel'!L638</f>
        <v>0</v>
      </c>
      <c r="L79" s="211">
        <f>'Iron&amp;Steel'!M562+'Iron&amp;Steel'!M600+'Iron&amp;Steel'!M638</f>
        <v>0</v>
      </c>
      <c r="M79" s="212">
        <f>'Iron&amp;Steel'!N562+'Iron&amp;Steel'!N600+'Iron&amp;Steel'!N638</f>
        <v>0</v>
      </c>
    </row>
    <row r="80" spans="2:13" s="280" customFormat="1" x14ac:dyDescent="0.25">
      <c r="B80" s="281" t="s">
        <v>152</v>
      </c>
      <c r="C80" s="297">
        <f>'Iron&amp;Steel'!D563+'Iron&amp;Steel'!D601+'Iron&amp;Steel'!D639</f>
        <v>0</v>
      </c>
      <c r="D80" s="211">
        <f>'Iron&amp;Steel'!E563+'Iron&amp;Steel'!E601+'Iron&amp;Steel'!E639</f>
        <v>0</v>
      </c>
      <c r="E80" s="211">
        <f>'Iron&amp;Steel'!F563+'Iron&amp;Steel'!F601+'Iron&amp;Steel'!F639</f>
        <v>0</v>
      </c>
      <c r="F80" s="211">
        <f>'Iron&amp;Steel'!G563+'Iron&amp;Steel'!G601+'Iron&amp;Steel'!G639</f>
        <v>0</v>
      </c>
      <c r="G80" s="211">
        <f>'Iron&amp;Steel'!H563+'Iron&amp;Steel'!H601+'Iron&amp;Steel'!H639</f>
        <v>0</v>
      </c>
      <c r="H80" s="211">
        <f>'Iron&amp;Steel'!I563+'Iron&amp;Steel'!I601+'Iron&amp;Steel'!I639</f>
        <v>0</v>
      </c>
      <c r="I80" s="211">
        <f>'Iron&amp;Steel'!J563+'Iron&amp;Steel'!J601+'Iron&amp;Steel'!J639</f>
        <v>0</v>
      </c>
      <c r="J80" s="211">
        <f>'Iron&amp;Steel'!K563+'Iron&amp;Steel'!K601+'Iron&amp;Steel'!K639</f>
        <v>0</v>
      </c>
      <c r="K80" s="211">
        <f>'Iron&amp;Steel'!L563+'Iron&amp;Steel'!L601+'Iron&amp;Steel'!L639</f>
        <v>0</v>
      </c>
      <c r="L80" s="211">
        <f>'Iron&amp;Steel'!M563+'Iron&amp;Steel'!M601+'Iron&amp;Steel'!M639</f>
        <v>0</v>
      </c>
      <c r="M80" s="212">
        <f>'Iron&amp;Steel'!N563+'Iron&amp;Steel'!N601+'Iron&amp;Steel'!N639</f>
        <v>0</v>
      </c>
    </row>
    <row r="81" spans="2:13" s="280" customFormat="1" x14ac:dyDescent="0.25">
      <c r="B81" s="281" t="s">
        <v>153</v>
      </c>
      <c r="C81" s="297">
        <f>'Iron&amp;Steel'!D564+'Iron&amp;Steel'!D602+'Iron&amp;Steel'!D640</f>
        <v>0</v>
      </c>
      <c r="D81" s="211">
        <f>'Iron&amp;Steel'!E564+'Iron&amp;Steel'!E602+'Iron&amp;Steel'!E640</f>
        <v>0</v>
      </c>
      <c r="E81" s="211">
        <f>'Iron&amp;Steel'!F564+'Iron&amp;Steel'!F602+'Iron&amp;Steel'!F640</f>
        <v>0</v>
      </c>
      <c r="F81" s="211">
        <f>'Iron&amp;Steel'!G564+'Iron&amp;Steel'!G602+'Iron&amp;Steel'!G640</f>
        <v>0</v>
      </c>
      <c r="G81" s="211">
        <f>'Iron&amp;Steel'!H564+'Iron&amp;Steel'!H602+'Iron&amp;Steel'!H640</f>
        <v>0</v>
      </c>
      <c r="H81" s="211">
        <f>'Iron&amp;Steel'!I564+'Iron&amp;Steel'!I602+'Iron&amp;Steel'!I640</f>
        <v>0</v>
      </c>
      <c r="I81" s="211">
        <f>'Iron&amp;Steel'!J564+'Iron&amp;Steel'!J602+'Iron&amp;Steel'!J640</f>
        <v>0</v>
      </c>
      <c r="J81" s="211">
        <f>'Iron&amp;Steel'!K564+'Iron&amp;Steel'!K602+'Iron&amp;Steel'!K640</f>
        <v>0</v>
      </c>
      <c r="K81" s="211">
        <f>'Iron&amp;Steel'!L564+'Iron&amp;Steel'!L602+'Iron&amp;Steel'!L640</f>
        <v>0</v>
      </c>
      <c r="L81" s="211">
        <f>'Iron&amp;Steel'!M564+'Iron&amp;Steel'!M602+'Iron&amp;Steel'!M640</f>
        <v>0</v>
      </c>
      <c r="M81" s="212">
        <f>'Iron&amp;Steel'!N564+'Iron&amp;Steel'!N602+'Iron&amp;Steel'!N640</f>
        <v>0</v>
      </c>
    </row>
    <row r="82" spans="2:13" s="280" customFormat="1" x14ac:dyDescent="0.25">
      <c r="B82" s="281" t="s">
        <v>154</v>
      </c>
      <c r="C82" s="297">
        <f>'Iron&amp;Steel'!D565+'Iron&amp;Steel'!D603+'Iron&amp;Steel'!D641</f>
        <v>0</v>
      </c>
      <c r="D82" s="211">
        <f>'Iron&amp;Steel'!E565+'Iron&amp;Steel'!E603+'Iron&amp;Steel'!E641</f>
        <v>0</v>
      </c>
      <c r="E82" s="211">
        <f>'Iron&amp;Steel'!F565+'Iron&amp;Steel'!F603+'Iron&amp;Steel'!F641</f>
        <v>0</v>
      </c>
      <c r="F82" s="211">
        <f>'Iron&amp;Steel'!G565+'Iron&amp;Steel'!G603+'Iron&amp;Steel'!G641</f>
        <v>0</v>
      </c>
      <c r="G82" s="211">
        <f>'Iron&amp;Steel'!H565+'Iron&amp;Steel'!H603+'Iron&amp;Steel'!H641</f>
        <v>0</v>
      </c>
      <c r="H82" s="211">
        <f>'Iron&amp;Steel'!I565+'Iron&amp;Steel'!I603+'Iron&amp;Steel'!I641</f>
        <v>0</v>
      </c>
      <c r="I82" s="211">
        <f>'Iron&amp;Steel'!J565+'Iron&amp;Steel'!J603+'Iron&amp;Steel'!J641</f>
        <v>0</v>
      </c>
      <c r="J82" s="211">
        <f>'Iron&amp;Steel'!K565+'Iron&amp;Steel'!K603+'Iron&amp;Steel'!K641</f>
        <v>0</v>
      </c>
      <c r="K82" s="211">
        <f>'Iron&amp;Steel'!L565+'Iron&amp;Steel'!L603+'Iron&amp;Steel'!L641</f>
        <v>0</v>
      </c>
      <c r="L82" s="211">
        <f>'Iron&amp;Steel'!M565+'Iron&amp;Steel'!M603+'Iron&amp;Steel'!M641</f>
        <v>0</v>
      </c>
      <c r="M82" s="212">
        <f>'Iron&amp;Steel'!N565+'Iron&amp;Steel'!N603+'Iron&amp;Steel'!N641</f>
        <v>0</v>
      </c>
    </row>
    <row r="83" spans="2:13" s="280" customFormat="1" x14ac:dyDescent="0.25">
      <c r="B83" s="281" t="s">
        <v>155</v>
      </c>
      <c r="C83" s="297">
        <f>'Iron&amp;Steel'!D566+'Iron&amp;Steel'!D604+'Iron&amp;Steel'!D642</f>
        <v>0</v>
      </c>
      <c r="D83" s="211">
        <f>'Iron&amp;Steel'!E566+'Iron&amp;Steel'!E604+'Iron&amp;Steel'!E642</f>
        <v>0</v>
      </c>
      <c r="E83" s="211">
        <f>'Iron&amp;Steel'!F566+'Iron&amp;Steel'!F604+'Iron&amp;Steel'!F642</f>
        <v>0</v>
      </c>
      <c r="F83" s="211">
        <f>'Iron&amp;Steel'!G566+'Iron&amp;Steel'!G604+'Iron&amp;Steel'!G642</f>
        <v>0</v>
      </c>
      <c r="G83" s="211">
        <f>'Iron&amp;Steel'!H566+'Iron&amp;Steel'!H604+'Iron&amp;Steel'!H642</f>
        <v>0</v>
      </c>
      <c r="H83" s="211">
        <f>'Iron&amp;Steel'!I566+'Iron&amp;Steel'!I604+'Iron&amp;Steel'!I642</f>
        <v>0</v>
      </c>
      <c r="I83" s="211">
        <f>'Iron&amp;Steel'!J566+'Iron&amp;Steel'!J604+'Iron&amp;Steel'!J642</f>
        <v>0</v>
      </c>
      <c r="J83" s="211">
        <f>'Iron&amp;Steel'!K566+'Iron&amp;Steel'!K604+'Iron&amp;Steel'!K642</f>
        <v>0</v>
      </c>
      <c r="K83" s="211">
        <f>'Iron&amp;Steel'!L566+'Iron&amp;Steel'!L604+'Iron&amp;Steel'!L642</f>
        <v>0</v>
      </c>
      <c r="L83" s="211">
        <f>'Iron&amp;Steel'!M566+'Iron&amp;Steel'!M604+'Iron&amp;Steel'!M642</f>
        <v>0</v>
      </c>
      <c r="M83" s="212">
        <f>'Iron&amp;Steel'!N566+'Iron&amp;Steel'!N604+'Iron&amp;Steel'!N642</f>
        <v>0</v>
      </c>
    </row>
    <row r="84" spans="2:13" s="280" customFormat="1" x14ac:dyDescent="0.25">
      <c r="B84" s="281" t="s">
        <v>156</v>
      </c>
      <c r="C84" s="297">
        <f>'Iron&amp;Steel'!D567+'Iron&amp;Steel'!D605+'Iron&amp;Steel'!D643</f>
        <v>0</v>
      </c>
      <c r="D84" s="211">
        <f>'Iron&amp;Steel'!E567+'Iron&amp;Steel'!E605+'Iron&amp;Steel'!E643</f>
        <v>0</v>
      </c>
      <c r="E84" s="211">
        <f>'Iron&amp;Steel'!F567+'Iron&amp;Steel'!F605+'Iron&amp;Steel'!F643</f>
        <v>0</v>
      </c>
      <c r="F84" s="211">
        <f>'Iron&amp;Steel'!G567+'Iron&amp;Steel'!G605+'Iron&amp;Steel'!G643</f>
        <v>0</v>
      </c>
      <c r="G84" s="211">
        <f>'Iron&amp;Steel'!H567+'Iron&amp;Steel'!H605+'Iron&amp;Steel'!H643</f>
        <v>0</v>
      </c>
      <c r="H84" s="211">
        <f>'Iron&amp;Steel'!I567+'Iron&amp;Steel'!I605+'Iron&amp;Steel'!I643</f>
        <v>0</v>
      </c>
      <c r="I84" s="211">
        <f>'Iron&amp;Steel'!J567+'Iron&amp;Steel'!J605+'Iron&amp;Steel'!J643</f>
        <v>0</v>
      </c>
      <c r="J84" s="211">
        <f>'Iron&amp;Steel'!K567+'Iron&amp;Steel'!K605+'Iron&amp;Steel'!K643</f>
        <v>0</v>
      </c>
      <c r="K84" s="211">
        <f>'Iron&amp;Steel'!L567+'Iron&amp;Steel'!L605+'Iron&amp;Steel'!L643</f>
        <v>0</v>
      </c>
      <c r="L84" s="211">
        <f>'Iron&amp;Steel'!M567+'Iron&amp;Steel'!M605+'Iron&amp;Steel'!M643</f>
        <v>0</v>
      </c>
      <c r="M84" s="212">
        <f>'Iron&amp;Steel'!N567+'Iron&amp;Steel'!N605+'Iron&amp;Steel'!N643</f>
        <v>0</v>
      </c>
    </row>
    <row r="85" spans="2:13" s="280" customFormat="1" x14ac:dyDescent="0.25">
      <c r="B85" s="281" t="s">
        <v>157</v>
      </c>
      <c r="C85" s="297">
        <f>'Iron&amp;Steel'!D568+'Iron&amp;Steel'!D606+'Iron&amp;Steel'!D644</f>
        <v>0</v>
      </c>
      <c r="D85" s="211">
        <f>'Iron&amp;Steel'!E568+'Iron&amp;Steel'!E606+'Iron&amp;Steel'!E644</f>
        <v>0</v>
      </c>
      <c r="E85" s="211">
        <f>'Iron&amp;Steel'!F568+'Iron&amp;Steel'!F606+'Iron&amp;Steel'!F644</f>
        <v>0</v>
      </c>
      <c r="F85" s="211">
        <f>'Iron&amp;Steel'!G568+'Iron&amp;Steel'!G606+'Iron&amp;Steel'!G644</f>
        <v>0</v>
      </c>
      <c r="G85" s="211">
        <f>'Iron&amp;Steel'!H568+'Iron&amp;Steel'!H606+'Iron&amp;Steel'!H644</f>
        <v>0</v>
      </c>
      <c r="H85" s="211">
        <f>'Iron&amp;Steel'!I568+'Iron&amp;Steel'!I606+'Iron&amp;Steel'!I644</f>
        <v>0</v>
      </c>
      <c r="I85" s="211">
        <f>'Iron&amp;Steel'!J568+'Iron&amp;Steel'!J606+'Iron&amp;Steel'!J644</f>
        <v>0</v>
      </c>
      <c r="J85" s="211">
        <f>'Iron&amp;Steel'!K568+'Iron&amp;Steel'!K606+'Iron&amp;Steel'!K644</f>
        <v>0</v>
      </c>
      <c r="K85" s="211">
        <f>'Iron&amp;Steel'!L568+'Iron&amp;Steel'!L606+'Iron&amp;Steel'!L644</f>
        <v>0</v>
      </c>
      <c r="L85" s="211">
        <f>'Iron&amp;Steel'!M568+'Iron&amp;Steel'!M606+'Iron&amp;Steel'!M644</f>
        <v>0</v>
      </c>
      <c r="M85" s="212">
        <f>'Iron&amp;Steel'!N568+'Iron&amp;Steel'!N606+'Iron&amp;Steel'!N644</f>
        <v>0</v>
      </c>
    </row>
    <row r="86" spans="2:13" s="280" customFormat="1" x14ac:dyDescent="0.25">
      <c r="B86" s="281" t="s">
        <v>158</v>
      </c>
      <c r="C86" s="297">
        <f>'Iron&amp;Steel'!D569+'Iron&amp;Steel'!D607+'Iron&amp;Steel'!D645</f>
        <v>0</v>
      </c>
      <c r="D86" s="211">
        <f>'Iron&amp;Steel'!E569+'Iron&amp;Steel'!E607+'Iron&amp;Steel'!E645</f>
        <v>0</v>
      </c>
      <c r="E86" s="211">
        <f>'Iron&amp;Steel'!F569+'Iron&amp;Steel'!F607+'Iron&amp;Steel'!F645</f>
        <v>0</v>
      </c>
      <c r="F86" s="211">
        <f>'Iron&amp;Steel'!G569+'Iron&amp;Steel'!G607+'Iron&amp;Steel'!G645</f>
        <v>0</v>
      </c>
      <c r="G86" s="211">
        <f>'Iron&amp;Steel'!H569+'Iron&amp;Steel'!H607+'Iron&amp;Steel'!H645</f>
        <v>0</v>
      </c>
      <c r="H86" s="211">
        <f>'Iron&amp;Steel'!I569+'Iron&amp;Steel'!I607+'Iron&amp;Steel'!I645</f>
        <v>0</v>
      </c>
      <c r="I86" s="211">
        <f>'Iron&amp;Steel'!J569+'Iron&amp;Steel'!J607+'Iron&amp;Steel'!J645</f>
        <v>0</v>
      </c>
      <c r="J86" s="211">
        <f>'Iron&amp;Steel'!K569+'Iron&amp;Steel'!K607+'Iron&amp;Steel'!K645</f>
        <v>0</v>
      </c>
      <c r="K86" s="211">
        <f>'Iron&amp;Steel'!L569+'Iron&amp;Steel'!L607+'Iron&amp;Steel'!L645</f>
        <v>0</v>
      </c>
      <c r="L86" s="211">
        <f>'Iron&amp;Steel'!M569+'Iron&amp;Steel'!M607+'Iron&amp;Steel'!M645</f>
        <v>0</v>
      </c>
      <c r="M86" s="212">
        <f>'Iron&amp;Steel'!N569+'Iron&amp;Steel'!N607+'Iron&amp;Steel'!N645</f>
        <v>0</v>
      </c>
    </row>
    <row r="87" spans="2:13" s="280" customFormat="1" x14ac:dyDescent="0.25">
      <c r="B87" s="281" t="s">
        <v>159</v>
      </c>
      <c r="C87" s="297">
        <f>'Iron&amp;Steel'!D570+'Iron&amp;Steel'!D608+'Iron&amp;Steel'!D646</f>
        <v>0</v>
      </c>
      <c r="D87" s="211">
        <f>'Iron&amp;Steel'!E570+'Iron&amp;Steel'!E608+'Iron&amp;Steel'!E646</f>
        <v>0</v>
      </c>
      <c r="E87" s="211">
        <f>'Iron&amp;Steel'!F570+'Iron&amp;Steel'!F608+'Iron&amp;Steel'!F646</f>
        <v>0</v>
      </c>
      <c r="F87" s="211">
        <f>'Iron&amp;Steel'!G570+'Iron&amp;Steel'!G608+'Iron&amp;Steel'!G646</f>
        <v>0</v>
      </c>
      <c r="G87" s="211">
        <f>'Iron&amp;Steel'!H570+'Iron&amp;Steel'!H608+'Iron&amp;Steel'!H646</f>
        <v>0</v>
      </c>
      <c r="H87" s="211">
        <f>'Iron&amp;Steel'!I570+'Iron&amp;Steel'!I608+'Iron&amp;Steel'!I646</f>
        <v>0</v>
      </c>
      <c r="I87" s="211">
        <f>'Iron&amp;Steel'!J570+'Iron&amp;Steel'!J608+'Iron&amp;Steel'!J646</f>
        <v>0</v>
      </c>
      <c r="J87" s="211">
        <f>'Iron&amp;Steel'!K570+'Iron&amp;Steel'!K608+'Iron&amp;Steel'!K646</f>
        <v>0</v>
      </c>
      <c r="K87" s="211">
        <f>'Iron&amp;Steel'!L570+'Iron&amp;Steel'!L608+'Iron&amp;Steel'!L646</f>
        <v>0</v>
      </c>
      <c r="L87" s="211">
        <f>'Iron&amp;Steel'!M570+'Iron&amp;Steel'!M608+'Iron&amp;Steel'!M646</f>
        <v>0</v>
      </c>
      <c r="M87" s="212">
        <f>'Iron&amp;Steel'!N570+'Iron&amp;Steel'!N608+'Iron&amp;Steel'!N646</f>
        <v>0</v>
      </c>
    </row>
    <row r="88" spans="2:13" s="280" customFormat="1" x14ac:dyDescent="0.25">
      <c r="B88" s="281" t="s">
        <v>160</v>
      </c>
      <c r="C88" s="297">
        <f>'Iron&amp;Steel'!D571+'Iron&amp;Steel'!D609+'Iron&amp;Steel'!D647</f>
        <v>0</v>
      </c>
      <c r="D88" s="211">
        <f>'Iron&amp;Steel'!E571+'Iron&amp;Steel'!E609+'Iron&amp;Steel'!E647</f>
        <v>0</v>
      </c>
      <c r="E88" s="211">
        <f>'Iron&amp;Steel'!F571+'Iron&amp;Steel'!F609+'Iron&amp;Steel'!F647</f>
        <v>0</v>
      </c>
      <c r="F88" s="211">
        <f>'Iron&amp;Steel'!G571+'Iron&amp;Steel'!G609+'Iron&amp;Steel'!G647</f>
        <v>0</v>
      </c>
      <c r="G88" s="211">
        <f>'Iron&amp;Steel'!H571+'Iron&amp;Steel'!H609+'Iron&amp;Steel'!H647</f>
        <v>0</v>
      </c>
      <c r="H88" s="211">
        <f>'Iron&amp;Steel'!I571+'Iron&amp;Steel'!I609+'Iron&amp;Steel'!I647</f>
        <v>0</v>
      </c>
      <c r="I88" s="211">
        <f>'Iron&amp;Steel'!J571+'Iron&amp;Steel'!J609+'Iron&amp;Steel'!J647</f>
        <v>0</v>
      </c>
      <c r="J88" s="211">
        <f>'Iron&amp;Steel'!K571+'Iron&amp;Steel'!K609+'Iron&amp;Steel'!K647</f>
        <v>0</v>
      </c>
      <c r="K88" s="211">
        <f>'Iron&amp;Steel'!L571+'Iron&amp;Steel'!L609+'Iron&amp;Steel'!L647</f>
        <v>0</v>
      </c>
      <c r="L88" s="211">
        <f>'Iron&amp;Steel'!M571+'Iron&amp;Steel'!M609+'Iron&amp;Steel'!M647</f>
        <v>0</v>
      </c>
      <c r="M88" s="212">
        <f>'Iron&amp;Steel'!N571+'Iron&amp;Steel'!N609+'Iron&amp;Steel'!N647</f>
        <v>0</v>
      </c>
    </row>
    <row r="89" spans="2:13" s="280" customFormat="1" x14ac:dyDescent="0.25">
      <c r="B89" s="281" t="s">
        <v>161</v>
      </c>
      <c r="C89" s="297">
        <f>'Iron&amp;Steel'!D572+'Iron&amp;Steel'!D610+'Iron&amp;Steel'!D648</f>
        <v>0</v>
      </c>
      <c r="D89" s="211">
        <f>'Iron&amp;Steel'!E572+'Iron&amp;Steel'!E610+'Iron&amp;Steel'!E648</f>
        <v>0</v>
      </c>
      <c r="E89" s="211">
        <f>'Iron&amp;Steel'!F572+'Iron&amp;Steel'!F610+'Iron&amp;Steel'!F648</f>
        <v>0</v>
      </c>
      <c r="F89" s="211">
        <f>'Iron&amp;Steel'!G572+'Iron&amp;Steel'!G610+'Iron&amp;Steel'!G648</f>
        <v>0</v>
      </c>
      <c r="G89" s="211">
        <f>'Iron&amp;Steel'!H572+'Iron&amp;Steel'!H610+'Iron&amp;Steel'!H648</f>
        <v>0</v>
      </c>
      <c r="H89" s="211">
        <f>'Iron&amp;Steel'!I572+'Iron&amp;Steel'!I610+'Iron&amp;Steel'!I648</f>
        <v>0</v>
      </c>
      <c r="I89" s="211">
        <f>'Iron&amp;Steel'!J572+'Iron&amp;Steel'!J610+'Iron&amp;Steel'!J648</f>
        <v>0</v>
      </c>
      <c r="J89" s="211">
        <f>'Iron&amp;Steel'!K572+'Iron&amp;Steel'!K610+'Iron&amp;Steel'!K648</f>
        <v>0</v>
      </c>
      <c r="K89" s="211">
        <f>'Iron&amp;Steel'!L572+'Iron&amp;Steel'!L610+'Iron&amp;Steel'!L648</f>
        <v>0</v>
      </c>
      <c r="L89" s="211">
        <f>'Iron&amp;Steel'!M572+'Iron&amp;Steel'!M610+'Iron&amp;Steel'!M648</f>
        <v>0</v>
      </c>
      <c r="M89" s="212">
        <f>'Iron&amp;Steel'!N572+'Iron&amp;Steel'!N610+'Iron&amp;Steel'!N648</f>
        <v>0</v>
      </c>
    </row>
    <row r="90" spans="2:13" s="280" customFormat="1" x14ac:dyDescent="0.25">
      <c r="B90" s="281" t="s">
        <v>162</v>
      </c>
      <c r="C90" s="297">
        <f>'Iron&amp;Steel'!D573+'Iron&amp;Steel'!D611+'Iron&amp;Steel'!D649</f>
        <v>0</v>
      </c>
      <c r="D90" s="211">
        <f>'Iron&amp;Steel'!E573+'Iron&amp;Steel'!E611+'Iron&amp;Steel'!E649</f>
        <v>0</v>
      </c>
      <c r="E90" s="211">
        <f>'Iron&amp;Steel'!F573+'Iron&amp;Steel'!F611+'Iron&amp;Steel'!F649</f>
        <v>0</v>
      </c>
      <c r="F90" s="211">
        <f>'Iron&amp;Steel'!G573+'Iron&amp;Steel'!G611+'Iron&amp;Steel'!G649</f>
        <v>0</v>
      </c>
      <c r="G90" s="211">
        <f>'Iron&amp;Steel'!H573+'Iron&amp;Steel'!H611+'Iron&amp;Steel'!H649</f>
        <v>0</v>
      </c>
      <c r="H90" s="211">
        <f>'Iron&amp;Steel'!I573+'Iron&amp;Steel'!I611+'Iron&amp;Steel'!I649</f>
        <v>0</v>
      </c>
      <c r="I90" s="211">
        <f>'Iron&amp;Steel'!J573+'Iron&amp;Steel'!J611+'Iron&amp;Steel'!J649</f>
        <v>0</v>
      </c>
      <c r="J90" s="211">
        <f>'Iron&amp;Steel'!K573+'Iron&amp;Steel'!K611+'Iron&amp;Steel'!K649</f>
        <v>0</v>
      </c>
      <c r="K90" s="211">
        <f>'Iron&amp;Steel'!L573+'Iron&amp;Steel'!L611+'Iron&amp;Steel'!L649</f>
        <v>0</v>
      </c>
      <c r="L90" s="211">
        <f>'Iron&amp;Steel'!M573+'Iron&amp;Steel'!M611+'Iron&amp;Steel'!M649</f>
        <v>0</v>
      </c>
      <c r="M90" s="212">
        <f>'Iron&amp;Steel'!N573+'Iron&amp;Steel'!N611+'Iron&amp;Steel'!N649</f>
        <v>0</v>
      </c>
    </row>
    <row r="91" spans="2:13" s="280" customFormat="1" x14ac:dyDescent="0.25">
      <c r="B91" s="281" t="s">
        <v>163</v>
      </c>
      <c r="C91" s="297">
        <f>'Iron&amp;Steel'!D574+'Iron&amp;Steel'!D612+'Iron&amp;Steel'!D650</f>
        <v>0</v>
      </c>
      <c r="D91" s="211">
        <f>'Iron&amp;Steel'!E574+'Iron&amp;Steel'!E612+'Iron&amp;Steel'!E650</f>
        <v>0</v>
      </c>
      <c r="E91" s="211">
        <f>'Iron&amp;Steel'!F574+'Iron&amp;Steel'!F612+'Iron&amp;Steel'!F650</f>
        <v>0</v>
      </c>
      <c r="F91" s="211">
        <f>'Iron&amp;Steel'!G574+'Iron&amp;Steel'!G612+'Iron&amp;Steel'!G650</f>
        <v>0</v>
      </c>
      <c r="G91" s="211">
        <f>'Iron&amp;Steel'!H574+'Iron&amp;Steel'!H612+'Iron&amp;Steel'!H650</f>
        <v>0</v>
      </c>
      <c r="H91" s="211">
        <f>'Iron&amp;Steel'!I574+'Iron&amp;Steel'!I612+'Iron&amp;Steel'!I650</f>
        <v>0</v>
      </c>
      <c r="I91" s="211">
        <f>'Iron&amp;Steel'!J574+'Iron&amp;Steel'!J612+'Iron&amp;Steel'!J650</f>
        <v>0</v>
      </c>
      <c r="J91" s="211">
        <f>'Iron&amp;Steel'!K574+'Iron&amp;Steel'!K612+'Iron&amp;Steel'!K650</f>
        <v>0</v>
      </c>
      <c r="K91" s="211">
        <f>'Iron&amp;Steel'!L574+'Iron&amp;Steel'!L612+'Iron&amp;Steel'!L650</f>
        <v>0</v>
      </c>
      <c r="L91" s="211">
        <f>'Iron&amp;Steel'!M574+'Iron&amp;Steel'!M612+'Iron&amp;Steel'!M650</f>
        <v>0</v>
      </c>
      <c r="M91" s="212">
        <f>'Iron&amp;Steel'!N574+'Iron&amp;Steel'!N612+'Iron&amp;Steel'!N650</f>
        <v>0</v>
      </c>
    </row>
    <row r="92" spans="2:13" s="280" customFormat="1" x14ac:dyDescent="0.25">
      <c r="B92" s="281" t="s">
        <v>164</v>
      </c>
      <c r="C92" s="297">
        <f>'Iron&amp;Steel'!D575+'Iron&amp;Steel'!D613+'Iron&amp;Steel'!D651</f>
        <v>0</v>
      </c>
      <c r="D92" s="211">
        <f>'Iron&amp;Steel'!E575+'Iron&amp;Steel'!E613+'Iron&amp;Steel'!E651</f>
        <v>0</v>
      </c>
      <c r="E92" s="211">
        <f>'Iron&amp;Steel'!F575+'Iron&amp;Steel'!F613+'Iron&amp;Steel'!F651</f>
        <v>0</v>
      </c>
      <c r="F92" s="211">
        <f>'Iron&amp;Steel'!G575+'Iron&amp;Steel'!G613+'Iron&amp;Steel'!G651</f>
        <v>0</v>
      </c>
      <c r="G92" s="211">
        <f>'Iron&amp;Steel'!H575+'Iron&amp;Steel'!H613+'Iron&amp;Steel'!H651</f>
        <v>0</v>
      </c>
      <c r="H92" s="211">
        <f>'Iron&amp;Steel'!I575+'Iron&amp;Steel'!I613+'Iron&amp;Steel'!I651</f>
        <v>0</v>
      </c>
      <c r="I92" s="211">
        <f>'Iron&amp;Steel'!J575+'Iron&amp;Steel'!J613+'Iron&amp;Steel'!J651</f>
        <v>0</v>
      </c>
      <c r="J92" s="211">
        <f>'Iron&amp;Steel'!K575+'Iron&amp;Steel'!K613+'Iron&amp;Steel'!K651</f>
        <v>0</v>
      </c>
      <c r="K92" s="211">
        <f>'Iron&amp;Steel'!L575+'Iron&amp;Steel'!L613+'Iron&amp;Steel'!L651</f>
        <v>0</v>
      </c>
      <c r="L92" s="211">
        <f>'Iron&amp;Steel'!M575+'Iron&amp;Steel'!M613+'Iron&amp;Steel'!M651</f>
        <v>0</v>
      </c>
      <c r="M92" s="212">
        <f>'Iron&amp;Steel'!N575+'Iron&amp;Steel'!N613+'Iron&amp;Steel'!N651</f>
        <v>0</v>
      </c>
    </row>
    <row r="93" spans="2:13" s="280" customFormat="1" x14ac:dyDescent="0.25">
      <c r="B93" s="281" t="s">
        <v>165</v>
      </c>
      <c r="C93" s="297">
        <f>'Iron&amp;Steel'!D576+'Iron&amp;Steel'!D614+'Iron&amp;Steel'!D652</f>
        <v>0</v>
      </c>
      <c r="D93" s="211">
        <f>'Iron&amp;Steel'!E576+'Iron&amp;Steel'!E614+'Iron&amp;Steel'!E652</f>
        <v>0</v>
      </c>
      <c r="E93" s="211">
        <f>'Iron&amp;Steel'!F576+'Iron&amp;Steel'!F614+'Iron&amp;Steel'!F652</f>
        <v>0</v>
      </c>
      <c r="F93" s="211">
        <f>'Iron&amp;Steel'!G576+'Iron&amp;Steel'!G614+'Iron&amp;Steel'!G652</f>
        <v>0</v>
      </c>
      <c r="G93" s="211">
        <f>'Iron&amp;Steel'!H576+'Iron&amp;Steel'!H614+'Iron&amp;Steel'!H652</f>
        <v>0</v>
      </c>
      <c r="H93" s="211">
        <f>'Iron&amp;Steel'!I576+'Iron&amp;Steel'!I614+'Iron&amp;Steel'!I652</f>
        <v>0</v>
      </c>
      <c r="I93" s="211">
        <f>'Iron&amp;Steel'!J576+'Iron&amp;Steel'!J614+'Iron&amp;Steel'!J652</f>
        <v>0</v>
      </c>
      <c r="J93" s="211">
        <f>'Iron&amp;Steel'!K576+'Iron&amp;Steel'!K614+'Iron&amp;Steel'!K652</f>
        <v>0</v>
      </c>
      <c r="K93" s="211">
        <f>'Iron&amp;Steel'!L576+'Iron&amp;Steel'!L614+'Iron&amp;Steel'!L652</f>
        <v>0</v>
      </c>
      <c r="L93" s="211">
        <f>'Iron&amp;Steel'!M576+'Iron&amp;Steel'!M614+'Iron&amp;Steel'!M652</f>
        <v>0</v>
      </c>
      <c r="M93" s="212">
        <f>'Iron&amp;Steel'!N576+'Iron&amp;Steel'!N614+'Iron&amp;Steel'!N652</f>
        <v>0</v>
      </c>
    </row>
    <row r="94" spans="2:13" s="280" customFormat="1" x14ac:dyDescent="0.25">
      <c r="B94" s="281" t="s">
        <v>166</v>
      </c>
      <c r="C94" s="297">
        <f>'Iron&amp;Steel'!D577+'Iron&amp;Steel'!D615+'Iron&amp;Steel'!D653</f>
        <v>0</v>
      </c>
      <c r="D94" s="211">
        <f>'Iron&amp;Steel'!E577+'Iron&amp;Steel'!E615+'Iron&amp;Steel'!E653</f>
        <v>0</v>
      </c>
      <c r="E94" s="211">
        <f>'Iron&amp;Steel'!F577+'Iron&amp;Steel'!F615+'Iron&amp;Steel'!F653</f>
        <v>0</v>
      </c>
      <c r="F94" s="211">
        <f>'Iron&amp;Steel'!G577+'Iron&amp;Steel'!G615+'Iron&amp;Steel'!G653</f>
        <v>0</v>
      </c>
      <c r="G94" s="211">
        <f>'Iron&amp;Steel'!H577+'Iron&amp;Steel'!H615+'Iron&amp;Steel'!H653</f>
        <v>0</v>
      </c>
      <c r="H94" s="211">
        <f>'Iron&amp;Steel'!I577+'Iron&amp;Steel'!I615+'Iron&amp;Steel'!I653</f>
        <v>0</v>
      </c>
      <c r="I94" s="211">
        <f>'Iron&amp;Steel'!J577+'Iron&amp;Steel'!J615+'Iron&amp;Steel'!J653</f>
        <v>0</v>
      </c>
      <c r="J94" s="211">
        <f>'Iron&amp;Steel'!K577+'Iron&amp;Steel'!K615+'Iron&amp;Steel'!K653</f>
        <v>0</v>
      </c>
      <c r="K94" s="211">
        <f>'Iron&amp;Steel'!L577+'Iron&amp;Steel'!L615+'Iron&amp;Steel'!L653</f>
        <v>0</v>
      </c>
      <c r="L94" s="211">
        <f>'Iron&amp;Steel'!M577+'Iron&amp;Steel'!M615+'Iron&amp;Steel'!M653</f>
        <v>0</v>
      </c>
      <c r="M94" s="212">
        <f>'Iron&amp;Steel'!N577+'Iron&amp;Steel'!N615+'Iron&amp;Steel'!N653</f>
        <v>0</v>
      </c>
    </row>
    <row r="95" spans="2:13" s="280" customFormat="1" x14ac:dyDescent="0.25">
      <c r="B95" s="281" t="s">
        <v>186</v>
      </c>
      <c r="C95" s="297">
        <f>'Iron&amp;Steel'!D578+'Iron&amp;Steel'!D616+'Iron&amp;Steel'!D654</f>
        <v>0</v>
      </c>
      <c r="D95" s="211">
        <f>'Iron&amp;Steel'!E578+'Iron&amp;Steel'!E616+'Iron&amp;Steel'!E654</f>
        <v>0</v>
      </c>
      <c r="E95" s="211">
        <f>'Iron&amp;Steel'!F578+'Iron&amp;Steel'!F616+'Iron&amp;Steel'!F654</f>
        <v>0</v>
      </c>
      <c r="F95" s="211">
        <f>'Iron&amp;Steel'!G578+'Iron&amp;Steel'!G616+'Iron&amp;Steel'!G654</f>
        <v>0</v>
      </c>
      <c r="G95" s="211">
        <f>'Iron&amp;Steel'!H578+'Iron&amp;Steel'!H616+'Iron&amp;Steel'!H654</f>
        <v>0</v>
      </c>
      <c r="H95" s="211">
        <f>'Iron&amp;Steel'!I578+'Iron&amp;Steel'!I616+'Iron&amp;Steel'!I654</f>
        <v>0</v>
      </c>
      <c r="I95" s="211">
        <f>'Iron&amp;Steel'!J578+'Iron&amp;Steel'!J616+'Iron&amp;Steel'!J654</f>
        <v>0</v>
      </c>
      <c r="J95" s="211">
        <f>'Iron&amp;Steel'!K578+'Iron&amp;Steel'!K616+'Iron&amp;Steel'!K654</f>
        <v>0</v>
      </c>
      <c r="K95" s="211">
        <f>'Iron&amp;Steel'!L578+'Iron&amp;Steel'!L616+'Iron&amp;Steel'!L654</f>
        <v>0</v>
      </c>
      <c r="L95" s="211">
        <f>'Iron&amp;Steel'!M578+'Iron&amp;Steel'!M616+'Iron&amp;Steel'!M654</f>
        <v>0</v>
      </c>
      <c r="M95" s="212">
        <f>'Iron&amp;Steel'!N578+'Iron&amp;Steel'!N616+'Iron&amp;Steel'!N654</f>
        <v>0</v>
      </c>
    </row>
    <row r="96" spans="2:13" s="280" customFormat="1" x14ac:dyDescent="0.25">
      <c r="B96" s="281" t="s">
        <v>167</v>
      </c>
      <c r="C96" s="297">
        <f>'Iron&amp;Steel'!D579+'Iron&amp;Steel'!D617+'Iron&amp;Steel'!D655</f>
        <v>0</v>
      </c>
      <c r="D96" s="211">
        <f>'Iron&amp;Steel'!E579+'Iron&amp;Steel'!E617+'Iron&amp;Steel'!E655</f>
        <v>0</v>
      </c>
      <c r="E96" s="211">
        <f>'Iron&amp;Steel'!F579+'Iron&amp;Steel'!F617+'Iron&amp;Steel'!F655</f>
        <v>0</v>
      </c>
      <c r="F96" s="211">
        <f>'Iron&amp;Steel'!G579+'Iron&amp;Steel'!G617+'Iron&amp;Steel'!G655</f>
        <v>0</v>
      </c>
      <c r="G96" s="211">
        <f>'Iron&amp;Steel'!H579+'Iron&amp;Steel'!H617+'Iron&amp;Steel'!H655</f>
        <v>0</v>
      </c>
      <c r="H96" s="211">
        <f>'Iron&amp;Steel'!I579+'Iron&amp;Steel'!I617+'Iron&amp;Steel'!I655</f>
        <v>0</v>
      </c>
      <c r="I96" s="211">
        <f>'Iron&amp;Steel'!J579+'Iron&amp;Steel'!J617+'Iron&amp;Steel'!J655</f>
        <v>0</v>
      </c>
      <c r="J96" s="211">
        <f>'Iron&amp;Steel'!K579+'Iron&amp;Steel'!K617+'Iron&amp;Steel'!K655</f>
        <v>0</v>
      </c>
      <c r="K96" s="211">
        <f>'Iron&amp;Steel'!L579+'Iron&amp;Steel'!L617+'Iron&amp;Steel'!L655</f>
        <v>0</v>
      </c>
      <c r="L96" s="211">
        <f>'Iron&amp;Steel'!M579+'Iron&amp;Steel'!M617+'Iron&amp;Steel'!M655</f>
        <v>0</v>
      </c>
      <c r="M96" s="212">
        <f>'Iron&amp;Steel'!N579+'Iron&amp;Steel'!N617+'Iron&amp;Steel'!N655</f>
        <v>0</v>
      </c>
    </row>
    <row r="97" spans="1:13" s="280" customFormat="1" x14ac:dyDescent="0.25">
      <c r="B97" s="281" t="s">
        <v>168</v>
      </c>
      <c r="C97" s="297">
        <f>'Iron&amp;Steel'!D580+'Iron&amp;Steel'!D618+'Iron&amp;Steel'!D656</f>
        <v>0</v>
      </c>
      <c r="D97" s="211">
        <f>'Iron&amp;Steel'!E580+'Iron&amp;Steel'!E618+'Iron&amp;Steel'!E656</f>
        <v>0</v>
      </c>
      <c r="E97" s="211">
        <f>'Iron&amp;Steel'!F580+'Iron&amp;Steel'!F618+'Iron&amp;Steel'!F656</f>
        <v>0</v>
      </c>
      <c r="F97" s="211">
        <f>'Iron&amp;Steel'!G580+'Iron&amp;Steel'!G618+'Iron&amp;Steel'!G656</f>
        <v>0</v>
      </c>
      <c r="G97" s="211">
        <f>'Iron&amp;Steel'!H580+'Iron&amp;Steel'!H618+'Iron&amp;Steel'!H656</f>
        <v>0</v>
      </c>
      <c r="H97" s="211">
        <f>'Iron&amp;Steel'!I580+'Iron&amp;Steel'!I618+'Iron&amp;Steel'!I656</f>
        <v>0</v>
      </c>
      <c r="I97" s="211">
        <f>'Iron&amp;Steel'!J580+'Iron&amp;Steel'!J618+'Iron&amp;Steel'!J656</f>
        <v>0</v>
      </c>
      <c r="J97" s="211">
        <f>'Iron&amp;Steel'!K580+'Iron&amp;Steel'!K618+'Iron&amp;Steel'!K656</f>
        <v>0</v>
      </c>
      <c r="K97" s="211">
        <f>'Iron&amp;Steel'!L580+'Iron&amp;Steel'!L618+'Iron&amp;Steel'!L656</f>
        <v>0</v>
      </c>
      <c r="L97" s="211">
        <f>'Iron&amp;Steel'!M580+'Iron&amp;Steel'!M618+'Iron&amp;Steel'!M656</f>
        <v>0</v>
      </c>
      <c r="M97" s="212">
        <f>'Iron&amp;Steel'!N580+'Iron&amp;Steel'!N618+'Iron&amp;Steel'!N656</f>
        <v>0</v>
      </c>
    </row>
    <row r="98" spans="1:13" s="280" customFormat="1" x14ac:dyDescent="0.25">
      <c r="B98" s="281" t="s">
        <v>169</v>
      </c>
      <c r="C98" s="297">
        <f>'Iron&amp;Steel'!D581+'Iron&amp;Steel'!D619+'Iron&amp;Steel'!D657</f>
        <v>0</v>
      </c>
      <c r="D98" s="211">
        <f>'Iron&amp;Steel'!E581+'Iron&amp;Steel'!E619+'Iron&amp;Steel'!E657</f>
        <v>0</v>
      </c>
      <c r="E98" s="211">
        <f>'Iron&amp;Steel'!F581+'Iron&amp;Steel'!F619+'Iron&amp;Steel'!F657</f>
        <v>0</v>
      </c>
      <c r="F98" s="211">
        <f>'Iron&amp;Steel'!G581+'Iron&amp;Steel'!G619+'Iron&amp;Steel'!G657</f>
        <v>0</v>
      </c>
      <c r="G98" s="211">
        <f>'Iron&amp;Steel'!H581+'Iron&amp;Steel'!H619+'Iron&amp;Steel'!H657</f>
        <v>0</v>
      </c>
      <c r="H98" s="211">
        <f>'Iron&amp;Steel'!I581+'Iron&amp;Steel'!I619+'Iron&amp;Steel'!I657</f>
        <v>0</v>
      </c>
      <c r="I98" s="211">
        <f>'Iron&amp;Steel'!J581+'Iron&amp;Steel'!J619+'Iron&amp;Steel'!J657</f>
        <v>0</v>
      </c>
      <c r="J98" s="211">
        <f>'Iron&amp;Steel'!K581+'Iron&amp;Steel'!K619+'Iron&amp;Steel'!K657</f>
        <v>0</v>
      </c>
      <c r="K98" s="211">
        <f>'Iron&amp;Steel'!L581+'Iron&amp;Steel'!L619+'Iron&amp;Steel'!L657</f>
        <v>0</v>
      </c>
      <c r="L98" s="211">
        <f>'Iron&amp;Steel'!M581+'Iron&amp;Steel'!M619+'Iron&amp;Steel'!M657</f>
        <v>0</v>
      </c>
      <c r="M98" s="212">
        <f>'Iron&amp;Steel'!N581+'Iron&amp;Steel'!N619+'Iron&amp;Steel'!N657</f>
        <v>0</v>
      </c>
    </row>
    <row r="99" spans="1:13" s="280" customFormat="1" x14ac:dyDescent="0.25">
      <c r="B99" s="281" t="s">
        <v>170</v>
      </c>
      <c r="C99" s="297">
        <f>'Iron&amp;Steel'!D582+'Iron&amp;Steel'!D620+'Iron&amp;Steel'!D658</f>
        <v>0</v>
      </c>
      <c r="D99" s="211">
        <f>'Iron&amp;Steel'!E582+'Iron&amp;Steel'!E620+'Iron&amp;Steel'!E658</f>
        <v>0</v>
      </c>
      <c r="E99" s="211">
        <f>'Iron&amp;Steel'!F582+'Iron&amp;Steel'!F620+'Iron&amp;Steel'!F658</f>
        <v>0</v>
      </c>
      <c r="F99" s="211">
        <f>'Iron&amp;Steel'!G582+'Iron&amp;Steel'!G620+'Iron&amp;Steel'!G658</f>
        <v>0</v>
      </c>
      <c r="G99" s="211">
        <f>'Iron&amp;Steel'!H582+'Iron&amp;Steel'!H620+'Iron&amp;Steel'!H658</f>
        <v>0</v>
      </c>
      <c r="H99" s="211">
        <f>'Iron&amp;Steel'!I582+'Iron&amp;Steel'!I620+'Iron&amp;Steel'!I658</f>
        <v>0</v>
      </c>
      <c r="I99" s="211">
        <f>'Iron&amp;Steel'!J582+'Iron&amp;Steel'!J620+'Iron&amp;Steel'!J658</f>
        <v>0</v>
      </c>
      <c r="J99" s="211">
        <f>'Iron&amp;Steel'!K582+'Iron&amp;Steel'!K620+'Iron&amp;Steel'!K658</f>
        <v>0</v>
      </c>
      <c r="K99" s="211">
        <f>'Iron&amp;Steel'!L582+'Iron&amp;Steel'!L620+'Iron&amp;Steel'!L658</f>
        <v>0</v>
      </c>
      <c r="L99" s="211">
        <f>'Iron&amp;Steel'!M582+'Iron&amp;Steel'!M620+'Iron&amp;Steel'!M658</f>
        <v>0</v>
      </c>
      <c r="M99" s="212">
        <f>'Iron&amp;Steel'!N582+'Iron&amp;Steel'!N620+'Iron&amp;Steel'!N658</f>
        <v>0</v>
      </c>
    </row>
    <row r="100" spans="1:13" x14ac:dyDescent="0.25">
      <c r="A100" s="276"/>
      <c r="B100" s="287" t="s">
        <v>5</v>
      </c>
      <c r="C100" s="396">
        <f>SUM(C101:C136)</f>
        <v>351898.83413999988</v>
      </c>
      <c r="D100" s="396">
        <f t="shared" ref="D100:K100" si="63">SUM(D101:D136)</f>
        <v>391206.6635399998</v>
      </c>
      <c r="E100" s="396">
        <f t="shared" si="63"/>
        <v>367987.38353999995</v>
      </c>
      <c r="F100" s="396">
        <f t="shared" si="63"/>
        <v>352113.90353999991</v>
      </c>
      <c r="G100" s="396">
        <f t="shared" si="63"/>
        <v>385433.34353999991</v>
      </c>
      <c r="H100" s="396">
        <f t="shared" si="63"/>
        <v>401934.93353999988</v>
      </c>
      <c r="I100" s="396">
        <f t="shared" si="63"/>
        <v>401481.96353999985</v>
      </c>
      <c r="J100" s="396">
        <f t="shared" si="63"/>
        <v>399433.2035399999</v>
      </c>
      <c r="K100" s="396">
        <f t="shared" si="63"/>
        <v>402182.52353999985</v>
      </c>
      <c r="L100" s="396">
        <f t="shared" ref="L100:M100" si="64">SUM(L101:L136)</f>
        <v>385822.33073999989</v>
      </c>
      <c r="M100" s="397">
        <f t="shared" si="64"/>
        <v>382937.65097868495</v>
      </c>
    </row>
    <row r="101" spans="1:13" s="280" customFormat="1" x14ac:dyDescent="0.25">
      <c r="B101" s="281" t="s">
        <v>136</v>
      </c>
      <c r="C101" s="297">
        <f>Fertilizers!D396+Fertilizers!D434</f>
        <v>-7.3499999999999998E-4</v>
      </c>
      <c r="D101" s="211">
        <f>Fertilizers!E396+Fertilizers!E434</f>
        <v>-7.3499999999999998E-4</v>
      </c>
      <c r="E101" s="211">
        <f>Fertilizers!F396+Fertilizers!F434</f>
        <v>-7.3499999999999998E-4</v>
      </c>
      <c r="F101" s="211">
        <f>Fertilizers!G396+Fertilizers!G434</f>
        <v>-7.3499999999999998E-4</v>
      </c>
      <c r="G101" s="211">
        <f>Fertilizers!H396+Fertilizers!H434</f>
        <v>-7.3499999999999998E-4</v>
      </c>
      <c r="H101" s="211">
        <f>Fertilizers!I396+Fertilizers!I434</f>
        <v>-7.3499999999999998E-4</v>
      </c>
      <c r="I101" s="211">
        <f>Fertilizers!J396+Fertilizers!J434</f>
        <v>-7.3499999999999998E-4</v>
      </c>
      <c r="J101" s="211">
        <f>Fertilizers!K396+Fertilizers!K434</f>
        <v>-7.3499999999999998E-4</v>
      </c>
      <c r="K101" s="211">
        <f>Fertilizers!L396+Fertilizers!L434</f>
        <v>-7.3499999999999998E-4</v>
      </c>
      <c r="L101" s="211">
        <f>Fertilizers!M396+Fertilizers!M434</f>
        <v>2.4465000000000001E-2</v>
      </c>
      <c r="M101" s="212">
        <f>Fertilizers!N396+Fertilizers!N434</f>
        <v>4.9664999999999994E-2</v>
      </c>
    </row>
    <row r="102" spans="1:13" s="280" customFormat="1" x14ac:dyDescent="0.25">
      <c r="B102" s="281" t="s">
        <v>137</v>
      </c>
      <c r="C102" s="407">
        <f>Fertilizers!D397+Fertilizers!D435</f>
        <v>38758.468665000008</v>
      </c>
      <c r="D102" s="405">
        <f>Fertilizers!E397+Fertilizers!E435</f>
        <v>42267.959264999998</v>
      </c>
      <c r="E102" s="405">
        <f>Fertilizers!F397+Fertilizers!F435</f>
        <v>39120.479265000002</v>
      </c>
      <c r="F102" s="405">
        <f>Fertilizers!G397+Fertilizers!G435</f>
        <v>38297.699265000003</v>
      </c>
      <c r="G102" s="405">
        <f>Fertilizers!H397+Fertilizers!H435</f>
        <v>44092.439265000001</v>
      </c>
      <c r="H102" s="405">
        <f>Fertilizers!I397+Fertilizers!I435</f>
        <v>45198.089264999995</v>
      </c>
      <c r="I102" s="405">
        <f>Fertilizers!J397+Fertilizers!J435</f>
        <v>43495.19926500001</v>
      </c>
      <c r="J102" s="405">
        <f>Fertilizers!K397+Fertilizers!K435</f>
        <v>42160.229264999994</v>
      </c>
      <c r="K102" s="405">
        <f>Fertilizers!L397+Fertilizers!L435</f>
        <v>43188.389264999998</v>
      </c>
      <c r="L102" s="405">
        <f>Fertilizers!M397+Fertilizers!M435</f>
        <v>32238.989264999997</v>
      </c>
      <c r="M102" s="406">
        <f>Fertilizers!N397+Fertilizers!N435</f>
        <v>27143.543278054323</v>
      </c>
    </row>
    <row r="103" spans="1:13" s="280" customFormat="1" x14ac:dyDescent="0.25">
      <c r="B103" s="281" t="s">
        <v>138</v>
      </c>
      <c r="C103" s="297">
        <f>Fertilizers!D398+Fertilizers!D436</f>
        <v>-7.3499999999999998E-4</v>
      </c>
      <c r="D103" s="211">
        <f>Fertilizers!E398+Fertilizers!E436</f>
        <v>-7.3499999999999998E-4</v>
      </c>
      <c r="E103" s="211">
        <f>Fertilizers!F398+Fertilizers!F436</f>
        <v>-7.3499999999999998E-4</v>
      </c>
      <c r="F103" s="211">
        <f>Fertilizers!G398+Fertilizers!G436</f>
        <v>-7.3499999999999998E-4</v>
      </c>
      <c r="G103" s="211">
        <f>Fertilizers!H398+Fertilizers!H436</f>
        <v>-7.3499999999999998E-4</v>
      </c>
      <c r="H103" s="211">
        <f>Fertilizers!I398+Fertilizers!I436</f>
        <v>-7.3499999999999998E-4</v>
      </c>
      <c r="I103" s="211">
        <f>Fertilizers!J398+Fertilizers!J436</f>
        <v>-7.3499999999999998E-4</v>
      </c>
      <c r="J103" s="211">
        <f>Fertilizers!K398+Fertilizers!K436</f>
        <v>-7.3499999999999998E-4</v>
      </c>
      <c r="K103" s="211">
        <f>Fertilizers!L398+Fertilizers!L436</f>
        <v>-7.3499999999999998E-4</v>
      </c>
      <c r="L103" s="211">
        <f>Fertilizers!M398+Fertilizers!M436</f>
        <v>2.4465000000000001E-2</v>
      </c>
      <c r="M103" s="212">
        <f>Fertilizers!N398+Fertilizers!N436</f>
        <v>4.9664999999999994E-2</v>
      </c>
    </row>
    <row r="104" spans="1:13" s="280" customFormat="1" x14ac:dyDescent="0.25">
      <c r="B104" s="281" t="s">
        <v>139</v>
      </c>
      <c r="C104" s="407">
        <f>Fertilizers!D399+Fertilizers!D437</f>
        <v>2785.8592650000005</v>
      </c>
      <c r="D104" s="405">
        <f>Fertilizers!E399+Fertilizers!E437</f>
        <v>3401.9992650000004</v>
      </c>
      <c r="E104" s="405">
        <f>Fertilizers!F399+Fertilizers!F437</f>
        <v>3754.1692650000009</v>
      </c>
      <c r="F104" s="405">
        <f>Fertilizers!G399+Fertilizers!G437</f>
        <v>2598.7492650000004</v>
      </c>
      <c r="G104" s="405">
        <f>Fertilizers!H399+Fertilizers!H437</f>
        <v>3239.4592650000004</v>
      </c>
      <c r="H104" s="405">
        <f>Fertilizers!I399+Fertilizers!I437</f>
        <v>3374.9092649999993</v>
      </c>
      <c r="I104" s="405">
        <f>Fertilizers!J399+Fertilizers!J437</f>
        <v>3248.9092650000002</v>
      </c>
      <c r="J104" s="405">
        <f>Fertilizers!K399+Fertilizers!K437</f>
        <v>4238.0092650000006</v>
      </c>
      <c r="K104" s="405">
        <f>Fertilizers!L399+Fertilizers!L437</f>
        <v>5577.3892650000016</v>
      </c>
      <c r="L104" s="405">
        <f>Fertilizers!M399+Fertilizers!M437</f>
        <v>4628.609265000001</v>
      </c>
      <c r="M104" s="406">
        <f>Fertilizers!N399+Fertilizers!N437</f>
        <v>4308.367788876405</v>
      </c>
    </row>
    <row r="105" spans="1:13" s="280" customFormat="1" x14ac:dyDescent="0.25">
      <c r="B105" s="281" t="s">
        <v>140</v>
      </c>
      <c r="C105" s="297">
        <f>Fertilizers!D400+Fertilizers!D438</f>
        <v>-7.3499999999999998E-4</v>
      </c>
      <c r="D105" s="211">
        <f>Fertilizers!E400+Fertilizers!E438</f>
        <v>-7.3499999999999998E-4</v>
      </c>
      <c r="E105" s="211">
        <f>Fertilizers!F400+Fertilizers!F438</f>
        <v>-7.3499999999999998E-4</v>
      </c>
      <c r="F105" s="211">
        <f>Fertilizers!G400+Fertilizers!G438</f>
        <v>-7.3499999999999998E-4</v>
      </c>
      <c r="G105" s="211">
        <f>Fertilizers!H400+Fertilizers!H438</f>
        <v>-7.3499999999999998E-4</v>
      </c>
      <c r="H105" s="211">
        <f>Fertilizers!I400+Fertilizers!I438</f>
        <v>-7.3499999999999998E-4</v>
      </c>
      <c r="I105" s="211">
        <f>Fertilizers!J400+Fertilizers!J438</f>
        <v>-7.3499999999999998E-4</v>
      </c>
      <c r="J105" s="211">
        <f>Fertilizers!K400+Fertilizers!K438</f>
        <v>-7.3499999999999998E-4</v>
      </c>
      <c r="K105" s="211">
        <f>Fertilizers!L400+Fertilizers!L438</f>
        <v>-7.3499999999999998E-4</v>
      </c>
      <c r="L105" s="211">
        <f>Fertilizers!M400+Fertilizers!M438</f>
        <v>-7.3499999999999998E-4</v>
      </c>
      <c r="M105" s="212">
        <f>Fertilizers!N400+Fertilizers!N438</f>
        <v>-7.3499999999999998E-4</v>
      </c>
    </row>
    <row r="106" spans="1:13" s="280" customFormat="1" x14ac:dyDescent="0.25">
      <c r="B106" s="281" t="s">
        <v>141</v>
      </c>
      <c r="C106" s="297">
        <f>Fertilizers!D401+Fertilizers!D439</f>
        <v>-7.3499999999999998E-4</v>
      </c>
      <c r="D106" s="211">
        <f>Fertilizers!E401+Fertilizers!E439</f>
        <v>-7.3499999999999998E-4</v>
      </c>
      <c r="E106" s="211">
        <f>Fertilizers!F401+Fertilizers!F439</f>
        <v>-7.3499999999999998E-4</v>
      </c>
      <c r="F106" s="211">
        <f>Fertilizers!G401+Fertilizers!G439</f>
        <v>-7.3499999999999998E-4</v>
      </c>
      <c r="G106" s="211">
        <f>Fertilizers!H401+Fertilizers!H439</f>
        <v>-7.3499999999999998E-4</v>
      </c>
      <c r="H106" s="211">
        <f>Fertilizers!I401+Fertilizers!I439</f>
        <v>-7.3499999999999998E-4</v>
      </c>
      <c r="I106" s="211">
        <f>Fertilizers!J401+Fertilizers!J439</f>
        <v>-7.3499999999999998E-4</v>
      </c>
      <c r="J106" s="211">
        <f>Fertilizers!K401+Fertilizers!K439</f>
        <v>-7.3499999999999998E-4</v>
      </c>
      <c r="K106" s="211">
        <f>Fertilizers!L401+Fertilizers!L439</f>
        <v>-7.3499999999999998E-4</v>
      </c>
      <c r="L106" s="211">
        <f>Fertilizers!M401+Fertilizers!M439</f>
        <v>-7.3499999999999998E-4</v>
      </c>
      <c r="M106" s="212">
        <f>Fertilizers!N401+Fertilizers!N439</f>
        <v>-7.3499999999999998E-4</v>
      </c>
    </row>
    <row r="107" spans="1:13" s="280" customFormat="1" x14ac:dyDescent="0.25">
      <c r="B107" s="281" t="s">
        <v>142</v>
      </c>
      <c r="C107" s="297">
        <f>Fertilizers!D402+Fertilizers!D440</f>
        <v>-7.3499999999999998E-4</v>
      </c>
      <c r="D107" s="211">
        <f>Fertilizers!E402+Fertilizers!E440</f>
        <v>-7.3499999999999998E-4</v>
      </c>
      <c r="E107" s="211">
        <f>Fertilizers!F402+Fertilizers!F440</f>
        <v>-7.3499999999999998E-4</v>
      </c>
      <c r="F107" s="211">
        <f>Fertilizers!G402+Fertilizers!G440</f>
        <v>-7.3499999999999998E-4</v>
      </c>
      <c r="G107" s="211">
        <f>Fertilizers!H402+Fertilizers!H440</f>
        <v>-7.3499999999999998E-4</v>
      </c>
      <c r="H107" s="211">
        <f>Fertilizers!I402+Fertilizers!I440</f>
        <v>-7.3499999999999998E-4</v>
      </c>
      <c r="I107" s="211">
        <f>Fertilizers!J402+Fertilizers!J440</f>
        <v>-7.3499999999999998E-4</v>
      </c>
      <c r="J107" s="211">
        <f>Fertilizers!K402+Fertilizers!K440</f>
        <v>-7.3499999999999998E-4</v>
      </c>
      <c r="K107" s="211">
        <f>Fertilizers!L402+Fertilizers!L440</f>
        <v>-7.3499999999999998E-4</v>
      </c>
      <c r="L107" s="211">
        <f>Fertilizers!M402+Fertilizers!M440</f>
        <v>-7.3499999999999998E-4</v>
      </c>
      <c r="M107" s="212">
        <f>Fertilizers!N402+Fertilizers!N440</f>
        <v>-7.3499999999999998E-4</v>
      </c>
    </row>
    <row r="108" spans="1:13" s="280" customFormat="1" x14ac:dyDescent="0.25">
      <c r="B108" s="281" t="s">
        <v>143</v>
      </c>
      <c r="C108" s="297">
        <f>Fertilizers!D403+Fertilizers!D441</f>
        <v>-7.3499999999999998E-4</v>
      </c>
      <c r="D108" s="211">
        <f>Fertilizers!E403+Fertilizers!E441</f>
        <v>-7.3499999999999998E-4</v>
      </c>
      <c r="E108" s="211">
        <f>Fertilizers!F403+Fertilizers!F441</f>
        <v>-7.3499999999999998E-4</v>
      </c>
      <c r="F108" s="211">
        <f>Fertilizers!G403+Fertilizers!G441</f>
        <v>-7.3499999999999998E-4</v>
      </c>
      <c r="G108" s="211">
        <f>Fertilizers!H403+Fertilizers!H441</f>
        <v>-7.3499999999999998E-4</v>
      </c>
      <c r="H108" s="211">
        <f>Fertilizers!I403+Fertilizers!I441</f>
        <v>-7.3499999999999998E-4</v>
      </c>
      <c r="I108" s="211">
        <f>Fertilizers!J403+Fertilizers!J441</f>
        <v>-7.3499999999999998E-4</v>
      </c>
      <c r="J108" s="211">
        <f>Fertilizers!K403+Fertilizers!K441</f>
        <v>-7.3499999999999998E-4</v>
      </c>
      <c r="K108" s="211">
        <f>Fertilizers!L403+Fertilizers!L441</f>
        <v>-7.3499999999999998E-4</v>
      </c>
      <c r="L108" s="211">
        <f>Fertilizers!M403+Fertilizers!M441</f>
        <v>-7.3499999999999998E-4</v>
      </c>
      <c r="M108" s="212">
        <f>Fertilizers!N403+Fertilizers!N441</f>
        <v>-7.3499999999999998E-4</v>
      </c>
    </row>
    <row r="109" spans="1:13" s="280" customFormat="1" x14ac:dyDescent="0.25">
      <c r="B109" s="281" t="s">
        <v>144</v>
      </c>
      <c r="C109" s="297">
        <f>Fertilizers!D404+Fertilizers!D442</f>
        <v>-7.3499999999999998E-4</v>
      </c>
      <c r="D109" s="211">
        <f>Fertilizers!E404+Fertilizers!E442</f>
        <v>-7.3499999999999998E-4</v>
      </c>
      <c r="E109" s="211">
        <f>Fertilizers!F404+Fertilizers!F442</f>
        <v>-7.3499999999999998E-4</v>
      </c>
      <c r="F109" s="211">
        <f>Fertilizers!G404+Fertilizers!G442</f>
        <v>-7.3499999999999998E-4</v>
      </c>
      <c r="G109" s="211">
        <f>Fertilizers!H404+Fertilizers!H442</f>
        <v>-7.3499999999999998E-4</v>
      </c>
      <c r="H109" s="211">
        <f>Fertilizers!I404+Fertilizers!I442</f>
        <v>-7.3499999999999998E-4</v>
      </c>
      <c r="I109" s="211">
        <f>Fertilizers!J404+Fertilizers!J442</f>
        <v>-7.3499999999999998E-4</v>
      </c>
      <c r="J109" s="211">
        <f>Fertilizers!K404+Fertilizers!K442</f>
        <v>-7.3499999999999998E-4</v>
      </c>
      <c r="K109" s="211">
        <f>Fertilizers!L404+Fertilizers!L442</f>
        <v>-7.3499999999999998E-4</v>
      </c>
      <c r="L109" s="211">
        <f>Fertilizers!M404+Fertilizers!M442</f>
        <v>-7.3499999999999998E-4</v>
      </c>
      <c r="M109" s="212">
        <f>Fertilizers!N404+Fertilizers!N442</f>
        <v>-7.3499999999999998E-4</v>
      </c>
    </row>
    <row r="110" spans="1:13" s="280" customFormat="1" x14ac:dyDescent="0.25">
      <c r="B110" s="281" t="s">
        <v>145</v>
      </c>
      <c r="C110" s="297">
        <f>Fertilizers!D405+Fertilizers!D443</f>
        <v>-7.3499999999999998E-4</v>
      </c>
      <c r="D110" s="211">
        <f>Fertilizers!E405+Fertilizers!E443</f>
        <v>-7.3499999999999998E-4</v>
      </c>
      <c r="E110" s="211">
        <f>Fertilizers!F405+Fertilizers!F443</f>
        <v>-7.3499999999999998E-4</v>
      </c>
      <c r="F110" s="211">
        <f>Fertilizers!G405+Fertilizers!G443</f>
        <v>-7.3499999999999998E-4</v>
      </c>
      <c r="G110" s="211">
        <f>Fertilizers!H405+Fertilizers!H443</f>
        <v>-7.3499999999999998E-4</v>
      </c>
      <c r="H110" s="211">
        <f>Fertilizers!I405+Fertilizers!I443</f>
        <v>-7.3499999999999998E-4</v>
      </c>
      <c r="I110" s="211">
        <f>Fertilizers!J405+Fertilizers!J443</f>
        <v>-7.3499999999999998E-4</v>
      </c>
      <c r="J110" s="211">
        <f>Fertilizers!K405+Fertilizers!K443</f>
        <v>-7.3499999999999998E-4</v>
      </c>
      <c r="K110" s="211">
        <f>Fertilizers!L405+Fertilizers!L443</f>
        <v>-7.3499999999999998E-4</v>
      </c>
      <c r="L110" s="211">
        <f>Fertilizers!M405+Fertilizers!M443</f>
        <v>-7.3499999999999998E-4</v>
      </c>
      <c r="M110" s="212">
        <f>Fertilizers!N405+Fertilizers!N443</f>
        <v>-7.3499999999999998E-4</v>
      </c>
    </row>
    <row r="111" spans="1:13" s="280" customFormat="1" x14ac:dyDescent="0.25">
      <c r="B111" s="281" t="s">
        <v>146</v>
      </c>
      <c r="C111" s="407">
        <f>Fertilizers!D406+Fertilizers!D444</f>
        <v>12457.770465000003</v>
      </c>
      <c r="D111" s="405">
        <f>Fertilizers!E406+Fertilizers!E444</f>
        <v>12869.009265000001</v>
      </c>
      <c r="E111" s="405">
        <f>Fertilizers!F406+Fertilizers!F444</f>
        <v>12657.959265000001</v>
      </c>
      <c r="F111" s="405">
        <f>Fertilizers!G406+Fertilizers!G444</f>
        <v>11864.159265000002</v>
      </c>
      <c r="G111" s="405">
        <f>Fertilizers!H406+Fertilizers!H444</f>
        <v>13245.749265000002</v>
      </c>
      <c r="H111" s="405">
        <f>Fertilizers!I406+Fertilizers!I444</f>
        <v>12325.319265000004</v>
      </c>
      <c r="I111" s="405">
        <f>Fertilizers!J406+Fertilizers!J444</f>
        <v>11115.089265000001</v>
      </c>
      <c r="J111" s="405">
        <f>Fertilizers!K406+Fertilizers!K444</f>
        <v>9384.4792649999999</v>
      </c>
      <c r="K111" s="405">
        <f>Fertilizers!L406+Fertilizers!L444</f>
        <v>10522.889265000003</v>
      </c>
      <c r="L111" s="405">
        <f>Fertilizers!M406+Fertilizers!M444</f>
        <v>11485.529265000001</v>
      </c>
      <c r="M111" s="406">
        <f>Fertilizers!N406+Fertilizers!N444</f>
        <v>11353.324693958764</v>
      </c>
    </row>
    <row r="112" spans="1:13" s="280" customFormat="1" x14ac:dyDescent="0.25">
      <c r="B112" s="281" t="s">
        <v>147</v>
      </c>
      <c r="C112" s="407">
        <f>Fertilizers!D407+Fertilizers!D445</f>
        <v>81959.219265000022</v>
      </c>
      <c r="D112" s="405">
        <f>Fertilizers!E407+Fertilizers!E445</f>
        <v>92359.889265000005</v>
      </c>
      <c r="E112" s="405">
        <f>Fertilizers!F407+Fertilizers!F445</f>
        <v>84155.399265</v>
      </c>
      <c r="F112" s="405">
        <f>Fertilizers!G407+Fertilizers!G445</f>
        <v>76253.309265000004</v>
      </c>
      <c r="G112" s="405">
        <f>Fertilizers!H407+Fertilizers!H445</f>
        <v>85968.539264999999</v>
      </c>
      <c r="H112" s="405">
        <f>Fertilizers!I407+Fertilizers!I445</f>
        <v>86257.079265000008</v>
      </c>
      <c r="I112" s="405">
        <f>Fertilizers!J407+Fertilizers!J445</f>
        <v>80641.889264999991</v>
      </c>
      <c r="J112" s="405">
        <f>Fertilizers!K407+Fertilizers!K445</f>
        <v>84627.26926500001</v>
      </c>
      <c r="K112" s="405">
        <f>Fertilizers!L407+Fertilizers!L445</f>
        <v>82003.319264999998</v>
      </c>
      <c r="L112" s="405">
        <f>Fertilizers!M407+Fertilizers!M445</f>
        <v>81615.869264999987</v>
      </c>
      <c r="M112" s="406">
        <f>Fertilizers!N407+Fertilizers!N445</f>
        <v>81166.309896730774</v>
      </c>
    </row>
    <row r="113" spans="2:13" s="280" customFormat="1" x14ac:dyDescent="0.25">
      <c r="B113" s="281" t="s">
        <v>148</v>
      </c>
      <c r="C113" s="407">
        <f>Fertilizers!D408+Fertilizers!D446</f>
        <v>5918.8492650000007</v>
      </c>
      <c r="D113" s="405">
        <f>Fertilizers!E408+Fertilizers!E446</f>
        <v>5882.3092650000017</v>
      </c>
      <c r="E113" s="405">
        <f>Fertilizers!F408+Fertilizers!F446</f>
        <v>5921.369265000003</v>
      </c>
      <c r="F113" s="405">
        <f>Fertilizers!G408+Fertilizers!G446</f>
        <v>5729.2192649999997</v>
      </c>
      <c r="G113" s="405">
        <f>Fertilizers!H408+Fertilizers!H446</f>
        <v>5874.119265000003</v>
      </c>
      <c r="H113" s="405">
        <f>Fertilizers!I408+Fertilizers!I446</f>
        <v>5572.3492650000007</v>
      </c>
      <c r="I113" s="405">
        <f>Fertilizers!J408+Fertilizers!J446</f>
        <v>5710.9492650000011</v>
      </c>
      <c r="J113" s="405">
        <f>Fertilizers!K408+Fertilizers!K446</f>
        <v>5288.2192650000006</v>
      </c>
      <c r="K113" s="405">
        <f>Fertilizers!L408+Fertilizers!L446</f>
        <v>5726.699265000002</v>
      </c>
      <c r="L113" s="405">
        <f>Fertilizers!M408+Fertilizers!M446</f>
        <v>6275.4292649999998</v>
      </c>
      <c r="M113" s="406">
        <f>Fertilizers!N408+Fertilizers!N446</f>
        <v>6462.6453421513352</v>
      </c>
    </row>
    <row r="114" spans="2:13" s="280" customFormat="1" x14ac:dyDescent="0.25">
      <c r="B114" s="281" t="s">
        <v>149</v>
      </c>
      <c r="C114" s="297">
        <f>Fertilizers!D409+Fertilizers!D447</f>
        <v>-7.3499999999999998E-4</v>
      </c>
      <c r="D114" s="211">
        <f>Fertilizers!E409+Fertilizers!E447</f>
        <v>-7.3499999999999998E-4</v>
      </c>
      <c r="E114" s="211">
        <f>Fertilizers!F409+Fertilizers!F447</f>
        <v>-7.3499999999999998E-4</v>
      </c>
      <c r="F114" s="211">
        <f>Fertilizers!G409+Fertilizers!G447</f>
        <v>-7.3499999999999998E-4</v>
      </c>
      <c r="G114" s="211">
        <f>Fertilizers!H409+Fertilizers!H447</f>
        <v>-7.3499999999999998E-4</v>
      </c>
      <c r="H114" s="211">
        <f>Fertilizers!I409+Fertilizers!I447</f>
        <v>-7.3499999999999998E-4</v>
      </c>
      <c r="I114" s="211">
        <f>Fertilizers!J409+Fertilizers!J447</f>
        <v>-7.3499999999999998E-4</v>
      </c>
      <c r="J114" s="211">
        <f>Fertilizers!K409+Fertilizers!K447</f>
        <v>-7.3499999999999998E-4</v>
      </c>
      <c r="K114" s="211">
        <f>Fertilizers!L409+Fertilizers!L447</f>
        <v>-7.3499999999999998E-4</v>
      </c>
      <c r="L114" s="211">
        <f>Fertilizers!M409+Fertilizers!M447</f>
        <v>-7.3499999999999998E-4</v>
      </c>
      <c r="M114" s="212">
        <f>Fertilizers!N409+Fertilizers!N447</f>
        <v>-7.3499999999999998E-4</v>
      </c>
    </row>
    <row r="115" spans="2:13" s="280" customFormat="1" x14ac:dyDescent="0.25">
      <c r="B115" s="281" t="s">
        <v>150</v>
      </c>
      <c r="C115" s="297">
        <f>Fertilizers!D410+Fertilizers!D448</f>
        <v>-7.3499999999999998E-4</v>
      </c>
      <c r="D115" s="211">
        <f>Fertilizers!E410+Fertilizers!E448</f>
        <v>-7.3499999999999998E-4</v>
      </c>
      <c r="E115" s="211">
        <f>Fertilizers!F410+Fertilizers!F448</f>
        <v>-7.3499999999999998E-4</v>
      </c>
      <c r="F115" s="211">
        <f>Fertilizers!G410+Fertilizers!G448</f>
        <v>-7.3499999999999998E-4</v>
      </c>
      <c r="G115" s="211">
        <f>Fertilizers!H410+Fertilizers!H448</f>
        <v>-7.3499999999999998E-4</v>
      </c>
      <c r="H115" s="211">
        <f>Fertilizers!I410+Fertilizers!I448</f>
        <v>-7.3499999999999998E-4</v>
      </c>
      <c r="I115" s="211">
        <f>Fertilizers!J410+Fertilizers!J448</f>
        <v>-7.3499999999999998E-4</v>
      </c>
      <c r="J115" s="211">
        <f>Fertilizers!K410+Fertilizers!K448</f>
        <v>-7.3499999999999998E-4</v>
      </c>
      <c r="K115" s="211">
        <f>Fertilizers!L410+Fertilizers!L448</f>
        <v>-7.3499999999999998E-4</v>
      </c>
      <c r="L115" s="211">
        <f>Fertilizers!M410+Fertilizers!M448</f>
        <v>-7.3499999999999998E-4</v>
      </c>
      <c r="M115" s="212">
        <f>Fertilizers!N410+Fertilizers!N448</f>
        <v>-7.3499999999999998E-4</v>
      </c>
    </row>
    <row r="116" spans="2:13" s="280" customFormat="1" x14ac:dyDescent="0.25">
      <c r="B116" s="281" t="s">
        <v>151</v>
      </c>
      <c r="C116" s="297">
        <f>Fertilizers!D411+Fertilizers!D449</f>
        <v>-7.3499999999999998E-4</v>
      </c>
      <c r="D116" s="211">
        <f>Fertilizers!E411+Fertilizers!E449</f>
        <v>-7.3499999999999998E-4</v>
      </c>
      <c r="E116" s="211">
        <f>Fertilizers!F411+Fertilizers!F449</f>
        <v>-7.3499999999999998E-4</v>
      </c>
      <c r="F116" s="211">
        <f>Fertilizers!G411+Fertilizers!G449</f>
        <v>-7.3499999999999998E-4</v>
      </c>
      <c r="G116" s="211">
        <f>Fertilizers!H411+Fertilizers!H449</f>
        <v>-7.3499999999999998E-4</v>
      </c>
      <c r="H116" s="211">
        <f>Fertilizers!I411+Fertilizers!I449</f>
        <v>-7.3499999999999998E-4</v>
      </c>
      <c r="I116" s="211">
        <f>Fertilizers!J411+Fertilizers!J449</f>
        <v>-7.3499999999999998E-4</v>
      </c>
      <c r="J116" s="211">
        <f>Fertilizers!K411+Fertilizers!K449</f>
        <v>-7.3499999999999998E-4</v>
      </c>
      <c r="K116" s="211">
        <f>Fertilizers!L411+Fertilizers!L449</f>
        <v>-7.3499999999999998E-4</v>
      </c>
      <c r="L116" s="211">
        <f>Fertilizers!M411+Fertilizers!M449</f>
        <v>-7.3499999999999998E-4</v>
      </c>
      <c r="M116" s="212">
        <f>Fertilizers!N411+Fertilizers!N449</f>
        <v>-7.3499999999999998E-4</v>
      </c>
    </row>
    <row r="117" spans="2:13" s="280" customFormat="1" x14ac:dyDescent="0.25">
      <c r="B117" s="281" t="s">
        <v>152</v>
      </c>
      <c r="C117" s="407">
        <f>Fertilizers!D412+Fertilizers!D450</f>
        <v>7462.513065000001</v>
      </c>
      <c r="D117" s="405">
        <f>Fertilizers!E412+Fertilizers!E450</f>
        <v>7985.2492650000022</v>
      </c>
      <c r="E117" s="405">
        <f>Fertilizers!F412+Fertilizers!F450</f>
        <v>8147.7892650000013</v>
      </c>
      <c r="F117" s="405">
        <f>Fertilizers!G412+Fertilizers!G450</f>
        <v>7813.8892650000016</v>
      </c>
      <c r="G117" s="405">
        <f>Fertilizers!H412+Fertilizers!H450</f>
        <v>8254.2592650000006</v>
      </c>
      <c r="H117" s="405">
        <f>Fertilizers!I412+Fertilizers!I450</f>
        <v>7874.3692649999994</v>
      </c>
      <c r="I117" s="405">
        <f>Fertilizers!J412+Fertilizers!J450</f>
        <v>7100.0992650000007</v>
      </c>
      <c r="J117" s="405">
        <f>Fertilizers!K412+Fertilizers!K450</f>
        <v>7065.4492650000002</v>
      </c>
      <c r="K117" s="405">
        <f>Fertilizers!L412+Fertilizers!L450</f>
        <v>7149.2392650000011</v>
      </c>
      <c r="L117" s="405">
        <f>Fertilizers!M412+Fertilizers!M450</f>
        <v>7437.149265</v>
      </c>
      <c r="M117" s="406">
        <f>Fertilizers!N412+Fertilizers!N450</f>
        <v>7544.1918353633228</v>
      </c>
    </row>
    <row r="118" spans="2:13" s="280" customFormat="1" x14ac:dyDescent="0.25">
      <c r="B118" s="281" t="s">
        <v>153</v>
      </c>
      <c r="C118" s="407">
        <f>Fertilizers!D413+Fertilizers!D451</f>
        <v>8036.9092650000002</v>
      </c>
      <c r="D118" s="405">
        <f>Fertilizers!E413+Fertilizers!E451</f>
        <v>8244.8092650000017</v>
      </c>
      <c r="E118" s="405">
        <f>Fertilizers!F413+Fertilizers!F451</f>
        <v>5383.3492649999998</v>
      </c>
      <c r="F118" s="405">
        <f>Fertilizers!G413+Fertilizers!G451</f>
        <v>6200.4592650000013</v>
      </c>
      <c r="G118" s="405">
        <f>Fertilizers!H413+Fertilizers!H451</f>
        <v>8108.7292650000009</v>
      </c>
      <c r="H118" s="405">
        <f>Fertilizers!I413+Fertilizers!I451</f>
        <v>7718.7592650000006</v>
      </c>
      <c r="I118" s="405">
        <f>Fertilizers!J413+Fertilizers!J451</f>
        <v>7167.5092650000006</v>
      </c>
      <c r="J118" s="405">
        <f>Fertilizers!K413+Fertilizers!K451</f>
        <v>7185.779265000001</v>
      </c>
      <c r="K118" s="405">
        <f>Fertilizers!L413+Fertilizers!L451</f>
        <v>7588.9792649999999</v>
      </c>
      <c r="L118" s="405">
        <f>Fertilizers!M413+Fertilizers!M451</f>
        <v>7234.9192650000014</v>
      </c>
      <c r="M118" s="406">
        <f>Fertilizers!N413+Fertilizers!N451</f>
        <v>6893.6326621015069</v>
      </c>
    </row>
    <row r="119" spans="2:13" s="280" customFormat="1" x14ac:dyDescent="0.25">
      <c r="B119" s="281" t="s">
        <v>154</v>
      </c>
      <c r="C119" s="297">
        <f>Fertilizers!D414+Fertilizers!D452</f>
        <v>-7.3499999999999998E-4</v>
      </c>
      <c r="D119" s="211">
        <f>Fertilizers!E414+Fertilizers!E452</f>
        <v>-7.3499999999999998E-4</v>
      </c>
      <c r="E119" s="211">
        <f>Fertilizers!F414+Fertilizers!F452</f>
        <v>-7.3499999999999998E-4</v>
      </c>
      <c r="F119" s="211">
        <f>Fertilizers!G414+Fertilizers!G452</f>
        <v>-7.3499999999999998E-4</v>
      </c>
      <c r="G119" s="211">
        <f>Fertilizers!H414+Fertilizers!H452</f>
        <v>-7.3499999999999998E-4</v>
      </c>
      <c r="H119" s="211">
        <f>Fertilizers!I414+Fertilizers!I452</f>
        <v>-7.3499999999999998E-4</v>
      </c>
      <c r="I119" s="211">
        <f>Fertilizers!J414+Fertilizers!J452</f>
        <v>-7.3499999999999998E-4</v>
      </c>
      <c r="J119" s="211">
        <f>Fertilizers!K414+Fertilizers!K452</f>
        <v>-7.3499999999999998E-4</v>
      </c>
      <c r="K119" s="211">
        <f>Fertilizers!L414+Fertilizers!L452</f>
        <v>-7.3499999999999998E-4</v>
      </c>
      <c r="L119" s="211">
        <f>Fertilizers!M414+Fertilizers!M452</f>
        <v>2.4465000000000001E-2</v>
      </c>
      <c r="M119" s="212">
        <f>Fertilizers!N414+Fertilizers!N452</f>
        <v>4.9664999999999994E-2</v>
      </c>
    </row>
    <row r="120" spans="2:13" s="280" customFormat="1" x14ac:dyDescent="0.25">
      <c r="B120" s="281" t="s">
        <v>155</v>
      </c>
      <c r="C120" s="407">
        <f>Fertilizers!D415+Fertilizers!D453</f>
        <v>21425.669265</v>
      </c>
      <c r="D120" s="405">
        <f>Fertilizers!E415+Fertilizers!E453</f>
        <v>21419.369264999994</v>
      </c>
      <c r="E120" s="405">
        <f>Fertilizers!F415+Fertilizers!F453</f>
        <v>20718.179265000002</v>
      </c>
      <c r="F120" s="405">
        <f>Fertilizers!G415+Fertilizers!G453</f>
        <v>20800.709265000005</v>
      </c>
      <c r="G120" s="405">
        <f>Fertilizers!H415+Fertilizers!H453</f>
        <v>21120.119265000001</v>
      </c>
      <c r="H120" s="405">
        <f>Fertilizers!I415+Fertilizers!I453</f>
        <v>21625.379265000003</v>
      </c>
      <c r="I120" s="405">
        <f>Fertilizers!J415+Fertilizers!J453</f>
        <v>22082.129265</v>
      </c>
      <c r="J120" s="405">
        <f>Fertilizers!K415+Fertilizers!K453</f>
        <v>21760.829265000004</v>
      </c>
      <c r="K120" s="405">
        <f>Fertilizers!L415+Fertilizers!L453</f>
        <v>23369.219264999996</v>
      </c>
      <c r="L120" s="405">
        <f>Fertilizers!M415+Fertilizers!M453</f>
        <v>24886.259264999997</v>
      </c>
      <c r="M120" s="406">
        <f>Fertilizers!N415+Fertilizers!N453</f>
        <v>25912.142004921505</v>
      </c>
    </row>
    <row r="121" spans="2:13" s="280" customFormat="1" x14ac:dyDescent="0.25">
      <c r="B121" s="281" t="s">
        <v>156</v>
      </c>
      <c r="C121" s="407">
        <f>Fertilizers!D416+Fertilizers!D454</f>
        <v>25743.689264999997</v>
      </c>
      <c r="D121" s="405">
        <f>Fertilizers!E416+Fertilizers!E454</f>
        <v>26173.979265000002</v>
      </c>
      <c r="E121" s="405">
        <f>Fertilizers!F416+Fertilizers!F454</f>
        <v>25613.279264999997</v>
      </c>
      <c r="F121" s="405">
        <f>Fertilizers!G416+Fertilizers!G454</f>
        <v>26068.769264999999</v>
      </c>
      <c r="G121" s="405">
        <f>Fertilizers!H416+Fertilizers!H454</f>
        <v>28491.119264999994</v>
      </c>
      <c r="H121" s="405">
        <f>Fertilizers!I416+Fertilizers!I454</f>
        <v>30885.119264999998</v>
      </c>
      <c r="I121" s="405">
        <f>Fertilizers!J416+Fertilizers!J454</f>
        <v>31758.929265000002</v>
      </c>
      <c r="J121" s="405">
        <f>Fertilizers!K416+Fertilizers!K454</f>
        <v>34184.429264999999</v>
      </c>
      <c r="K121" s="405">
        <f>Fertilizers!L416+Fertilizers!L454</f>
        <v>32381.369264999998</v>
      </c>
      <c r="L121" s="405">
        <f>Fertilizers!M416+Fertilizers!M454</f>
        <v>38028.059264999996</v>
      </c>
      <c r="M121" s="406">
        <f>Fertilizers!N416+Fertilizers!N454</f>
        <v>43046.60772960999</v>
      </c>
    </row>
    <row r="122" spans="2:13" s="280" customFormat="1" x14ac:dyDescent="0.25">
      <c r="B122" s="281" t="s">
        <v>157</v>
      </c>
      <c r="C122" s="297">
        <f>Fertilizers!D417+Fertilizers!D455</f>
        <v>-7.3499999999999998E-4</v>
      </c>
      <c r="D122" s="211">
        <f>Fertilizers!E417+Fertilizers!E455</f>
        <v>-7.3499999999999998E-4</v>
      </c>
      <c r="E122" s="211">
        <f>Fertilizers!F417+Fertilizers!F455</f>
        <v>-7.3499999999999998E-4</v>
      </c>
      <c r="F122" s="211">
        <f>Fertilizers!G417+Fertilizers!G455</f>
        <v>-7.3499999999999998E-4</v>
      </c>
      <c r="G122" s="211">
        <f>Fertilizers!H417+Fertilizers!H455</f>
        <v>-7.3499999999999998E-4</v>
      </c>
      <c r="H122" s="211">
        <f>Fertilizers!I417+Fertilizers!I455</f>
        <v>-7.3499999999999998E-4</v>
      </c>
      <c r="I122" s="211">
        <f>Fertilizers!J417+Fertilizers!J455</f>
        <v>-7.3499999999999998E-4</v>
      </c>
      <c r="J122" s="211">
        <f>Fertilizers!K417+Fertilizers!K455</f>
        <v>-7.3499999999999998E-4</v>
      </c>
      <c r="K122" s="211">
        <f>Fertilizers!L417+Fertilizers!L455</f>
        <v>-7.3499999999999998E-4</v>
      </c>
      <c r="L122" s="211">
        <f>Fertilizers!M417+Fertilizers!M455</f>
        <v>-7.3499999999999998E-4</v>
      </c>
      <c r="M122" s="212">
        <f>Fertilizers!N417+Fertilizers!N455</f>
        <v>-7.3499999999999998E-4</v>
      </c>
    </row>
    <row r="123" spans="2:13" s="280" customFormat="1" x14ac:dyDescent="0.25">
      <c r="B123" s="281" t="s">
        <v>158</v>
      </c>
      <c r="C123" s="297">
        <f>Fertilizers!D418+Fertilizers!D456</f>
        <v>-7.3499999999999998E-4</v>
      </c>
      <c r="D123" s="211">
        <f>Fertilizers!E418+Fertilizers!E456</f>
        <v>-7.3499999999999998E-4</v>
      </c>
      <c r="E123" s="211">
        <f>Fertilizers!F418+Fertilizers!F456</f>
        <v>-7.3499999999999998E-4</v>
      </c>
      <c r="F123" s="211">
        <f>Fertilizers!G418+Fertilizers!G456</f>
        <v>-7.3499999999999998E-4</v>
      </c>
      <c r="G123" s="211">
        <f>Fertilizers!H418+Fertilizers!H456</f>
        <v>-7.3499999999999998E-4</v>
      </c>
      <c r="H123" s="211">
        <f>Fertilizers!I418+Fertilizers!I456</f>
        <v>-7.3499999999999998E-4</v>
      </c>
      <c r="I123" s="211">
        <f>Fertilizers!J418+Fertilizers!J456</f>
        <v>-7.3499999999999998E-4</v>
      </c>
      <c r="J123" s="211">
        <f>Fertilizers!K418+Fertilizers!K456</f>
        <v>-7.3499999999999998E-4</v>
      </c>
      <c r="K123" s="211">
        <f>Fertilizers!L418+Fertilizers!L456</f>
        <v>-7.3499999999999998E-4</v>
      </c>
      <c r="L123" s="211">
        <f>Fertilizers!M418+Fertilizers!M456</f>
        <v>-7.3499999999999998E-4</v>
      </c>
      <c r="M123" s="212">
        <f>Fertilizers!N418+Fertilizers!N456</f>
        <v>-7.3499999999999998E-4</v>
      </c>
    </row>
    <row r="124" spans="2:13" s="280" customFormat="1" x14ac:dyDescent="0.25">
      <c r="B124" s="281" t="s">
        <v>159</v>
      </c>
      <c r="C124" s="297">
        <f>Fertilizers!D419+Fertilizers!D457</f>
        <v>-7.3499999999999998E-4</v>
      </c>
      <c r="D124" s="211">
        <f>Fertilizers!E419+Fertilizers!E457</f>
        <v>-7.3499999999999998E-4</v>
      </c>
      <c r="E124" s="211">
        <f>Fertilizers!F419+Fertilizers!F457</f>
        <v>-7.3499999999999998E-4</v>
      </c>
      <c r="F124" s="211">
        <f>Fertilizers!G419+Fertilizers!G457</f>
        <v>-7.3499999999999998E-4</v>
      </c>
      <c r="G124" s="211">
        <f>Fertilizers!H419+Fertilizers!H457</f>
        <v>-7.3499999999999998E-4</v>
      </c>
      <c r="H124" s="211">
        <f>Fertilizers!I419+Fertilizers!I457</f>
        <v>-7.3499999999999998E-4</v>
      </c>
      <c r="I124" s="211">
        <f>Fertilizers!J419+Fertilizers!J457</f>
        <v>-7.3499999999999998E-4</v>
      </c>
      <c r="J124" s="211">
        <f>Fertilizers!K419+Fertilizers!K457</f>
        <v>-7.3499999999999998E-4</v>
      </c>
      <c r="K124" s="211">
        <f>Fertilizers!L419+Fertilizers!L457</f>
        <v>-7.3499999999999998E-4</v>
      </c>
      <c r="L124" s="211">
        <f>Fertilizers!M419+Fertilizers!M457</f>
        <v>-7.3499999999999998E-4</v>
      </c>
      <c r="M124" s="212">
        <f>Fertilizers!N419+Fertilizers!N457</f>
        <v>-7.3499999999999998E-4</v>
      </c>
    </row>
    <row r="125" spans="2:13" s="280" customFormat="1" x14ac:dyDescent="0.25">
      <c r="B125" s="281" t="s">
        <v>160</v>
      </c>
      <c r="C125" s="297">
        <f>Fertilizers!D420+Fertilizers!D458</f>
        <v>-7.3499999999999998E-4</v>
      </c>
      <c r="D125" s="211">
        <f>Fertilizers!E420+Fertilizers!E458</f>
        <v>-7.3499999999999998E-4</v>
      </c>
      <c r="E125" s="211">
        <f>Fertilizers!F420+Fertilizers!F458</f>
        <v>-7.3499999999999998E-4</v>
      </c>
      <c r="F125" s="211">
        <f>Fertilizers!G420+Fertilizers!G458</f>
        <v>-7.3499999999999998E-4</v>
      </c>
      <c r="G125" s="211">
        <f>Fertilizers!H420+Fertilizers!H458</f>
        <v>-7.3499999999999998E-4</v>
      </c>
      <c r="H125" s="211">
        <f>Fertilizers!I420+Fertilizers!I458</f>
        <v>-7.3499999999999998E-4</v>
      </c>
      <c r="I125" s="211">
        <f>Fertilizers!J420+Fertilizers!J458</f>
        <v>-7.3499999999999998E-4</v>
      </c>
      <c r="J125" s="211">
        <f>Fertilizers!K420+Fertilizers!K458</f>
        <v>-7.3499999999999998E-4</v>
      </c>
      <c r="K125" s="211">
        <f>Fertilizers!L420+Fertilizers!L458</f>
        <v>-7.3499999999999998E-4</v>
      </c>
      <c r="L125" s="211">
        <f>Fertilizers!M420+Fertilizers!M458</f>
        <v>-7.3499999999999998E-4</v>
      </c>
      <c r="M125" s="212">
        <f>Fertilizers!N420+Fertilizers!N458</f>
        <v>-7.3499999999999998E-4</v>
      </c>
    </row>
    <row r="126" spans="2:13" s="280" customFormat="1" x14ac:dyDescent="0.25">
      <c r="B126" s="281" t="s">
        <v>161</v>
      </c>
      <c r="C126" s="407">
        <f>Fertilizers!D421+Fertilizers!D459</f>
        <v>20725.058864999999</v>
      </c>
      <c r="D126" s="405">
        <f>Fertilizers!E421+Fertilizers!E459</f>
        <v>26516.699265000003</v>
      </c>
      <c r="E126" s="405">
        <f>Fertilizers!F421+Fertilizers!F459</f>
        <v>29919.959264999998</v>
      </c>
      <c r="F126" s="405">
        <f>Fertilizers!G421+Fertilizers!G459</f>
        <v>29191.049264999994</v>
      </c>
      <c r="G126" s="405">
        <f>Fertilizers!H421+Fertilizers!H459</f>
        <v>32870.249265000006</v>
      </c>
      <c r="H126" s="405">
        <f>Fertilizers!I421+Fertilizers!I459</f>
        <v>36850.589265000002</v>
      </c>
      <c r="I126" s="405">
        <f>Fertilizers!J421+Fertilizers!J459</f>
        <v>38194.379264999996</v>
      </c>
      <c r="J126" s="405">
        <f>Fertilizers!K421+Fertilizers!K459</f>
        <v>35274.959264999998</v>
      </c>
      <c r="K126" s="405">
        <f>Fertilizers!L421+Fertilizers!L459</f>
        <v>36487.079265</v>
      </c>
      <c r="L126" s="405">
        <f>Fertilizers!M421+Fertilizers!M459</f>
        <v>26505.359265000006</v>
      </c>
      <c r="M126" s="406">
        <f>Fertilizers!N421+Fertilizers!N459</f>
        <v>22024.532541255441</v>
      </c>
    </row>
    <row r="127" spans="2:13" s="280" customFormat="1" x14ac:dyDescent="0.25">
      <c r="B127" s="281" t="s">
        <v>162</v>
      </c>
      <c r="C127" s="297">
        <f>Fertilizers!D422+Fertilizers!D460</f>
        <v>-7.3499999999999998E-4</v>
      </c>
      <c r="D127" s="211">
        <f>Fertilizers!E422+Fertilizers!E460</f>
        <v>-7.3499999999999998E-4</v>
      </c>
      <c r="E127" s="211">
        <f>Fertilizers!F422+Fertilizers!F460</f>
        <v>-7.3499999999999998E-4</v>
      </c>
      <c r="F127" s="211">
        <f>Fertilizers!G422+Fertilizers!G460</f>
        <v>-7.3499999999999998E-4</v>
      </c>
      <c r="G127" s="211">
        <f>Fertilizers!H422+Fertilizers!H460</f>
        <v>-7.3499999999999998E-4</v>
      </c>
      <c r="H127" s="211">
        <f>Fertilizers!I422+Fertilizers!I460</f>
        <v>-7.3499999999999998E-4</v>
      </c>
      <c r="I127" s="211">
        <f>Fertilizers!J422+Fertilizers!J460</f>
        <v>-7.3499999999999998E-4</v>
      </c>
      <c r="J127" s="211">
        <f>Fertilizers!K422+Fertilizers!K460</f>
        <v>-7.3499999999999998E-4</v>
      </c>
      <c r="K127" s="211">
        <f>Fertilizers!L422+Fertilizers!L460</f>
        <v>-7.3499999999999998E-4</v>
      </c>
      <c r="L127" s="211">
        <f>Fertilizers!M422+Fertilizers!M460</f>
        <v>2.4465000000000001E-2</v>
      </c>
      <c r="M127" s="212">
        <f>Fertilizers!N422+Fertilizers!N460</f>
        <v>4.9664999999999994E-2</v>
      </c>
    </row>
    <row r="128" spans="2:13" s="280" customFormat="1" x14ac:dyDescent="0.25">
      <c r="B128" s="281" t="s">
        <v>163</v>
      </c>
      <c r="C128" s="407">
        <f>Fertilizers!D423+Fertilizers!D461</f>
        <v>11665.079265000002</v>
      </c>
      <c r="D128" s="405">
        <f>Fertilizers!E423+Fertilizers!E461</f>
        <v>11524.589265000001</v>
      </c>
      <c r="E128" s="405">
        <f>Fertilizers!F423+Fertilizers!F461</f>
        <v>11484.269264999997</v>
      </c>
      <c r="F128" s="405">
        <f>Fertilizers!G423+Fertilizers!G461</f>
        <v>12012.839264999999</v>
      </c>
      <c r="G128" s="405">
        <f>Fertilizers!H423+Fertilizers!H461</f>
        <v>11643.659265</v>
      </c>
      <c r="H128" s="405">
        <f>Fertilizers!I423+Fertilizers!I461</f>
        <v>11833.289264999999</v>
      </c>
      <c r="I128" s="405">
        <f>Fertilizers!J423+Fertilizers!J461</f>
        <v>11562.389265000002</v>
      </c>
      <c r="J128" s="405">
        <f>Fertilizers!K423+Fertilizers!K461</f>
        <v>11024.369264999999</v>
      </c>
      <c r="K128" s="405">
        <f>Fertilizers!L423+Fertilizers!L461</f>
        <v>11329.289264999998</v>
      </c>
      <c r="L128" s="405">
        <f>Fertilizers!M423+Fertilizers!M461</f>
        <v>12003.389265000002</v>
      </c>
      <c r="M128" s="406">
        <f>Fertilizers!N423+Fertilizers!N461</f>
        <v>12293.640155501318</v>
      </c>
    </row>
    <row r="129" spans="1:13" s="280" customFormat="1" x14ac:dyDescent="0.25">
      <c r="B129" s="281" t="s">
        <v>164</v>
      </c>
      <c r="C129" s="407">
        <f>Fertilizers!D424+Fertilizers!D462</f>
        <v>26234.610464999998</v>
      </c>
      <c r="D129" s="405">
        <f>Fertilizers!E424+Fertilizers!E462</f>
        <v>26489.609265000006</v>
      </c>
      <c r="E129" s="405">
        <f>Fertilizers!F424+Fertilizers!F462</f>
        <v>27326.249264999999</v>
      </c>
      <c r="F129" s="405">
        <f>Fertilizers!G424+Fertilizers!G462</f>
        <v>27013.139264999998</v>
      </c>
      <c r="G129" s="405">
        <f>Fertilizers!H424+Fertilizers!H462</f>
        <v>27683.459264999998</v>
      </c>
      <c r="H129" s="405">
        <f>Fertilizers!I424+Fertilizers!I462</f>
        <v>28760.129265</v>
      </c>
      <c r="I129" s="405">
        <f>Fertilizers!J424+Fertilizers!J462</f>
        <v>29268.539264999999</v>
      </c>
      <c r="J129" s="405">
        <f>Fertilizers!K424+Fertilizers!K462</f>
        <v>28242.899264999996</v>
      </c>
      <c r="K129" s="405">
        <f>Fertilizers!L424+Fertilizers!L462</f>
        <v>25295.759265000004</v>
      </c>
      <c r="L129" s="405">
        <f>Fertilizers!M424+Fertilizers!M462</f>
        <v>27447.209264999998</v>
      </c>
      <c r="M129" s="406">
        <f>Fertilizers!N424+Fertilizers!N462</f>
        <v>28523.848616351348</v>
      </c>
    </row>
    <row r="130" spans="1:13" s="280" customFormat="1" x14ac:dyDescent="0.25">
      <c r="B130" s="281" t="s">
        <v>165</v>
      </c>
      <c r="C130" s="297">
        <f>Fertilizers!D425+Fertilizers!D463</f>
        <v>-7.3499999999999998E-4</v>
      </c>
      <c r="D130" s="211">
        <f>Fertilizers!E425+Fertilizers!E463</f>
        <v>-7.3499999999999998E-4</v>
      </c>
      <c r="E130" s="211">
        <f>Fertilizers!F425+Fertilizers!F463</f>
        <v>-7.3499999999999998E-4</v>
      </c>
      <c r="F130" s="211">
        <f>Fertilizers!G425+Fertilizers!G463</f>
        <v>-7.3499999999999998E-4</v>
      </c>
      <c r="G130" s="211">
        <f>Fertilizers!H425+Fertilizers!H463</f>
        <v>-7.3499999999999998E-4</v>
      </c>
      <c r="H130" s="211">
        <f>Fertilizers!I425+Fertilizers!I463</f>
        <v>-7.3499999999999998E-4</v>
      </c>
      <c r="I130" s="211">
        <f>Fertilizers!J425+Fertilizers!J463</f>
        <v>-7.3499999999999998E-4</v>
      </c>
      <c r="J130" s="211">
        <f>Fertilizers!K425+Fertilizers!K463</f>
        <v>-7.3499999999999998E-4</v>
      </c>
      <c r="K130" s="211">
        <f>Fertilizers!L425+Fertilizers!L463</f>
        <v>-7.3499999999999998E-4</v>
      </c>
      <c r="L130" s="211">
        <f>Fertilizers!M425+Fertilizers!M463</f>
        <v>2.4465000000000001E-2</v>
      </c>
      <c r="M130" s="212">
        <f>Fertilizers!N425+Fertilizers!N463</f>
        <v>4.9664999999999994E-2</v>
      </c>
    </row>
    <row r="131" spans="1:13" s="280" customFormat="1" x14ac:dyDescent="0.25">
      <c r="B131" s="281" t="s">
        <v>166</v>
      </c>
      <c r="C131" s="407">
        <f>Fertilizers!D426+Fertilizers!D464</f>
        <v>22583.319465000004</v>
      </c>
      <c r="D131" s="405">
        <f>Fertilizers!E426+Fertilizers!E464</f>
        <v>21843.989265000004</v>
      </c>
      <c r="E131" s="405">
        <f>Fertilizers!F426+Fertilizers!F464</f>
        <v>11644.289265000001</v>
      </c>
      <c r="F131" s="405">
        <f>Fertilizers!G426+Fertilizers!G464</f>
        <v>6682.4092650000011</v>
      </c>
      <c r="G131" s="405">
        <f>Fertilizers!H426+Fertilizers!H464</f>
        <v>8089.8292650000003</v>
      </c>
      <c r="H131" s="405">
        <f>Fertilizers!I426+Fertilizers!I464</f>
        <v>14435.819264999996</v>
      </c>
      <c r="I131" s="405">
        <f>Fertilizers!J426+Fertilizers!J464</f>
        <v>19447.469265</v>
      </c>
      <c r="J131" s="405">
        <f>Fertilizers!K426+Fertilizers!K464</f>
        <v>20322.539264999999</v>
      </c>
      <c r="K131" s="405">
        <f>Fertilizers!L426+Fertilizers!L464</f>
        <v>22995.629264999996</v>
      </c>
      <c r="L131" s="405">
        <f>Fertilizers!M426+Fertilizers!M464</f>
        <v>18843.299265000001</v>
      </c>
      <c r="M131" s="406">
        <f>Fertilizers!N426+Fertilizers!N464</f>
        <v>19802.360304622933</v>
      </c>
    </row>
    <row r="132" spans="1:13" s="280" customFormat="1" x14ac:dyDescent="0.25">
      <c r="B132" s="281" t="s">
        <v>186</v>
      </c>
      <c r="C132" s="297">
        <f>Fertilizers!D427+Fertilizers!D465</f>
        <v>-7.3499999999999998E-4</v>
      </c>
      <c r="D132" s="211">
        <f>Fertilizers!E427+Fertilizers!E465</f>
        <v>-7.3499999999999998E-4</v>
      </c>
      <c r="E132" s="211">
        <f>Fertilizers!F427+Fertilizers!F465</f>
        <v>-7.3499999999999998E-4</v>
      </c>
      <c r="F132" s="211">
        <f>Fertilizers!G427+Fertilizers!G465</f>
        <v>-7.3499999999999998E-4</v>
      </c>
      <c r="G132" s="211">
        <f>Fertilizers!H427+Fertilizers!H465</f>
        <v>-7.3499999999999998E-4</v>
      </c>
      <c r="H132" s="211">
        <f>Fertilizers!I427+Fertilizers!I465</f>
        <v>-7.3499999999999998E-4</v>
      </c>
      <c r="I132" s="211">
        <f>Fertilizers!J427+Fertilizers!J465</f>
        <v>-7.3499999999999998E-4</v>
      </c>
      <c r="J132" s="211">
        <f>Fertilizers!K427+Fertilizers!K465</f>
        <v>-7.3499999999999998E-4</v>
      </c>
      <c r="K132" s="211">
        <f>Fertilizers!L427+Fertilizers!L465</f>
        <v>-7.3499999999999998E-4</v>
      </c>
      <c r="L132" s="211">
        <f>Fertilizers!M427+Fertilizers!M465</f>
        <v>-7.3499999999999998E-4</v>
      </c>
      <c r="M132" s="212">
        <f>Fertilizers!N427+Fertilizers!N465</f>
        <v>-7.3499999999999998E-4</v>
      </c>
    </row>
    <row r="133" spans="1:13" s="280" customFormat="1" x14ac:dyDescent="0.25">
      <c r="B133" s="281" t="s">
        <v>167</v>
      </c>
      <c r="C133" s="297">
        <f>Fertilizers!D428+Fertilizers!D466</f>
        <v>-7.3499999999999998E-4</v>
      </c>
      <c r="D133" s="211">
        <f>Fertilizers!E428+Fertilizers!E466</f>
        <v>-7.3499999999999998E-4</v>
      </c>
      <c r="E133" s="211">
        <f>Fertilizers!F428+Fertilizers!F466</f>
        <v>-7.3499999999999998E-4</v>
      </c>
      <c r="F133" s="211">
        <f>Fertilizers!G428+Fertilizers!G466</f>
        <v>-7.3499999999999998E-4</v>
      </c>
      <c r="G133" s="211">
        <f>Fertilizers!H428+Fertilizers!H466</f>
        <v>-7.3499999999999998E-4</v>
      </c>
      <c r="H133" s="211">
        <f>Fertilizers!I428+Fertilizers!I466</f>
        <v>-7.3499999999999998E-4</v>
      </c>
      <c r="I133" s="211">
        <f>Fertilizers!J428+Fertilizers!J466</f>
        <v>-7.3499999999999998E-4</v>
      </c>
      <c r="J133" s="211">
        <f>Fertilizers!K428+Fertilizers!K466</f>
        <v>-7.3499999999999998E-4</v>
      </c>
      <c r="K133" s="211">
        <f>Fertilizers!L428+Fertilizers!L466</f>
        <v>-7.3499999999999998E-4</v>
      </c>
      <c r="L133" s="211">
        <f>Fertilizers!M428+Fertilizers!M466</f>
        <v>-7.3499999999999998E-4</v>
      </c>
      <c r="M133" s="212">
        <f>Fertilizers!N428+Fertilizers!N466</f>
        <v>-7.3499999999999998E-4</v>
      </c>
    </row>
    <row r="134" spans="1:13" s="280" customFormat="1" x14ac:dyDescent="0.25">
      <c r="B134" s="281" t="s">
        <v>168</v>
      </c>
      <c r="C134" s="407">
        <f>Fertilizers!D429+Fertilizers!D467</f>
        <v>56856.239265000004</v>
      </c>
      <c r="D134" s="405">
        <f>Fertilizers!E429+Fertilizers!E467</f>
        <v>70891.379264999996</v>
      </c>
      <c r="E134" s="405">
        <f>Fertilizers!F429+Fertilizers!F467</f>
        <v>72394.559265000004</v>
      </c>
      <c r="F134" s="405">
        <f>Fertilizers!G429+Fertilizers!G467</f>
        <v>74413.709264999998</v>
      </c>
      <c r="G134" s="405">
        <f>Fertilizers!H429+Fertilizers!H467</f>
        <v>79799.579264999993</v>
      </c>
      <c r="H134" s="405">
        <f>Fertilizers!I429+Fertilizers!I467</f>
        <v>81630.359265000006</v>
      </c>
      <c r="I134" s="405">
        <f>Fertilizers!J429+Fertilizers!J467</f>
        <v>83275.289264999999</v>
      </c>
      <c r="J134" s="405">
        <f>Fertilizers!K429+Fertilizers!K467</f>
        <v>82323.989265000011</v>
      </c>
      <c r="K134" s="405">
        <f>Fertilizers!L429+Fertilizers!L467</f>
        <v>81435.059264999974</v>
      </c>
      <c r="L134" s="405">
        <f>Fertilizers!M429+Fertilizers!M467</f>
        <v>80910.395264999985</v>
      </c>
      <c r="M134" s="406">
        <f>Fertilizers!N429+Fertilizers!N467</f>
        <v>80684.498896176461</v>
      </c>
    </row>
    <row r="135" spans="1:13" s="280" customFormat="1" x14ac:dyDescent="0.25">
      <c r="B135" s="281" t="s">
        <v>169</v>
      </c>
      <c r="C135" s="297">
        <f>Fertilizers!D430+Fertilizers!D468</f>
        <v>-7.3499999999999998E-4</v>
      </c>
      <c r="D135" s="211">
        <f>Fertilizers!E430+Fertilizers!E468</f>
        <v>-7.3499999999999998E-4</v>
      </c>
      <c r="E135" s="211">
        <f>Fertilizers!F430+Fertilizers!F468</f>
        <v>-7.3499999999999998E-4</v>
      </c>
      <c r="F135" s="211">
        <f>Fertilizers!G430+Fertilizers!G468</f>
        <v>-7.3499999999999998E-4</v>
      </c>
      <c r="G135" s="211">
        <f>Fertilizers!H430+Fertilizers!H468</f>
        <v>-7.3499999999999998E-4</v>
      </c>
      <c r="H135" s="211">
        <f>Fertilizers!I430+Fertilizers!I468</f>
        <v>-7.3499999999999998E-4</v>
      </c>
      <c r="I135" s="211">
        <f>Fertilizers!J430+Fertilizers!J468</f>
        <v>-7.3499999999999998E-4</v>
      </c>
      <c r="J135" s="211">
        <f>Fertilizers!K430+Fertilizers!K468</f>
        <v>-7.3499999999999998E-4</v>
      </c>
      <c r="K135" s="211">
        <f>Fertilizers!L430+Fertilizers!L468</f>
        <v>-7.3499999999999998E-4</v>
      </c>
      <c r="L135" s="211">
        <f>Fertilizers!M430+Fertilizers!M468</f>
        <v>2.4465000000000001E-2</v>
      </c>
      <c r="M135" s="212">
        <f>Fertilizers!N430+Fertilizers!N468</f>
        <v>4.9664999999999994E-2</v>
      </c>
    </row>
    <row r="136" spans="1:13" s="280" customFormat="1" x14ac:dyDescent="0.25">
      <c r="B136" s="281" t="s">
        <v>170</v>
      </c>
      <c r="C136" s="407">
        <f>Fertilizers!D431+Fertilizers!D469</f>
        <v>9285.5944649999983</v>
      </c>
      <c r="D136" s="405">
        <f>Fertilizers!E431+Fertilizers!E469</f>
        <v>13335.839265000002</v>
      </c>
      <c r="E136" s="405">
        <f>Fertilizers!F431+Fertilizers!F469</f>
        <v>9746.0992650000007</v>
      </c>
      <c r="F136" s="405">
        <f>Fertilizers!G431+Fertilizers!G469</f>
        <v>7173.8092649999999</v>
      </c>
      <c r="G136" s="405">
        <f>Fertilizers!H431+Fertilizers!H469</f>
        <v>6952.0492650000006</v>
      </c>
      <c r="H136" s="405">
        <f>Fertilizers!I431+Fertilizers!I469</f>
        <v>7593.3892650000025</v>
      </c>
      <c r="I136" s="405">
        <f>Fertilizers!J431+Fertilizers!J469</f>
        <v>7413.2092650000022</v>
      </c>
      <c r="J136" s="405">
        <f>Fertilizers!K431+Fertilizers!K469</f>
        <v>6349.7692649999999</v>
      </c>
      <c r="K136" s="405">
        <f>Fertilizers!L431+Fertilizers!L469</f>
        <v>7132.2292650000018</v>
      </c>
      <c r="L136" s="405">
        <f>Fertilizers!M431+Fertilizers!M469</f>
        <v>6281.7292649999999</v>
      </c>
      <c r="M136" s="406">
        <f>Fertilizers!N431+Fertilizers!N469</f>
        <v>5777.7182680095757</v>
      </c>
    </row>
    <row r="137" spans="1:13" x14ac:dyDescent="0.25">
      <c r="A137" s="276"/>
      <c r="B137" s="287" t="s">
        <v>2</v>
      </c>
      <c r="C137" s="396">
        <f t="shared" ref="C137:K137" si="65">SUM(C138:C173)</f>
        <v>44220.944124000009</v>
      </c>
      <c r="D137" s="396">
        <f t="shared" si="65"/>
        <v>65746.154124000022</v>
      </c>
      <c r="E137" s="396">
        <f t="shared" si="65"/>
        <v>67684.034124000042</v>
      </c>
      <c r="F137" s="396">
        <f t="shared" si="65"/>
        <v>44083.604123999998</v>
      </c>
      <c r="G137" s="396">
        <f t="shared" si="65"/>
        <v>44903.234124000002</v>
      </c>
      <c r="H137" s="396">
        <f t="shared" si="65"/>
        <v>58019.204124000025</v>
      </c>
      <c r="I137" s="396">
        <f t="shared" si="65"/>
        <v>65156.474124000037</v>
      </c>
      <c r="J137" s="396">
        <f t="shared" si="65"/>
        <v>63769.855472554838</v>
      </c>
      <c r="K137" s="396">
        <f t="shared" si="65"/>
        <v>61504.157906851651</v>
      </c>
      <c r="L137" s="396">
        <f t="shared" ref="L137:M137" si="66">SUM(L138:L173)</f>
        <v>69265.964124000049</v>
      </c>
      <c r="M137" s="397">
        <f t="shared" si="66"/>
        <v>65410.049124000019</v>
      </c>
    </row>
    <row r="138" spans="1:13" s="280" customFormat="1" x14ac:dyDescent="0.25">
      <c r="B138" s="281" t="s">
        <v>136</v>
      </c>
      <c r="C138" s="297">
        <f>Sugar!D245</f>
        <v>-4.4100000000000004E-4</v>
      </c>
      <c r="D138" s="297">
        <f>Sugar!E245</f>
        <v>-4.4100000000000004E-4</v>
      </c>
      <c r="E138" s="297">
        <f>Sugar!F245</f>
        <v>-4.4100000000000004E-4</v>
      </c>
      <c r="F138" s="297">
        <f>Sugar!G245</f>
        <v>-4.4100000000000004E-4</v>
      </c>
      <c r="G138" s="297">
        <f>Sugar!H245</f>
        <v>-4.4100000000000004E-4</v>
      </c>
      <c r="H138" s="297">
        <f>Sugar!I245</f>
        <v>-4.4100000000000004E-4</v>
      </c>
      <c r="I138" s="297">
        <f>Sugar!J245</f>
        <v>-4.4100000000000004E-4</v>
      </c>
      <c r="J138" s="297">
        <f>Sugar!K245</f>
        <v>-4.4100000000000004E-4</v>
      </c>
      <c r="K138" s="297">
        <f>Sugar!L245</f>
        <v>-4.4100000000000004E-4</v>
      </c>
      <c r="L138" s="297">
        <f>Sugar!M245</f>
        <v>-4.4100000000000004E-4</v>
      </c>
      <c r="M138" s="212">
        <f>Sugar!N245</f>
        <v>-4.4100000000000004E-4</v>
      </c>
    </row>
    <row r="139" spans="1:13" s="280" customFormat="1" x14ac:dyDescent="0.25">
      <c r="B139" s="281" t="s">
        <v>137</v>
      </c>
      <c r="C139" s="398">
        <f>Sugar!D246</f>
        <v>2954.6995590000001</v>
      </c>
      <c r="D139" s="398">
        <f>Sugar!E246</f>
        <v>3953.8795590000013</v>
      </c>
      <c r="E139" s="398">
        <f>Sugar!F246</f>
        <v>3581.549559000001</v>
      </c>
      <c r="F139" s="398">
        <f>Sugar!G246</f>
        <v>1961.8195590000003</v>
      </c>
      <c r="G139" s="398">
        <f>Sugar!H246</f>
        <v>1346.9395590000001</v>
      </c>
      <c r="H139" s="398">
        <f>Sugar!I246</f>
        <v>2225.7895590000003</v>
      </c>
      <c r="I139" s="398">
        <f>Sugar!J246</f>
        <v>2778.9295590000002</v>
      </c>
      <c r="J139" s="398">
        <f>Sugar!K246</f>
        <v>2165.1551277293897</v>
      </c>
      <c r="K139" s="398">
        <f>Sugar!L246</f>
        <v>1759.1180819097963</v>
      </c>
      <c r="L139" s="398">
        <f>Sugar!M246</f>
        <v>1493.0995590000005</v>
      </c>
      <c r="M139" s="399">
        <f>Sugar!N246</f>
        <v>1399.2295590000001</v>
      </c>
    </row>
    <row r="140" spans="1:13" s="280" customFormat="1" x14ac:dyDescent="0.25">
      <c r="B140" s="281" t="s">
        <v>138</v>
      </c>
      <c r="C140" s="297">
        <f>Sugar!D247</f>
        <v>-4.4100000000000004E-4</v>
      </c>
      <c r="D140" s="297">
        <f>Sugar!E247</f>
        <v>-4.4100000000000004E-4</v>
      </c>
      <c r="E140" s="297">
        <f>Sugar!F247</f>
        <v>-4.4100000000000004E-4</v>
      </c>
      <c r="F140" s="297">
        <f>Sugar!G247</f>
        <v>-4.4100000000000004E-4</v>
      </c>
      <c r="G140" s="297">
        <f>Sugar!H247</f>
        <v>-4.4100000000000004E-4</v>
      </c>
      <c r="H140" s="297">
        <f>Sugar!I247</f>
        <v>-4.4100000000000004E-4</v>
      </c>
      <c r="I140" s="297">
        <f>Sugar!J247</f>
        <v>-4.4100000000000004E-4</v>
      </c>
      <c r="J140" s="297">
        <f>Sugar!K247</f>
        <v>-4.4100000000000004E-4</v>
      </c>
      <c r="K140" s="297">
        <f>Sugar!L247</f>
        <v>-4.4100000000000004E-4</v>
      </c>
      <c r="L140" s="297">
        <f>Sugar!M247</f>
        <v>-4.4100000000000004E-4</v>
      </c>
      <c r="M140" s="212">
        <f>Sugar!N247</f>
        <v>-4.4100000000000004E-4</v>
      </c>
    </row>
    <row r="141" spans="1:13" s="280" customFormat="1" x14ac:dyDescent="0.25">
      <c r="B141" s="281" t="s">
        <v>139</v>
      </c>
      <c r="C141" s="297">
        <f>Sugar!D248</f>
        <v>-4.4100000000000004E-4</v>
      </c>
      <c r="D141" s="297">
        <f>Sugar!E248</f>
        <v>-4.4100000000000004E-4</v>
      </c>
      <c r="E141" s="297">
        <f>Sugar!F248</f>
        <v>-4.4100000000000004E-4</v>
      </c>
      <c r="F141" s="297">
        <f>Sugar!G248</f>
        <v>-4.4100000000000004E-4</v>
      </c>
      <c r="G141" s="297">
        <f>Sugar!H248</f>
        <v>-4.4100000000000004E-4</v>
      </c>
      <c r="H141" s="297">
        <f>Sugar!I248</f>
        <v>-4.4100000000000004E-4</v>
      </c>
      <c r="I141" s="297">
        <f>Sugar!J248</f>
        <v>-4.4100000000000004E-4</v>
      </c>
      <c r="J141" s="297">
        <f>Sugar!K248</f>
        <v>-4.4100000000000004E-4</v>
      </c>
      <c r="K141" s="297">
        <f>Sugar!L248</f>
        <v>-4.4100000000000004E-4</v>
      </c>
      <c r="L141" s="297">
        <f>Sugar!M248</f>
        <v>-4.4100000000000004E-4</v>
      </c>
      <c r="M141" s="212">
        <f>Sugar!N248</f>
        <v>-4.4100000000000004E-4</v>
      </c>
    </row>
    <row r="142" spans="1:13" s="280" customFormat="1" x14ac:dyDescent="0.25">
      <c r="B142" s="281" t="s">
        <v>140</v>
      </c>
      <c r="C142" s="398">
        <f>Sugar!D249</f>
        <v>956.96955900000023</v>
      </c>
      <c r="D142" s="398">
        <f>Sugar!E249</f>
        <v>1118.2495590000003</v>
      </c>
      <c r="E142" s="398">
        <f>Sugar!F249</f>
        <v>919.16955900000028</v>
      </c>
      <c r="F142" s="398">
        <f>Sugar!G249</f>
        <v>616.13955900000019</v>
      </c>
      <c r="G142" s="398">
        <f>Sugar!H249</f>
        <v>622.43955900000003</v>
      </c>
      <c r="H142" s="398">
        <f>Sugar!I249</f>
        <v>890.18955900000026</v>
      </c>
      <c r="I142" s="398">
        <f>Sugar!J249</f>
        <v>1093.0495590000003</v>
      </c>
      <c r="J142" s="398">
        <f>Sugar!K249</f>
        <v>1190.5068559932108</v>
      </c>
      <c r="K142" s="398">
        <f>Sugar!L249</f>
        <v>1428.7753246644036</v>
      </c>
      <c r="L142" s="398">
        <f>Sugar!M249</f>
        <v>1369.6195590000002</v>
      </c>
      <c r="M142" s="399">
        <f>Sugar!N249</f>
        <v>1282.0495590000005</v>
      </c>
    </row>
    <row r="143" spans="1:13" s="280" customFormat="1" x14ac:dyDescent="0.25">
      <c r="B143" s="281" t="s">
        <v>141</v>
      </c>
      <c r="C143" s="297">
        <f>Sugar!D250</f>
        <v>-4.4100000000000004E-4</v>
      </c>
      <c r="D143" s="297">
        <f>Sugar!E250</f>
        <v>-4.4100000000000004E-4</v>
      </c>
      <c r="E143" s="297">
        <f>Sugar!F250</f>
        <v>-4.4100000000000004E-4</v>
      </c>
      <c r="F143" s="297">
        <f>Sugar!G250</f>
        <v>-4.4100000000000004E-4</v>
      </c>
      <c r="G143" s="297">
        <f>Sugar!H250</f>
        <v>-4.4100000000000004E-4</v>
      </c>
      <c r="H143" s="297">
        <f>Sugar!I250</f>
        <v>-4.4100000000000004E-4</v>
      </c>
      <c r="I143" s="297">
        <f>Sugar!J250</f>
        <v>-4.4100000000000004E-4</v>
      </c>
      <c r="J143" s="297">
        <f>Sugar!K250</f>
        <v>-4.4100000000000004E-4</v>
      </c>
      <c r="K143" s="297">
        <f>Sugar!L250</f>
        <v>-4.4100000000000004E-4</v>
      </c>
      <c r="L143" s="297">
        <f>Sugar!M250</f>
        <v>-4.4100000000000004E-4</v>
      </c>
      <c r="M143" s="212">
        <f>Sugar!N250</f>
        <v>-4.4100000000000004E-4</v>
      </c>
    </row>
    <row r="144" spans="1:13" s="280" customFormat="1" x14ac:dyDescent="0.25">
      <c r="B144" s="281" t="s">
        <v>142</v>
      </c>
      <c r="C144" s="398">
        <f>Sugar!D251</f>
        <v>40.319559000000005</v>
      </c>
      <c r="D144" s="398">
        <f>Sugar!E251</f>
        <v>56.699559000000015</v>
      </c>
      <c r="E144" s="398">
        <f>Sugar!F251</f>
        <v>86.939559000000003</v>
      </c>
      <c r="F144" s="398">
        <f>Sugar!G251</f>
        <v>48.509559000000003</v>
      </c>
      <c r="G144" s="398">
        <f>Sugar!H251</f>
        <v>25.199559000000008</v>
      </c>
      <c r="H144" s="398">
        <f>Sugar!I251</f>
        <v>49.139559000000013</v>
      </c>
      <c r="I144" s="398">
        <f>Sugar!J251</f>
        <v>82.52955900000002</v>
      </c>
      <c r="J144" s="398">
        <f>Sugar!K251</f>
        <v>114.48639515906885</v>
      </c>
      <c r="K144" s="398">
        <f>Sugar!L251</f>
        <v>159.12183771968967</v>
      </c>
      <c r="L144" s="398">
        <f>Sugar!M251</f>
        <v>165.68955900000003</v>
      </c>
      <c r="M144" s="399">
        <f>Sugar!N251</f>
        <v>148.67955900000004</v>
      </c>
    </row>
    <row r="145" spans="2:13" s="280" customFormat="1" x14ac:dyDescent="0.25">
      <c r="B145" s="281" t="s">
        <v>143</v>
      </c>
      <c r="C145" s="297">
        <f>Sugar!D252</f>
        <v>-4.4100000000000004E-4</v>
      </c>
      <c r="D145" s="297">
        <f>Sugar!E252</f>
        <v>-4.4100000000000004E-4</v>
      </c>
      <c r="E145" s="297">
        <f>Sugar!F252</f>
        <v>-4.4100000000000004E-4</v>
      </c>
      <c r="F145" s="297">
        <f>Sugar!G252</f>
        <v>-4.4100000000000004E-4</v>
      </c>
      <c r="G145" s="297">
        <f>Sugar!H252</f>
        <v>-4.4100000000000004E-4</v>
      </c>
      <c r="H145" s="297">
        <f>Sugar!I252</f>
        <v>-4.4100000000000004E-4</v>
      </c>
      <c r="I145" s="297">
        <f>Sugar!J252</f>
        <v>-4.4100000000000004E-4</v>
      </c>
      <c r="J145" s="297">
        <f>Sugar!K252</f>
        <v>-4.4100000000000004E-4</v>
      </c>
      <c r="K145" s="297">
        <f>Sugar!L252</f>
        <v>-4.4100000000000004E-4</v>
      </c>
      <c r="L145" s="297">
        <f>Sugar!M252</f>
        <v>-4.4100000000000004E-4</v>
      </c>
      <c r="M145" s="212">
        <f>Sugar!N252</f>
        <v>-4.4100000000000004E-4</v>
      </c>
    </row>
    <row r="146" spans="2:13" s="280" customFormat="1" x14ac:dyDescent="0.25">
      <c r="B146" s="281" t="s">
        <v>144</v>
      </c>
      <c r="C146" s="297">
        <f>Sugar!D253</f>
        <v>-4.4100000000000004E-4</v>
      </c>
      <c r="D146" s="297">
        <f>Sugar!E253</f>
        <v>-4.4100000000000004E-4</v>
      </c>
      <c r="E146" s="297">
        <f>Sugar!F253</f>
        <v>-4.4100000000000004E-4</v>
      </c>
      <c r="F146" s="297">
        <f>Sugar!G253</f>
        <v>-4.4100000000000004E-4</v>
      </c>
      <c r="G146" s="297">
        <f>Sugar!H253</f>
        <v>-4.4100000000000004E-4</v>
      </c>
      <c r="H146" s="297">
        <f>Sugar!I253</f>
        <v>-4.4100000000000004E-4</v>
      </c>
      <c r="I146" s="297">
        <f>Sugar!J253</f>
        <v>-4.4100000000000004E-4</v>
      </c>
      <c r="J146" s="297">
        <f>Sugar!K253</f>
        <v>-4.4100000000000004E-4</v>
      </c>
      <c r="K146" s="297">
        <f>Sugar!L253</f>
        <v>-4.4100000000000004E-4</v>
      </c>
      <c r="L146" s="297">
        <f>Sugar!M253</f>
        <v>-4.4100000000000004E-4</v>
      </c>
      <c r="M146" s="212">
        <f>Sugar!N253</f>
        <v>-4.4100000000000004E-4</v>
      </c>
    </row>
    <row r="147" spans="2:13" s="280" customFormat="1" x14ac:dyDescent="0.25">
      <c r="B147" s="281" t="s">
        <v>145</v>
      </c>
      <c r="C147" s="297">
        <f>Sugar!D254</f>
        <v>-4.4100000000000004E-4</v>
      </c>
      <c r="D147" s="297">
        <f>Sugar!E254</f>
        <v>-4.4100000000000004E-4</v>
      </c>
      <c r="E147" s="297">
        <f>Sugar!F254</f>
        <v>-4.4100000000000004E-4</v>
      </c>
      <c r="F147" s="297">
        <f>Sugar!G254</f>
        <v>-4.4100000000000004E-4</v>
      </c>
      <c r="G147" s="297">
        <f>Sugar!H254</f>
        <v>-4.4100000000000004E-4</v>
      </c>
      <c r="H147" s="297">
        <f>Sugar!I254</f>
        <v>-4.4100000000000004E-4</v>
      </c>
      <c r="I147" s="297">
        <f>Sugar!J254</f>
        <v>-4.4100000000000004E-4</v>
      </c>
      <c r="J147" s="297">
        <f>Sugar!K254</f>
        <v>-4.4100000000000004E-4</v>
      </c>
      <c r="K147" s="297">
        <f>Sugar!L254</f>
        <v>-4.4100000000000004E-4</v>
      </c>
      <c r="L147" s="297">
        <f>Sugar!M254</f>
        <v>-4.4100000000000004E-4</v>
      </c>
      <c r="M147" s="212">
        <f>Sugar!N254</f>
        <v>-4.4100000000000004E-4</v>
      </c>
    </row>
    <row r="148" spans="2:13" s="280" customFormat="1" x14ac:dyDescent="0.25">
      <c r="B148" s="281" t="s">
        <v>146</v>
      </c>
      <c r="C148" s="398">
        <f>Sugar!D255</f>
        <v>25.829559000000007</v>
      </c>
      <c r="D148" s="398">
        <f>Sugar!E255</f>
        <v>42.839559000000015</v>
      </c>
      <c r="E148" s="398">
        <f>Sugar!F255</f>
        <v>40.319559000000005</v>
      </c>
      <c r="F148" s="398">
        <f>Sugar!G255</f>
        <v>26.459559000000002</v>
      </c>
      <c r="G148" s="398">
        <f>Sugar!H255</f>
        <v>20.789559000000004</v>
      </c>
      <c r="H148" s="398">
        <f>Sugar!I255</f>
        <v>29.609559000000008</v>
      </c>
      <c r="I148" s="398">
        <f>Sugar!J255</f>
        <v>27.089559000000008</v>
      </c>
      <c r="J148" s="398">
        <f>Sugar!K255</f>
        <v>26.946879581959266</v>
      </c>
      <c r="K148" s="398">
        <f>Sugar!L255</f>
        <v>29.561999193986431</v>
      </c>
      <c r="L148" s="398">
        <f>Sugar!M255</f>
        <v>28.349559000000006</v>
      </c>
      <c r="M148" s="399">
        <f>Sugar!N255</f>
        <v>25.829559000000007</v>
      </c>
    </row>
    <row r="149" spans="2:13" s="280" customFormat="1" x14ac:dyDescent="0.25">
      <c r="B149" s="281" t="s">
        <v>147</v>
      </c>
      <c r="C149" s="398">
        <f>Sugar!D256</f>
        <v>2709.629559</v>
      </c>
      <c r="D149" s="398">
        <f>Sugar!E256</f>
        <v>3429.0895590000005</v>
      </c>
      <c r="E149" s="398">
        <f>Sugar!F256</f>
        <v>3479.4895590000006</v>
      </c>
      <c r="F149" s="398">
        <f>Sugar!G256</f>
        <v>2773.2595590000005</v>
      </c>
      <c r="G149" s="398">
        <f>Sugar!H256</f>
        <v>2884.7695590000008</v>
      </c>
      <c r="H149" s="398">
        <f>Sugar!I256</f>
        <v>3083.2195590000006</v>
      </c>
      <c r="I149" s="398">
        <f>Sugar!J256</f>
        <v>2668.0495590000005</v>
      </c>
      <c r="J149" s="398">
        <f>Sugar!K256</f>
        <v>2723.49038514937</v>
      </c>
      <c r="K149" s="398">
        <f>Sugar!L256</f>
        <v>2924.2498343831235</v>
      </c>
      <c r="L149" s="398">
        <f>Sugar!M256</f>
        <v>2908.0795590000002</v>
      </c>
      <c r="M149" s="399">
        <f>Sugar!N256</f>
        <v>2836.8895590000006</v>
      </c>
    </row>
    <row r="150" spans="2:13" s="280" customFormat="1" x14ac:dyDescent="0.25">
      <c r="B150" s="281" t="s">
        <v>148</v>
      </c>
      <c r="C150" s="398">
        <f>Sugar!D257</f>
        <v>836.00955900000031</v>
      </c>
      <c r="D150" s="398">
        <f>Sugar!E257</f>
        <v>1489.9495590000004</v>
      </c>
      <c r="E150" s="398">
        <f>Sugar!F257</f>
        <v>1542.8695590000002</v>
      </c>
      <c r="F150" s="398">
        <f>Sugar!G257</f>
        <v>810.17955900000015</v>
      </c>
      <c r="G150" s="398">
        <f>Sugar!H257</f>
        <v>612.9895590000001</v>
      </c>
      <c r="H150" s="398">
        <f>Sugar!I257</f>
        <v>897.11955900000021</v>
      </c>
      <c r="I150" s="398">
        <f>Sugar!J257</f>
        <v>1180.6195590000002</v>
      </c>
      <c r="J150" s="398">
        <f>Sugar!K257</f>
        <v>1244.7734110271583</v>
      </c>
      <c r="K150" s="398">
        <f>Sugar!L257</f>
        <v>1326.1141763423861</v>
      </c>
      <c r="L150" s="398">
        <f>Sugar!M257</f>
        <v>1421.2795590000003</v>
      </c>
      <c r="M150" s="399">
        <f>Sugar!N257</f>
        <v>1374.0295590000001</v>
      </c>
    </row>
    <row r="151" spans="2:13" s="280" customFormat="1" x14ac:dyDescent="0.25">
      <c r="B151" s="281" t="s">
        <v>149</v>
      </c>
      <c r="C151" s="297">
        <f>Sugar!D258</f>
        <v>-4.4100000000000004E-4</v>
      </c>
      <c r="D151" s="297">
        <f>Sugar!E258</f>
        <v>-4.4100000000000004E-4</v>
      </c>
      <c r="E151" s="297">
        <f>Sugar!F258</f>
        <v>-4.4100000000000004E-4</v>
      </c>
      <c r="F151" s="297">
        <f>Sugar!G258</f>
        <v>-4.4100000000000004E-4</v>
      </c>
      <c r="G151" s="297">
        <f>Sugar!H258</f>
        <v>-4.4100000000000004E-4</v>
      </c>
      <c r="H151" s="297">
        <f>Sugar!I258</f>
        <v>-4.4100000000000004E-4</v>
      </c>
      <c r="I151" s="297">
        <f>Sugar!J258</f>
        <v>-4.4100000000000004E-4</v>
      </c>
      <c r="J151" s="297">
        <f>Sugar!K258</f>
        <v>-4.4100000000000004E-4</v>
      </c>
      <c r="K151" s="297">
        <f>Sugar!L258</f>
        <v>-4.4100000000000004E-4</v>
      </c>
      <c r="L151" s="297">
        <f>Sugar!M258</f>
        <v>-4.4100000000000004E-4</v>
      </c>
      <c r="M151" s="212">
        <f>Sugar!N258</f>
        <v>-4.4100000000000004E-4</v>
      </c>
    </row>
    <row r="152" spans="2:13" s="280" customFormat="1" x14ac:dyDescent="0.25">
      <c r="B152" s="281" t="s">
        <v>150</v>
      </c>
      <c r="C152" s="297">
        <f>Sugar!D259</f>
        <v>-4.4100000000000004E-4</v>
      </c>
      <c r="D152" s="297">
        <f>Sugar!E259</f>
        <v>-4.4100000000000004E-4</v>
      </c>
      <c r="E152" s="297">
        <f>Sugar!F259</f>
        <v>-4.4100000000000004E-4</v>
      </c>
      <c r="F152" s="297">
        <f>Sugar!G259</f>
        <v>-4.4100000000000004E-4</v>
      </c>
      <c r="G152" s="297">
        <f>Sugar!H259</f>
        <v>-4.4100000000000004E-4</v>
      </c>
      <c r="H152" s="297">
        <f>Sugar!I259</f>
        <v>-4.4100000000000004E-4</v>
      </c>
      <c r="I152" s="297">
        <f>Sugar!J259</f>
        <v>-4.4100000000000004E-4</v>
      </c>
      <c r="J152" s="297">
        <f>Sugar!K259</f>
        <v>-4.4100000000000004E-4</v>
      </c>
      <c r="K152" s="297">
        <f>Sugar!L259</f>
        <v>-4.4100000000000004E-4</v>
      </c>
      <c r="L152" s="297">
        <f>Sugar!M259</f>
        <v>-4.4100000000000004E-4</v>
      </c>
      <c r="M152" s="212">
        <f>Sugar!N259</f>
        <v>-4.4100000000000004E-4</v>
      </c>
    </row>
    <row r="153" spans="2:13" s="280" customFormat="1" x14ac:dyDescent="0.25">
      <c r="B153" s="281" t="s">
        <v>151</v>
      </c>
      <c r="C153" s="297">
        <f>Sugar!D260</f>
        <v>-4.4100000000000004E-4</v>
      </c>
      <c r="D153" s="297">
        <f>Sugar!E260</f>
        <v>-4.4100000000000004E-4</v>
      </c>
      <c r="E153" s="297">
        <f>Sugar!F260</f>
        <v>-4.4100000000000004E-4</v>
      </c>
      <c r="F153" s="297">
        <f>Sugar!G260</f>
        <v>-4.4100000000000004E-4</v>
      </c>
      <c r="G153" s="297">
        <f>Sugar!H260</f>
        <v>-4.4100000000000004E-4</v>
      </c>
      <c r="H153" s="297">
        <f>Sugar!I260</f>
        <v>-4.4100000000000004E-4</v>
      </c>
      <c r="I153" s="297">
        <f>Sugar!J260</f>
        <v>-4.4100000000000004E-4</v>
      </c>
      <c r="J153" s="297">
        <f>Sugar!K260</f>
        <v>-4.4100000000000004E-4</v>
      </c>
      <c r="K153" s="297">
        <f>Sugar!L260</f>
        <v>-4.4100000000000004E-4</v>
      </c>
      <c r="L153" s="297">
        <f>Sugar!M260</f>
        <v>-4.4100000000000004E-4</v>
      </c>
      <c r="M153" s="212">
        <f>Sugar!N260</f>
        <v>-4.4100000000000004E-4</v>
      </c>
    </row>
    <row r="154" spans="2:13" s="280" customFormat="1" x14ac:dyDescent="0.25">
      <c r="B154" s="281" t="s">
        <v>152</v>
      </c>
      <c r="C154" s="398">
        <f>Sugar!D261</f>
        <v>4327.469559000001</v>
      </c>
      <c r="D154" s="398">
        <f>Sugar!E261</f>
        <v>6255.2695590000021</v>
      </c>
      <c r="E154" s="398">
        <f>Sugar!F261</f>
        <v>7158.059559000003</v>
      </c>
      <c r="F154" s="398">
        <f>Sugar!G261</f>
        <v>4953.0595590000012</v>
      </c>
      <c r="G154" s="398">
        <f>Sugar!H261</f>
        <v>5876.639559000002</v>
      </c>
      <c r="H154" s="398">
        <f>Sugar!I261</f>
        <v>8572.4095590000034</v>
      </c>
      <c r="I154" s="398">
        <f>Sugar!J261</f>
        <v>9638.3695590000025</v>
      </c>
      <c r="J154" s="398">
        <f>Sugar!K261</f>
        <v>10090.666643228906</v>
      </c>
      <c r="K154" s="398">
        <f>Sugar!L261</f>
        <v>10412.835253742973</v>
      </c>
      <c r="L154" s="398">
        <f>Sugar!M261</f>
        <v>12050.009559000002</v>
      </c>
      <c r="M154" s="399">
        <f>Sugar!N261</f>
        <v>10793.789559000001</v>
      </c>
    </row>
    <row r="155" spans="2:13" s="280" customFormat="1" x14ac:dyDescent="0.25">
      <c r="B155" s="281" t="s">
        <v>153</v>
      </c>
      <c r="C155" s="297">
        <f>Sugar!D262</f>
        <v>-4.4100000000000004E-4</v>
      </c>
      <c r="D155" s="297">
        <f>Sugar!E262</f>
        <v>-4.4100000000000004E-4</v>
      </c>
      <c r="E155" s="297">
        <f>Sugar!F262</f>
        <v>-4.4100000000000004E-4</v>
      </c>
      <c r="F155" s="297">
        <f>Sugar!G262</f>
        <v>-4.4100000000000004E-4</v>
      </c>
      <c r="G155" s="297">
        <f>Sugar!H262</f>
        <v>-4.4100000000000004E-4</v>
      </c>
      <c r="H155" s="297">
        <f>Sugar!I262</f>
        <v>-4.4100000000000004E-4</v>
      </c>
      <c r="I155" s="297">
        <f>Sugar!J262</f>
        <v>-4.4100000000000004E-4</v>
      </c>
      <c r="J155" s="297">
        <f>Sugar!K262</f>
        <v>-4.4100000000000004E-4</v>
      </c>
      <c r="K155" s="297">
        <f>Sugar!L262</f>
        <v>-4.4100000000000004E-4</v>
      </c>
      <c r="L155" s="297">
        <f>Sugar!M262</f>
        <v>-4.4100000000000004E-4</v>
      </c>
      <c r="M155" s="212">
        <f>Sugar!N262</f>
        <v>-4.4100000000000004E-4</v>
      </c>
    </row>
    <row r="156" spans="2:13" s="280" customFormat="1" x14ac:dyDescent="0.25">
      <c r="B156" s="281" t="s">
        <v>154</v>
      </c>
      <c r="C156" s="297">
        <f>Sugar!D263</f>
        <v>-4.4100000000000004E-4</v>
      </c>
      <c r="D156" s="297">
        <f>Sugar!E263</f>
        <v>-4.4100000000000004E-4</v>
      </c>
      <c r="E156" s="297">
        <f>Sugar!F263</f>
        <v>-4.4100000000000004E-4</v>
      </c>
      <c r="F156" s="297">
        <f>Sugar!G263</f>
        <v>-4.4100000000000004E-4</v>
      </c>
      <c r="G156" s="297">
        <f>Sugar!H263</f>
        <v>-4.4100000000000004E-4</v>
      </c>
      <c r="H156" s="297">
        <f>Sugar!I263</f>
        <v>-4.4100000000000004E-4</v>
      </c>
      <c r="I156" s="297">
        <f>Sugar!J263</f>
        <v>-4.4100000000000004E-4</v>
      </c>
      <c r="J156" s="297">
        <f>Sugar!K263</f>
        <v>-4.4100000000000004E-4</v>
      </c>
      <c r="K156" s="297">
        <f>Sugar!L263</f>
        <v>-4.4100000000000004E-4</v>
      </c>
      <c r="L156" s="297">
        <f>Sugar!M263</f>
        <v>-4.4100000000000004E-4</v>
      </c>
      <c r="M156" s="212">
        <f>Sugar!N263</f>
        <v>-4.4100000000000004E-4</v>
      </c>
    </row>
    <row r="157" spans="2:13" s="280" customFormat="1" x14ac:dyDescent="0.25">
      <c r="B157" s="281" t="s">
        <v>155</v>
      </c>
      <c r="C157" s="398">
        <f>Sugar!D264</f>
        <v>223.01955900000002</v>
      </c>
      <c r="D157" s="398">
        <f>Sugar!E264</f>
        <v>399.41955900000005</v>
      </c>
      <c r="E157" s="398">
        <f>Sugar!F264</f>
        <v>442.25955900000014</v>
      </c>
      <c r="F157" s="398">
        <f>Sugar!G264</f>
        <v>215.45955900000001</v>
      </c>
      <c r="G157" s="398">
        <f>Sugar!H264</f>
        <v>186.47955900000005</v>
      </c>
      <c r="H157" s="398">
        <f>Sugar!I264</f>
        <v>362.24955900000009</v>
      </c>
      <c r="I157" s="398">
        <f>Sugar!J264</f>
        <v>404.45955900000013</v>
      </c>
      <c r="J157" s="398">
        <f>Sugar!K264</f>
        <v>621.51440369447141</v>
      </c>
      <c r="K157" s="398">
        <f>Sugar!L264</f>
        <v>837.17117389815735</v>
      </c>
      <c r="L157" s="398">
        <f>Sugar!M264</f>
        <v>992.24955900000032</v>
      </c>
      <c r="M157" s="399">
        <f>Sugar!N264</f>
        <v>882.6295590000002</v>
      </c>
    </row>
    <row r="158" spans="2:13" s="280" customFormat="1" x14ac:dyDescent="0.25">
      <c r="B158" s="281" t="s">
        <v>156</v>
      </c>
      <c r="C158" s="398">
        <f>Sugar!D265</f>
        <v>11219.039559000001</v>
      </c>
      <c r="D158" s="398">
        <f>Sugar!E265</f>
        <v>20473.109559000004</v>
      </c>
      <c r="E158" s="398">
        <f>Sugar!F265</f>
        <v>22884.749559</v>
      </c>
      <c r="F158" s="398">
        <f>Sugar!G265</f>
        <v>14369.669559000004</v>
      </c>
      <c r="G158" s="398">
        <f>Sugar!H265</f>
        <v>16240.769559000004</v>
      </c>
      <c r="H158" s="398">
        <f>Sugar!I265</f>
        <v>21564.269559</v>
      </c>
      <c r="I158" s="398">
        <f>Sugar!J265</f>
        <v>22670.549559000003</v>
      </c>
      <c r="J158" s="398">
        <f>Sugar!K265</f>
        <v>22150.506491065957</v>
      </c>
      <c r="K158" s="398">
        <f>Sugar!L265</f>
        <v>20089.131869688659</v>
      </c>
      <c r="L158" s="398">
        <f>Sugar!M265</f>
        <v>24736.949559000001</v>
      </c>
      <c r="M158" s="399">
        <f>Sugar!N265</f>
        <v>22636.529559000006</v>
      </c>
    </row>
    <row r="159" spans="2:13" s="280" customFormat="1" x14ac:dyDescent="0.25">
      <c r="B159" s="281" t="s">
        <v>157</v>
      </c>
      <c r="C159" s="297">
        <f>Sugar!D266</f>
        <v>-4.4100000000000004E-4</v>
      </c>
      <c r="D159" s="297">
        <f>Sugar!E266</f>
        <v>-4.4100000000000004E-4</v>
      </c>
      <c r="E159" s="297">
        <f>Sugar!F266</f>
        <v>-4.4100000000000004E-4</v>
      </c>
      <c r="F159" s="297">
        <f>Sugar!G266</f>
        <v>-4.4100000000000004E-4</v>
      </c>
      <c r="G159" s="297">
        <f>Sugar!H266</f>
        <v>-4.4100000000000004E-4</v>
      </c>
      <c r="H159" s="297">
        <f>Sugar!I266</f>
        <v>-4.4100000000000004E-4</v>
      </c>
      <c r="I159" s="297">
        <f>Sugar!J266</f>
        <v>-4.4100000000000004E-4</v>
      </c>
      <c r="J159" s="297">
        <f>Sugar!K266</f>
        <v>-4.4100000000000004E-4</v>
      </c>
      <c r="K159" s="297">
        <f>Sugar!L266</f>
        <v>-4.4100000000000004E-4</v>
      </c>
      <c r="L159" s="297">
        <f>Sugar!M266</f>
        <v>-4.4100000000000004E-4</v>
      </c>
      <c r="M159" s="212">
        <f>Sugar!N266</f>
        <v>-4.4100000000000004E-4</v>
      </c>
    </row>
    <row r="160" spans="2:13" s="280" customFormat="1" x14ac:dyDescent="0.25">
      <c r="B160" s="281" t="s">
        <v>158</v>
      </c>
      <c r="C160" s="297">
        <f>Sugar!D267</f>
        <v>-4.4100000000000004E-4</v>
      </c>
      <c r="D160" s="297">
        <f>Sugar!E267</f>
        <v>-4.4100000000000004E-4</v>
      </c>
      <c r="E160" s="297">
        <f>Sugar!F267</f>
        <v>-4.4100000000000004E-4</v>
      </c>
      <c r="F160" s="297">
        <f>Sugar!G267</f>
        <v>-4.4100000000000004E-4</v>
      </c>
      <c r="G160" s="297">
        <f>Sugar!H267</f>
        <v>-4.4100000000000004E-4</v>
      </c>
      <c r="H160" s="297">
        <f>Sugar!I267</f>
        <v>-4.4100000000000004E-4</v>
      </c>
      <c r="I160" s="297">
        <f>Sugar!J267</f>
        <v>-4.4100000000000004E-4</v>
      </c>
      <c r="J160" s="297">
        <f>Sugar!K267</f>
        <v>-4.4100000000000004E-4</v>
      </c>
      <c r="K160" s="297">
        <f>Sugar!L267</f>
        <v>-4.4100000000000004E-4</v>
      </c>
      <c r="L160" s="297">
        <f>Sugar!M267</f>
        <v>-4.4100000000000004E-4</v>
      </c>
      <c r="M160" s="212">
        <f>Sugar!N267</f>
        <v>-4.4100000000000004E-4</v>
      </c>
    </row>
    <row r="161" spans="1:13" s="280" customFormat="1" x14ac:dyDescent="0.25">
      <c r="B161" s="281" t="s">
        <v>159</v>
      </c>
      <c r="C161" s="297">
        <f>Sugar!D268</f>
        <v>-4.4100000000000004E-4</v>
      </c>
      <c r="D161" s="297">
        <f>Sugar!E268</f>
        <v>-4.4100000000000004E-4</v>
      </c>
      <c r="E161" s="297">
        <f>Sugar!F268</f>
        <v>-4.4100000000000004E-4</v>
      </c>
      <c r="F161" s="297">
        <f>Sugar!G268</f>
        <v>-4.4100000000000004E-4</v>
      </c>
      <c r="G161" s="297">
        <f>Sugar!H268</f>
        <v>-4.4100000000000004E-4</v>
      </c>
      <c r="H161" s="297">
        <f>Sugar!I268</f>
        <v>-4.4100000000000004E-4</v>
      </c>
      <c r="I161" s="297">
        <f>Sugar!J268</f>
        <v>-4.4100000000000004E-4</v>
      </c>
      <c r="J161" s="297">
        <f>Sugar!K268</f>
        <v>-4.4100000000000004E-4</v>
      </c>
      <c r="K161" s="297">
        <f>Sugar!L268</f>
        <v>-4.4100000000000004E-4</v>
      </c>
      <c r="L161" s="297">
        <f>Sugar!M268</f>
        <v>-4.4100000000000004E-4</v>
      </c>
      <c r="M161" s="212">
        <f>Sugar!N268</f>
        <v>-4.4100000000000004E-4</v>
      </c>
    </row>
    <row r="162" spans="1:13" s="280" customFormat="1" x14ac:dyDescent="0.25">
      <c r="B162" s="281" t="s">
        <v>160</v>
      </c>
      <c r="C162" s="297">
        <f>Sugar!D269</f>
        <v>-4.4100000000000004E-4</v>
      </c>
      <c r="D162" s="297">
        <f>Sugar!E269</f>
        <v>-4.4100000000000004E-4</v>
      </c>
      <c r="E162" s="297">
        <f>Sugar!F269</f>
        <v>-4.4100000000000004E-4</v>
      </c>
      <c r="F162" s="297">
        <f>Sugar!G269</f>
        <v>-4.4100000000000004E-4</v>
      </c>
      <c r="G162" s="297">
        <f>Sugar!H269</f>
        <v>-4.4100000000000004E-4</v>
      </c>
      <c r="H162" s="297">
        <f>Sugar!I269</f>
        <v>-4.4100000000000004E-4</v>
      </c>
      <c r="I162" s="297">
        <f>Sugar!J269</f>
        <v>-4.4100000000000004E-4</v>
      </c>
      <c r="J162" s="297">
        <f>Sugar!K269</f>
        <v>-4.4100000000000004E-4</v>
      </c>
      <c r="K162" s="297">
        <f>Sugar!L269</f>
        <v>-4.4100000000000004E-4</v>
      </c>
      <c r="L162" s="297">
        <f>Sugar!M269</f>
        <v>-4.4100000000000004E-4</v>
      </c>
      <c r="M162" s="212">
        <f>Sugar!N269</f>
        <v>-4.4100000000000004E-4</v>
      </c>
    </row>
    <row r="163" spans="1:13" s="280" customFormat="1" x14ac:dyDescent="0.25">
      <c r="B163" s="281" t="s">
        <v>161</v>
      </c>
      <c r="C163" s="398">
        <f>Sugar!D270</f>
        <v>103.31955900000003</v>
      </c>
      <c r="D163" s="398">
        <f>Sugar!E270</f>
        <v>140.48955900000001</v>
      </c>
      <c r="E163" s="398">
        <f>Sugar!F270</f>
        <v>157.499559</v>
      </c>
      <c r="F163" s="398">
        <f>Sugar!G270</f>
        <v>98.27955900000002</v>
      </c>
      <c r="G163" s="398">
        <f>Sugar!H270</f>
        <v>62.999559000000012</v>
      </c>
      <c r="H163" s="398">
        <f>Sugar!I270</f>
        <v>99.539559000000011</v>
      </c>
      <c r="I163" s="398">
        <f>Sugar!J270</f>
        <v>151.19955900000002</v>
      </c>
      <c r="J163" s="398">
        <f>Sugar!K270</f>
        <v>137.18082099806017</v>
      </c>
      <c r="K163" s="398">
        <f>Sugar!L270</f>
        <v>145.47664633268676</v>
      </c>
      <c r="L163" s="398">
        <f>Sugar!M270</f>
        <v>119.06955900000003</v>
      </c>
      <c r="M163" s="399">
        <f>Sugar!N270</f>
        <v>117.80955900000004</v>
      </c>
    </row>
    <row r="164" spans="1:13" s="280" customFormat="1" x14ac:dyDescent="0.25">
      <c r="B164" s="281" t="s">
        <v>162</v>
      </c>
      <c r="C164" s="398">
        <f>Sugar!D271</f>
        <v>64.25955900000001</v>
      </c>
      <c r="D164" s="398">
        <f>Sugar!E271</f>
        <v>131.03955900000003</v>
      </c>
      <c r="E164" s="398">
        <f>Sugar!F271</f>
        <v>134.18955900000003</v>
      </c>
      <c r="F164" s="398">
        <f>Sugar!G271</f>
        <v>64.25955900000001</v>
      </c>
      <c r="G164" s="398">
        <f>Sugar!H271</f>
        <v>46.61955900000001</v>
      </c>
      <c r="H164" s="398">
        <f>Sugar!I271</f>
        <v>100.79955900000003</v>
      </c>
      <c r="I164" s="398">
        <f>Sugar!J271</f>
        <v>150.56955900000003</v>
      </c>
      <c r="J164" s="398">
        <f>Sugar!K271</f>
        <v>114.05998964985454</v>
      </c>
      <c r="K164" s="398">
        <f>Sugar!L271</f>
        <v>122.85970254995155</v>
      </c>
      <c r="L164" s="398">
        <f>Sugar!M271</f>
        <v>93.239559000000014</v>
      </c>
      <c r="M164" s="399">
        <f>Sugar!N271</f>
        <v>29.609559000000008</v>
      </c>
    </row>
    <row r="165" spans="1:13" s="280" customFormat="1" x14ac:dyDescent="0.25">
      <c r="B165" s="281" t="s">
        <v>163</v>
      </c>
      <c r="C165" s="398">
        <f>Sugar!D272</f>
        <v>837.26955900000019</v>
      </c>
      <c r="D165" s="398">
        <f>Sugar!E272</f>
        <v>1131.4795590000003</v>
      </c>
      <c r="E165" s="398">
        <f>Sugar!F272</f>
        <v>1315.4395590000004</v>
      </c>
      <c r="F165" s="398">
        <f>Sugar!G272</f>
        <v>793.79955900000016</v>
      </c>
      <c r="G165" s="398">
        <f>Sugar!H272</f>
        <v>494.5495590000001</v>
      </c>
      <c r="H165" s="398">
        <f>Sugar!I272</f>
        <v>684.80955900000026</v>
      </c>
      <c r="I165" s="398">
        <f>Sugar!J272</f>
        <v>927.35955900000033</v>
      </c>
      <c r="J165" s="398">
        <f>Sugar!K272</f>
        <v>1120.2610665072746</v>
      </c>
      <c r="K165" s="398">
        <f>Sugar!L272</f>
        <v>1185.4900615024253</v>
      </c>
      <c r="L165" s="398">
        <f>Sugar!M272</f>
        <v>1311.0295590000003</v>
      </c>
      <c r="M165" s="399">
        <f>Sugar!N272</f>
        <v>1605.8695590000002</v>
      </c>
    </row>
    <row r="166" spans="1:13" s="280" customFormat="1" x14ac:dyDescent="0.25">
      <c r="B166" s="281" t="s">
        <v>164</v>
      </c>
      <c r="C166" s="398">
        <f>Sugar!D273</f>
        <v>13.859558999999999</v>
      </c>
      <c r="D166" s="398">
        <f>Sugar!E273</f>
        <v>17.009559000000003</v>
      </c>
      <c r="E166" s="398">
        <f>Sugar!F273</f>
        <v>15.749559000000007</v>
      </c>
      <c r="F166" s="398">
        <f>Sugar!G273</f>
        <v>11.339559000000001</v>
      </c>
      <c r="G166" s="398">
        <f>Sugar!H273</f>
        <v>10.079559000000001</v>
      </c>
      <c r="H166" s="398">
        <f>Sugar!I273</f>
        <v>10.079559000000001</v>
      </c>
      <c r="I166" s="398">
        <f>Sugar!J273</f>
        <v>6.2995590000000012</v>
      </c>
      <c r="J166" s="398">
        <f>Sugar!K273</f>
        <v>9.7397085247332686</v>
      </c>
      <c r="K166" s="398">
        <f>Sugar!L273</f>
        <v>12.276275508244423</v>
      </c>
      <c r="L166" s="398">
        <f>Sugar!M273</f>
        <v>16.379559</v>
      </c>
      <c r="M166" s="399">
        <f>Sugar!N273</f>
        <v>13.859558999999999</v>
      </c>
    </row>
    <row r="167" spans="1:13" s="280" customFormat="1" x14ac:dyDescent="0.25">
      <c r="B167" s="281" t="s">
        <v>165</v>
      </c>
      <c r="C167" s="297">
        <f>Sugar!D274</f>
        <v>-4.4100000000000004E-4</v>
      </c>
      <c r="D167" s="297">
        <f>Sugar!E274</f>
        <v>-4.4100000000000004E-4</v>
      </c>
      <c r="E167" s="297">
        <f>Sugar!F274</f>
        <v>-4.4100000000000004E-4</v>
      </c>
      <c r="F167" s="297">
        <f>Sugar!G274</f>
        <v>-4.4100000000000004E-4</v>
      </c>
      <c r="G167" s="297">
        <f>Sugar!H274</f>
        <v>-4.4100000000000004E-4</v>
      </c>
      <c r="H167" s="297">
        <f>Sugar!I274</f>
        <v>-4.4100000000000004E-4</v>
      </c>
      <c r="I167" s="297">
        <f>Sugar!J274</f>
        <v>-4.4100000000000004E-4</v>
      </c>
      <c r="J167" s="297">
        <f>Sugar!K274</f>
        <v>-4.4100000000000004E-4</v>
      </c>
      <c r="K167" s="297">
        <f>Sugar!L274</f>
        <v>-4.4100000000000004E-4</v>
      </c>
      <c r="L167" s="297">
        <f>Sugar!M274</f>
        <v>-4.4100000000000004E-4</v>
      </c>
      <c r="M167" s="212">
        <f>Sugar!N274</f>
        <v>-4.4100000000000004E-4</v>
      </c>
    </row>
    <row r="168" spans="1:13" s="280" customFormat="1" x14ac:dyDescent="0.25">
      <c r="B168" s="281" t="s">
        <v>166</v>
      </c>
      <c r="C168" s="398">
        <f>Sugar!D275</f>
        <v>4746.4195590000008</v>
      </c>
      <c r="D168" s="398">
        <f>Sugar!E275</f>
        <v>6148.1695590000018</v>
      </c>
      <c r="E168" s="398">
        <f>Sugar!F275</f>
        <v>5646.059559000003</v>
      </c>
      <c r="F168" s="398">
        <f>Sugar!G275</f>
        <v>4369.049559000001</v>
      </c>
      <c r="G168" s="398">
        <f>Sugar!H275</f>
        <v>3425.9395590000008</v>
      </c>
      <c r="H168" s="398">
        <f>Sugar!I275</f>
        <v>4295.3395590000009</v>
      </c>
      <c r="I168" s="398">
        <f>Sugar!J275</f>
        <v>5659.2895590000016</v>
      </c>
      <c r="J168" s="398">
        <f>Sugar!K275</f>
        <v>4545.724153451989</v>
      </c>
      <c r="K168" s="398">
        <f>Sugar!L275</f>
        <v>3695.671090483997</v>
      </c>
      <c r="L168" s="398">
        <f>Sugar!M275</f>
        <v>3267.1795590000002</v>
      </c>
      <c r="M168" s="399">
        <f>Sugar!N275</f>
        <v>3371.1295590000013</v>
      </c>
    </row>
    <row r="169" spans="1:13" s="280" customFormat="1" x14ac:dyDescent="0.25">
      <c r="B169" s="281" t="s">
        <v>186</v>
      </c>
      <c r="C169" s="297">
        <f>Sugar!D276</f>
        <v>-4.4100000000000004E-4</v>
      </c>
      <c r="D169" s="297">
        <f>Sugar!E276</f>
        <v>-4.4100000000000004E-4</v>
      </c>
      <c r="E169" s="297">
        <f>Sugar!F276</f>
        <v>-4.4100000000000004E-4</v>
      </c>
      <c r="F169" s="297">
        <f>Sugar!G276</f>
        <v>-4.4100000000000004E-4</v>
      </c>
      <c r="G169" s="297">
        <f>Sugar!H276</f>
        <v>-4.4100000000000004E-4</v>
      </c>
      <c r="H169" s="297">
        <f>Sugar!I276</f>
        <v>-4.4100000000000004E-4</v>
      </c>
      <c r="I169" s="297">
        <f>Sugar!J276</f>
        <v>-4.4100000000000004E-4</v>
      </c>
      <c r="J169" s="297">
        <f>Sugar!K276</f>
        <v>-4.4100000000000004E-4</v>
      </c>
      <c r="K169" s="297">
        <f>Sugar!L276</f>
        <v>-4.4100000000000004E-4</v>
      </c>
      <c r="L169" s="297">
        <f>Sugar!M276</f>
        <v>815.84955900000011</v>
      </c>
      <c r="M169" s="212">
        <f>Sugar!N276</f>
        <v>725.75955900000008</v>
      </c>
    </row>
    <row r="170" spans="1:13" s="280" customFormat="1" x14ac:dyDescent="0.25">
      <c r="B170" s="281" t="s">
        <v>167</v>
      </c>
      <c r="C170" s="297">
        <f>Sugar!D277</f>
        <v>-4.4100000000000004E-4</v>
      </c>
      <c r="D170" s="297">
        <f>Sugar!E277</f>
        <v>-4.4100000000000004E-4</v>
      </c>
      <c r="E170" s="297">
        <f>Sugar!F277</f>
        <v>-4.4100000000000004E-4</v>
      </c>
      <c r="F170" s="297">
        <f>Sugar!G277</f>
        <v>-4.4100000000000004E-4</v>
      </c>
      <c r="G170" s="297">
        <f>Sugar!H277</f>
        <v>-4.4100000000000004E-4</v>
      </c>
      <c r="H170" s="297">
        <f>Sugar!I277</f>
        <v>-4.4100000000000004E-4</v>
      </c>
      <c r="I170" s="297">
        <f>Sugar!J277</f>
        <v>-4.4100000000000004E-4</v>
      </c>
      <c r="J170" s="297">
        <f>Sugar!K277</f>
        <v>-4.4100000000000004E-4</v>
      </c>
      <c r="K170" s="297">
        <f>Sugar!L277</f>
        <v>-4.4100000000000004E-4</v>
      </c>
      <c r="L170" s="297">
        <f>Sugar!M277</f>
        <v>-4.4100000000000004E-4</v>
      </c>
      <c r="M170" s="212">
        <f>Sugar!N277</f>
        <v>-4.4100000000000004E-4</v>
      </c>
    </row>
    <row r="171" spans="1:13" s="280" customFormat="1" x14ac:dyDescent="0.25">
      <c r="B171" s="281" t="s">
        <v>168</v>
      </c>
      <c r="C171" s="398">
        <f>Sugar!D278</f>
        <v>14105.069559000003</v>
      </c>
      <c r="D171" s="398">
        <f>Sugar!E278</f>
        <v>19661.669559000002</v>
      </c>
      <c r="E171" s="398">
        <f>Sugar!F278</f>
        <v>19172.159559000003</v>
      </c>
      <c r="F171" s="398">
        <f>Sugar!G278</f>
        <v>12291.929559000002</v>
      </c>
      <c r="G171" s="398">
        <f>Sugar!H278</f>
        <v>12348.629559000003</v>
      </c>
      <c r="H171" s="398">
        <f>Sugar!I278</f>
        <v>14389.199559000002</v>
      </c>
      <c r="I171" s="398">
        <f>Sugar!J278</f>
        <v>16889.669559000002</v>
      </c>
      <c r="J171" s="398">
        <f>Sugar!K278</f>
        <v>16730.024904567414</v>
      </c>
      <c r="K171" s="398">
        <f>Sugar!L278</f>
        <v>16610.704674189139</v>
      </c>
      <c r="L171" s="398">
        <f>Sugar!M278</f>
        <v>17657.009559000006</v>
      </c>
      <c r="M171" s="399">
        <f>Sugar!N278</f>
        <v>17437.769559000004</v>
      </c>
    </row>
    <row r="172" spans="1:13" s="280" customFormat="1" x14ac:dyDescent="0.25">
      <c r="B172" s="281" t="s">
        <v>169</v>
      </c>
      <c r="C172" s="398">
        <f>Sugar!D279</f>
        <v>1045.1695590000004</v>
      </c>
      <c r="D172" s="398">
        <f>Sugar!E279</f>
        <v>1279.5295590000003</v>
      </c>
      <c r="E172" s="398">
        <f>Sugar!F279</f>
        <v>1093.0495590000003</v>
      </c>
      <c r="F172" s="398">
        <f>Sugar!G279</f>
        <v>673.46955900000023</v>
      </c>
      <c r="G172" s="398">
        <f>Sugar!H279</f>
        <v>692.36955900000021</v>
      </c>
      <c r="H172" s="398">
        <f>Sugar!I279</f>
        <v>754.73955900000021</v>
      </c>
      <c r="I172" s="398">
        <f>Sugar!J279</f>
        <v>815.84955900000011</v>
      </c>
      <c r="J172" s="398">
        <f>Sugar!K279</f>
        <v>773.74995993113509</v>
      </c>
      <c r="K172" s="398">
        <f>Sugar!L279</f>
        <v>751.62635931037846</v>
      </c>
      <c r="L172" s="398">
        <f>Sugar!M279</f>
        <v>807.65955900000006</v>
      </c>
      <c r="M172" s="399">
        <f>Sugar!N279</f>
        <v>724.4995590000002</v>
      </c>
    </row>
    <row r="173" spans="1:13" s="280" customFormat="1" x14ac:dyDescent="0.25">
      <c r="B173" s="281" t="s">
        <v>170</v>
      </c>
      <c r="C173" s="398">
        <f>Sugar!D280</f>
        <v>12.599559000000001</v>
      </c>
      <c r="D173" s="398">
        <f>Sugar!E280</f>
        <v>18.269559000000005</v>
      </c>
      <c r="E173" s="398">
        <f>Sugar!F280</f>
        <v>14.489559</v>
      </c>
      <c r="F173" s="398">
        <f>Sugar!G280</f>
        <v>6.929559000000002</v>
      </c>
      <c r="G173" s="398">
        <f>Sugar!H280</f>
        <v>5.0395590000000015</v>
      </c>
      <c r="H173" s="398">
        <f>Sugar!I280</f>
        <v>10.709559000000002</v>
      </c>
      <c r="I173" s="398">
        <f>Sugar!J280</f>
        <v>12.599559000000001</v>
      </c>
      <c r="J173" s="398">
        <f>Sugar!K280</f>
        <v>11.076655294859361</v>
      </c>
      <c r="K173" s="398">
        <f>Sugar!L280</f>
        <v>13.981924431619788</v>
      </c>
      <c r="L173" s="398">
        <f>Sugar!M280</f>
        <v>13.229558999999998</v>
      </c>
      <c r="M173" s="399">
        <f>Sugar!N280</f>
        <v>4.0945590000000012</v>
      </c>
    </row>
    <row r="174" spans="1:13" x14ac:dyDescent="0.25">
      <c r="A174" s="276"/>
      <c r="B174" s="287" t="s">
        <v>6</v>
      </c>
      <c r="C174" s="396">
        <f t="shared" ref="C174:K174" si="67">SUM(C175:C210)</f>
        <v>155570.5720800001</v>
      </c>
      <c r="D174" s="396">
        <f t="shared" si="67"/>
        <v>161311.4470800001</v>
      </c>
      <c r="E174" s="396">
        <f t="shared" si="67"/>
        <v>152239.44708000013</v>
      </c>
      <c r="F174" s="396">
        <f t="shared" si="67"/>
        <v>161736.69708000007</v>
      </c>
      <c r="G174" s="396">
        <f t="shared" si="67"/>
        <v>171786.77208000011</v>
      </c>
      <c r="H174" s="396">
        <f t="shared" si="67"/>
        <v>171843.47208000012</v>
      </c>
      <c r="I174" s="396">
        <f t="shared" si="67"/>
        <v>176336.94708000016</v>
      </c>
      <c r="J174" s="396">
        <f t="shared" si="67"/>
        <v>179823.99708000012</v>
      </c>
      <c r="K174" s="396">
        <f t="shared" si="67"/>
        <v>174593.42208000013</v>
      </c>
      <c r="L174" s="396">
        <f t="shared" ref="L174:M174" si="68">SUM(L175:L210)</f>
        <v>182220.13908000005</v>
      </c>
      <c r="M174" s="397">
        <f t="shared" si="68"/>
        <v>194340.33108000015</v>
      </c>
    </row>
    <row r="175" spans="1:13" s="280" customFormat="1" x14ac:dyDescent="0.25">
      <c r="B175" s="281" t="s">
        <v>136</v>
      </c>
      <c r="C175" s="297">
        <f>Coffee!D243</f>
        <v>-1.47E-3</v>
      </c>
      <c r="D175" s="297">
        <f>Coffee!E243</f>
        <v>-1.47E-3</v>
      </c>
      <c r="E175" s="297">
        <f>Coffee!F243</f>
        <v>-1.47E-3</v>
      </c>
      <c r="F175" s="297">
        <f>Coffee!G243</f>
        <v>-1.47E-3</v>
      </c>
      <c r="G175" s="297">
        <f>Coffee!H243</f>
        <v>-1.47E-3</v>
      </c>
      <c r="H175" s="297">
        <f>Coffee!I243</f>
        <v>-1.47E-3</v>
      </c>
      <c r="I175" s="297">
        <f>Coffee!J243</f>
        <v>-1.47E-3</v>
      </c>
      <c r="J175" s="297">
        <f>Coffee!K243</f>
        <v>-1.47E-3</v>
      </c>
      <c r="K175" s="297">
        <f>Coffee!L243</f>
        <v>-1.47E-3</v>
      </c>
      <c r="L175" s="297">
        <f>Coffee!M243</f>
        <v>-1.47E-3</v>
      </c>
      <c r="M175" s="212">
        <f>Coffee!N243</f>
        <v>-1.47E-3</v>
      </c>
    </row>
    <row r="176" spans="1:13" s="280" customFormat="1" x14ac:dyDescent="0.25">
      <c r="B176" s="281" t="s">
        <v>137</v>
      </c>
      <c r="C176" s="407">
        <f>Coffee!D244</f>
        <v>1275.9257175</v>
      </c>
      <c r="D176" s="405">
        <f>Coffee!E244</f>
        <v>1896.0465300000001</v>
      </c>
      <c r="E176" s="405">
        <f>Coffee!F244</f>
        <v>1832.7551550000001</v>
      </c>
      <c r="F176" s="405">
        <f>Coffee!G244</f>
        <v>2399.0109674999999</v>
      </c>
      <c r="G176" s="405">
        <f>Coffee!H244</f>
        <v>2917.4615925000003</v>
      </c>
      <c r="H176" s="405">
        <f>Coffee!I244</f>
        <v>3076.3633425000007</v>
      </c>
      <c r="I176" s="405">
        <f>Coffee!J244</f>
        <v>3331.5487800000001</v>
      </c>
      <c r="J176" s="405">
        <f>Coffee!K244</f>
        <v>3369.2542800000001</v>
      </c>
      <c r="K176" s="405">
        <f>Coffee!L244</f>
        <v>3973.8889050000002</v>
      </c>
      <c r="L176" s="405">
        <f>Coffee!M244</f>
        <v>4202.4607800000003</v>
      </c>
      <c r="M176" s="406">
        <f>Coffee!N244</f>
        <v>4964.7922799999997</v>
      </c>
    </row>
    <row r="177" spans="2:13" s="280" customFormat="1" x14ac:dyDescent="0.25">
      <c r="B177" s="281" t="s">
        <v>138</v>
      </c>
      <c r="C177" s="407">
        <f>Coffee!D245</f>
        <v>17.859029999999997</v>
      </c>
      <c r="D177" s="405">
        <f>Coffee!E245</f>
        <v>13.946730000000002</v>
      </c>
      <c r="E177" s="405">
        <f>Coffee!F245</f>
        <v>10.884930000000001</v>
      </c>
      <c r="F177" s="405">
        <f>Coffee!G245</f>
        <v>8.9287800000000015</v>
      </c>
      <c r="G177" s="405">
        <f>Coffee!H245</f>
        <v>8.7586800000000018</v>
      </c>
      <c r="H177" s="405">
        <f>Coffee!I245</f>
        <v>10.884930000000001</v>
      </c>
      <c r="I177" s="405">
        <f>Coffee!J245</f>
        <v>14.11683</v>
      </c>
      <c r="J177" s="405">
        <f>Coffee!K245</f>
        <v>12.67098</v>
      </c>
      <c r="K177" s="405">
        <f>Coffee!L245</f>
        <v>12.67098</v>
      </c>
      <c r="L177" s="405">
        <f>Coffee!M245</f>
        <v>14.45703</v>
      </c>
      <c r="M177" s="406">
        <f>Coffee!N245</f>
        <v>11.650379999999998</v>
      </c>
    </row>
    <row r="178" spans="2:13" s="280" customFormat="1" x14ac:dyDescent="0.25">
      <c r="B178" s="281" t="s">
        <v>139</v>
      </c>
      <c r="C178" s="407">
        <f>Coffee!D246</f>
        <v>29.766030000000001</v>
      </c>
      <c r="D178" s="405">
        <f>Coffee!E246</f>
        <v>23.245529999999999</v>
      </c>
      <c r="E178" s="405">
        <f>Coffee!F246</f>
        <v>18.142530000000001</v>
      </c>
      <c r="F178" s="405">
        <f>Coffee!G246</f>
        <v>14.882280000000002</v>
      </c>
      <c r="G178" s="405">
        <f>Coffee!H246</f>
        <v>14.59878</v>
      </c>
      <c r="H178" s="405">
        <f>Coffee!I246</f>
        <v>18.142530000000001</v>
      </c>
      <c r="I178" s="405">
        <f>Coffee!J246</f>
        <v>23.529030000000002</v>
      </c>
      <c r="J178" s="405">
        <f>Coffee!K246</f>
        <v>21.119279999999996</v>
      </c>
      <c r="K178" s="405">
        <f>Coffee!L246</f>
        <v>21.119279999999996</v>
      </c>
      <c r="L178" s="405">
        <f>Coffee!M246</f>
        <v>24.096030000000003</v>
      </c>
      <c r="M178" s="406">
        <f>Coffee!N246</f>
        <v>19.418279999999999</v>
      </c>
    </row>
    <row r="179" spans="2:13" s="280" customFormat="1" x14ac:dyDescent="0.25">
      <c r="B179" s="281" t="s">
        <v>140</v>
      </c>
      <c r="C179" s="297">
        <f>Coffee!D247</f>
        <v>-1.47E-3</v>
      </c>
      <c r="D179" s="297">
        <f>Coffee!E247</f>
        <v>-1.47E-3</v>
      </c>
      <c r="E179" s="297">
        <f>Coffee!F247</f>
        <v>-1.47E-3</v>
      </c>
      <c r="F179" s="297">
        <f>Coffee!G247</f>
        <v>-1.47E-3</v>
      </c>
      <c r="G179" s="297">
        <f>Coffee!H247</f>
        <v>-1.47E-3</v>
      </c>
      <c r="H179" s="297">
        <f>Coffee!I247</f>
        <v>-1.47E-3</v>
      </c>
      <c r="I179" s="297">
        <f>Coffee!J247</f>
        <v>-1.47E-3</v>
      </c>
      <c r="J179" s="297">
        <f>Coffee!K247</f>
        <v>-1.47E-3</v>
      </c>
      <c r="K179" s="297">
        <f>Coffee!L247</f>
        <v>-1.47E-3</v>
      </c>
      <c r="L179" s="297">
        <f>Coffee!M247</f>
        <v>-1.47E-3</v>
      </c>
      <c r="M179" s="212">
        <f>Coffee!N247</f>
        <v>-1.47E-3</v>
      </c>
    </row>
    <row r="180" spans="2:13" s="280" customFormat="1" x14ac:dyDescent="0.25">
      <c r="B180" s="281" t="s">
        <v>141</v>
      </c>
      <c r="C180" s="297">
        <f>Coffee!D248</f>
        <v>-1.47E-3</v>
      </c>
      <c r="D180" s="297">
        <f>Coffee!E248</f>
        <v>-1.47E-3</v>
      </c>
      <c r="E180" s="297">
        <f>Coffee!F248</f>
        <v>-1.47E-3</v>
      </c>
      <c r="F180" s="297">
        <f>Coffee!G248</f>
        <v>-1.47E-3</v>
      </c>
      <c r="G180" s="297">
        <f>Coffee!H248</f>
        <v>-1.47E-3</v>
      </c>
      <c r="H180" s="297">
        <f>Coffee!I248</f>
        <v>-1.47E-3</v>
      </c>
      <c r="I180" s="297">
        <f>Coffee!J248</f>
        <v>-1.47E-3</v>
      </c>
      <c r="J180" s="297">
        <f>Coffee!K248</f>
        <v>-1.47E-3</v>
      </c>
      <c r="K180" s="297">
        <f>Coffee!L248</f>
        <v>-1.47E-3</v>
      </c>
      <c r="L180" s="297">
        <f>Coffee!M248</f>
        <v>-1.47E-3</v>
      </c>
      <c r="M180" s="212">
        <f>Coffee!N248</f>
        <v>-1.47E-3</v>
      </c>
    </row>
    <row r="181" spans="2:13" s="280" customFormat="1" x14ac:dyDescent="0.25">
      <c r="B181" s="281" t="s">
        <v>142</v>
      </c>
      <c r="C181" s="297">
        <f>Coffee!D249</f>
        <v>-1.47E-3</v>
      </c>
      <c r="D181" s="297">
        <f>Coffee!E249</f>
        <v>-1.47E-3</v>
      </c>
      <c r="E181" s="297">
        <f>Coffee!F249</f>
        <v>-1.47E-3</v>
      </c>
      <c r="F181" s="297">
        <f>Coffee!G249</f>
        <v>-1.47E-3</v>
      </c>
      <c r="G181" s="297">
        <f>Coffee!H249</f>
        <v>-1.47E-3</v>
      </c>
      <c r="H181" s="297">
        <f>Coffee!I249</f>
        <v>-1.47E-3</v>
      </c>
      <c r="I181" s="297">
        <f>Coffee!J249</f>
        <v>-1.47E-3</v>
      </c>
      <c r="J181" s="297">
        <f>Coffee!K249</f>
        <v>-1.47E-3</v>
      </c>
      <c r="K181" s="297">
        <f>Coffee!L249</f>
        <v>-1.47E-3</v>
      </c>
      <c r="L181" s="297">
        <f>Coffee!M249</f>
        <v>-1.47E-3</v>
      </c>
      <c r="M181" s="212">
        <f>Coffee!N249</f>
        <v>-1.47E-3</v>
      </c>
    </row>
    <row r="182" spans="2:13" s="280" customFormat="1" x14ac:dyDescent="0.25">
      <c r="B182" s="281" t="s">
        <v>143</v>
      </c>
      <c r="C182" s="297">
        <f>Coffee!D250</f>
        <v>-1.47E-3</v>
      </c>
      <c r="D182" s="297">
        <f>Coffee!E250</f>
        <v>-1.47E-3</v>
      </c>
      <c r="E182" s="297">
        <f>Coffee!F250</f>
        <v>-1.47E-3</v>
      </c>
      <c r="F182" s="297">
        <f>Coffee!G250</f>
        <v>-1.47E-3</v>
      </c>
      <c r="G182" s="297">
        <f>Coffee!H250</f>
        <v>-1.47E-3</v>
      </c>
      <c r="H182" s="297">
        <f>Coffee!I250</f>
        <v>-1.47E-3</v>
      </c>
      <c r="I182" s="297">
        <f>Coffee!J250</f>
        <v>-1.47E-3</v>
      </c>
      <c r="J182" s="297">
        <f>Coffee!K250</f>
        <v>-1.47E-3</v>
      </c>
      <c r="K182" s="297">
        <f>Coffee!L250</f>
        <v>-1.47E-3</v>
      </c>
      <c r="L182" s="297">
        <f>Coffee!M250</f>
        <v>-1.47E-3</v>
      </c>
      <c r="M182" s="212">
        <f>Coffee!N250</f>
        <v>-1.47E-3</v>
      </c>
    </row>
    <row r="183" spans="2:13" s="280" customFormat="1" x14ac:dyDescent="0.25">
      <c r="B183" s="281" t="s">
        <v>144</v>
      </c>
      <c r="C183" s="297">
        <f>Coffee!D251</f>
        <v>-1.47E-3</v>
      </c>
      <c r="D183" s="297">
        <f>Coffee!E251</f>
        <v>-1.47E-3</v>
      </c>
      <c r="E183" s="297">
        <f>Coffee!F251</f>
        <v>-1.47E-3</v>
      </c>
      <c r="F183" s="297">
        <f>Coffee!G251</f>
        <v>-1.47E-3</v>
      </c>
      <c r="G183" s="297">
        <f>Coffee!H251</f>
        <v>-1.47E-3</v>
      </c>
      <c r="H183" s="297">
        <f>Coffee!I251</f>
        <v>-1.47E-3</v>
      </c>
      <c r="I183" s="297">
        <f>Coffee!J251</f>
        <v>-1.47E-3</v>
      </c>
      <c r="J183" s="297">
        <f>Coffee!K251</f>
        <v>-1.47E-3</v>
      </c>
      <c r="K183" s="297">
        <f>Coffee!L251</f>
        <v>-1.47E-3</v>
      </c>
      <c r="L183" s="297">
        <f>Coffee!M251</f>
        <v>-1.47E-3</v>
      </c>
      <c r="M183" s="212">
        <f>Coffee!N251</f>
        <v>-1.47E-3</v>
      </c>
    </row>
    <row r="184" spans="2:13" s="280" customFormat="1" x14ac:dyDescent="0.25">
      <c r="B184" s="281" t="s">
        <v>145</v>
      </c>
      <c r="C184" s="297">
        <f>Coffee!D252</f>
        <v>-1.47E-3</v>
      </c>
      <c r="D184" s="297">
        <f>Coffee!E252</f>
        <v>-1.47E-3</v>
      </c>
      <c r="E184" s="297">
        <f>Coffee!F252</f>
        <v>-1.47E-3</v>
      </c>
      <c r="F184" s="297">
        <f>Coffee!G252</f>
        <v>-1.47E-3</v>
      </c>
      <c r="G184" s="297">
        <f>Coffee!H252</f>
        <v>-1.47E-3</v>
      </c>
      <c r="H184" s="297">
        <f>Coffee!I252</f>
        <v>-1.47E-3</v>
      </c>
      <c r="I184" s="297">
        <f>Coffee!J252</f>
        <v>-1.47E-3</v>
      </c>
      <c r="J184" s="297">
        <f>Coffee!K252</f>
        <v>-1.47E-3</v>
      </c>
      <c r="K184" s="297">
        <f>Coffee!L252</f>
        <v>-1.47E-3</v>
      </c>
      <c r="L184" s="297">
        <f>Coffee!M252</f>
        <v>-1.47E-3</v>
      </c>
      <c r="M184" s="212">
        <f>Coffee!N252</f>
        <v>-1.47E-3</v>
      </c>
    </row>
    <row r="185" spans="2:13" s="280" customFormat="1" x14ac:dyDescent="0.25">
      <c r="B185" s="281" t="s">
        <v>146</v>
      </c>
      <c r="C185" s="297">
        <f>Coffee!D253</f>
        <v>-1.47E-3</v>
      </c>
      <c r="D185" s="297">
        <f>Coffee!E253</f>
        <v>-1.47E-3</v>
      </c>
      <c r="E185" s="297">
        <f>Coffee!F253</f>
        <v>-1.47E-3</v>
      </c>
      <c r="F185" s="297">
        <f>Coffee!G253</f>
        <v>-1.47E-3</v>
      </c>
      <c r="G185" s="297">
        <f>Coffee!H253</f>
        <v>-1.47E-3</v>
      </c>
      <c r="H185" s="297">
        <f>Coffee!I253</f>
        <v>-1.47E-3</v>
      </c>
      <c r="I185" s="297">
        <f>Coffee!J253</f>
        <v>-1.47E-3</v>
      </c>
      <c r="J185" s="297">
        <f>Coffee!K253</f>
        <v>-1.47E-3</v>
      </c>
      <c r="K185" s="297">
        <f>Coffee!L253</f>
        <v>-1.47E-3</v>
      </c>
      <c r="L185" s="297">
        <f>Coffee!M253</f>
        <v>-1.47E-3</v>
      </c>
      <c r="M185" s="212">
        <f>Coffee!N253</f>
        <v>-1.47E-3</v>
      </c>
    </row>
    <row r="186" spans="2:13" s="280" customFormat="1" x14ac:dyDescent="0.25">
      <c r="B186" s="281" t="s">
        <v>147</v>
      </c>
      <c r="C186" s="297">
        <f>Coffee!D254</f>
        <v>-1.47E-3</v>
      </c>
      <c r="D186" s="297">
        <f>Coffee!E254</f>
        <v>-1.47E-3</v>
      </c>
      <c r="E186" s="297">
        <f>Coffee!F254</f>
        <v>-1.47E-3</v>
      </c>
      <c r="F186" s="297">
        <f>Coffee!G254</f>
        <v>-1.47E-3</v>
      </c>
      <c r="G186" s="297">
        <f>Coffee!H254</f>
        <v>-1.47E-3</v>
      </c>
      <c r="H186" s="297">
        <f>Coffee!I254</f>
        <v>-1.47E-3</v>
      </c>
      <c r="I186" s="297">
        <f>Coffee!J254</f>
        <v>-1.47E-3</v>
      </c>
      <c r="J186" s="297">
        <f>Coffee!K254</f>
        <v>-1.47E-3</v>
      </c>
      <c r="K186" s="297">
        <f>Coffee!L254</f>
        <v>-1.47E-3</v>
      </c>
      <c r="L186" s="297">
        <f>Coffee!M254</f>
        <v>-1.47E-3</v>
      </c>
      <c r="M186" s="212">
        <f>Coffee!N254</f>
        <v>-1.47E-3</v>
      </c>
    </row>
    <row r="187" spans="2:13" s="280" customFormat="1" x14ac:dyDescent="0.25">
      <c r="B187" s="281" t="s">
        <v>148</v>
      </c>
      <c r="C187" s="297">
        <f>Coffee!D255</f>
        <v>-1.47E-3</v>
      </c>
      <c r="D187" s="297">
        <f>Coffee!E255</f>
        <v>-1.47E-3</v>
      </c>
      <c r="E187" s="297">
        <f>Coffee!F255</f>
        <v>-1.47E-3</v>
      </c>
      <c r="F187" s="297">
        <f>Coffee!G255</f>
        <v>-1.47E-3</v>
      </c>
      <c r="G187" s="297">
        <f>Coffee!H255</f>
        <v>-1.47E-3</v>
      </c>
      <c r="H187" s="297">
        <f>Coffee!I255</f>
        <v>-1.47E-3</v>
      </c>
      <c r="I187" s="297">
        <f>Coffee!J255</f>
        <v>-1.47E-3</v>
      </c>
      <c r="J187" s="297">
        <f>Coffee!K255</f>
        <v>-1.47E-3</v>
      </c>
      <c r="K187" s="297">
        <f>Coffee!L255</f>
        <v>-1.47E-3</v>
      </c>
      <c r="L187" s="297">
        <f>Coffee!M255</f>
        <v>-1.47E-3</v>
      </c>
      <c r="M187" s="212">
        <f>Coffee!N255</f>
        <v>-1.47E-3</v>
      </c>
    </row>
    <row r="188" spans="2:13" s="280" customFormat="1" x14ac:dyDescent="0.25">
      <c r="B188" s="281" t="s">
        <v>149</v>
      </c>
      <c r="C188" s="297">
        <f>Coffee!D256</f>
        <v>-1.47E-3</v>
      </c>
      <c r="D188" s="297">
        <f>Coffee!E256</f>
        <v>-1.47E-3</v>
      </c>
      <c r="E188" s="297">
        <f>Coffee!F256</f>
        <v>-1.47E-3</v>
      </c>
      <c r="F188" s="297">
        <f>Coffee!G256</f>
        <v>-1.47E-3</v>
      </c>
      <c r="G188" s="297">
        <f>Coffee!H256</f>
        <v>-1.47E-3</v>
      </c>
      <c r="H188" s="297">
        <f>Coffee!I256</f>
        <v>-1.47E-3</v>
      </c>
      <c r="I188" s="297">
        <f>Coffee!J256</f>
        <v>-1.47E-3</v>
      </c>
      <c r="J188" s="297">
        <f>Coffee!K256</f>
        <v>-1.47E-3</v>
      </c>
      <c r="K188" s="297">
        <f>Coffee!L256</f>
        <v>-1.47E-3</v>
      </c>
      <c r="L188" s="297">
        <f>Coffee!M256</f>
        <v>-1.47E-3</v>
      </c>
      <c r="M188" s="212">
        <f>Coffee!N256</f>
        <v>-1.47E-3</v>
      </c>
    </row>
    <row r="189" spans="2:13" s="280" customFormat="1" x14ac:dyDescent="0.25">
      <c r="B189" s="281" t="s">
        <v>150</v>
      </c>
      <c r="C189" s="297">
        <f>Coffee!D257</f>
        <v>-1.47E-3</v>
      </c>
      <c r="D189" s="297">
        <f>Coffee!E257</f>
        <v>-1.47E-3</v>
      </c>
      <c r="E189" s="297">
        <f>Coffee!F257</f>
        <v>-1.47E-3</v>
      </c>
      <c r="F189" s="297">
        <f>Coffee!G257</f>
        <v>-1.47E-3</v>
      </c>
      <c r="G189" s="297">
        <f>Coffee!H257</f>
        <v>-1.47E-3</v>
      </c>
      <c r="H189" s="297">
        <f>Coffee!I257</f>
        <v>-1.47E-3</v>
      </c>
      <c r="I189" s="297">
        <f>Coffee!J257</f>
        <v>-1.47E-3</v>
      </c>
      <c r="J189" s="297">
        <f>Coffee!K257</f>
        <v>-1.47E-3</v>
      </c>
      <c r="K189" s="297">
        <f>Coffee!L257</f>
        <v>-1.47E-3</v>
      </c>
      <c r="L189" s="297">
        <f>Coffee!M257</f>
        <v>-1.47E-3</v>
      </c>
      <c r="M189" s="212">
        <f>Coffee!N257</f>
        <v>-1.47E-3</v>
      </c>
    </row>
    <row r="190" spans="2:13" s="280" customFormat="1" x14ac:dyDescent="0.25">
      <c r="B190" s="281" t="s">
        <v>151</v>
      </c>
      <c r="C190" s="297">
        <f>Coffee!D258</f>
        <v>-1.47E-3</v>
      </c>
      <c r="D190" s="297">
        <f>Coffee!E258</f>
        <v>-1.47E-3</v>
      </c>
      <c r="E190" s="297">
        <f>Coffee!F258</f>
        <v>-1.47E-3</v>
      </c>
      <c r="F190" s="297">
        <f>Coffee!G258</f>
        <v>-1.47E-3</v>
      </c>
      <c r="G190" s="297">
        <f>Coffee!H258</f>
        <v>-1.47E-3</v>
      </c>
      <c r="H190" s="297">
        <f>Coffee!I258</f>
        <v>-1.47E-3</v>
      </c>
      <c r="I190" s="297">
        <f>Coffee!J258</f>
        <v>-1.47E-3</v>
      </c>
      <c r="J190" s="297">
        <f>Coffee!K258</f>
        <v>-1.47E-3</v>
      </c>
      <c r="K190" s="297">
        <f>Coffee!L258</f>
        <v>-1.47E-3</v>
      </c>
      <c r="L190" s="297">
        <f>Coffee!M258</f>
        <v>-1.47E-3</v>
      </c>
      <c r="M190" s="212">
        <f>Coffee!N258</f>
        <v>-1.47E-3</v>
      </c>
    </row>
    <row r="191" spans="2:13" s="280" customFormat="1" x14ac:dyDescent="0.25">
      <c r="B191" s="281" t="s">
        <v>152</v>
      </c>
      <c r="C191" s="407">
        <f>Coffee!D259</f>
        <v>111617.49227999999</v>
      </c>
      <c r="D191" s="405">
        <f>Coffee!E259</f>
        <v>115434.11103</v>
      </c>
      <c r="E191" s="405">
        <f>Coffee!F259</f>
        <v>110671.31103</v>
      </c>
      <c r="F191" s="405">
        <f>Coffee!G259</f>
        <v>118231.54727999998</v>
      </c>
      <c r="G191" s="405">
        <f>Coffee!H259</f>
        <v>124540.83977999999</v>
      </c>
      <c r="H191" s="405">
        <f>Coffee!I259</f>
        <v>122304.02477999998</v>
      </c>
      <c r="I191" s="405">
        <f>Coffee!J259</f>
        <v>124283.56352999998</v>
      </c>
      <c r="J191" s="405">
        <f>Coffee!K259</f>
        <v>129229.92977999999</v>
      </c>
      <c r="K191" s="405">
        <f>Coffee!L259</f>
        <v>122404.66727999999</v>
      </c>
      <c r="L191" s="405">
        <f>Coffee!M259</f>
        <v>129104.48103</v>
      </c>
      <c r="M191" s="406">
        <f>Coffee!N259</f>
        <v>140019.23103</v>
      </c>
    </row>
    <row r="192" spans="2:13" s="280" customFormat="1" x14ac:dyDescent="0.25">
      <c r="B192" s="281" t="s">
        <v>153</v>
      </c>
      <c r="C192" s="407">
        <f>Coffee!D260</f>
        <v>31861.854780000005</v>
      </c>
      <c r="D192" s="405">
        <f>Coffee!E260</f>
        <v>33346.686030000004</v>
      </c>
      <c r="E192" s="405">
        <f>Coffee!F260</f>
        <v>29267.829780000004</v>
      </c>
      <c r="F192" s="405">
        <f>Coffee!G260</f>
        <v>31270.048530000004</v>
      </c>
      <c r="G192" s="405">
        <f>Coffee!H260</f>
        <v>33431.73603</v>
      </c>
      <c r="H192" s="405">
        <f>Coffee!I260</f>
        <v>36358.873530000004</v>
      </c>
      <c r="I192" s="405">
        <f>Coffee!J260</f>
        <v>38265.411030000003</v>
      </c>
      <c r="J192" s="405">
        <f>Coffee!K260</f>
        <v>36954.223530000003</v>
      </c>
      <c r="K192" s="405">
        <f>Coffee!L260</f>
        <v>37453.89228</v>
      </c>
      <c r="L192" s="405">
        <f>Coffee!M260</f>
        <v>38240.604780000001</v>
      </c>
      <c r="M192" s="406">
        <f>Coffee!N260</f>
        <v>39036.531030000006</v>
      </c>
    </row>
    <row r="193" spans="2:13" s="280" customFormat="1" x14ac:dyDescent="0.25">
      <c r="B193" s="281" t="s">
        <v>154</v>
      </c>
      <c r="C193" s="297">
        <f>Coffee!D261</f>
        <v>-1.47E-3</v>
      </c>
      <c r="D193" s="297">
        <f>Coffee!E261</f>
        <v>-1.47E-3</v>
      </c>
      <c r="E193" s="297">
        <f>Coffee!F261</f>
        <v>-1.47E-3</v>
      </c>
      <c r="F193" s="297">
        <f>Coffee!G261</f>
        <v>-1.47E-3</v>
      </c>
      <c r="G193" s="297">
        <f>Coffee!H261</f>
        <v>-1.47E-3</v>
      </c>
      <c r="H193" s="297">
        <f>Coffee!I261</f>
        <v>-1.47E-3</v>
      </c>
      <c r="I193" s="297">
        <f>Coffee!J261</f>
        <v>-1.47E-3</v>
      </c>
      <c r="J193" s="297">
        <f>Coffee!K261</f>
        <v>-1.47E-3</v>
      </c>
      <c r="K193" s="297">
        <f>Coffee!L261</f>
        <v>-1.47E-3</v>
      </c>
      <c r="L193" s="297">
        <f>Coffee!M261</f>
        <v>-1.47E-3</v>
      </c>
      <c r="M193" s="212">
        <f>Coffee!N261</f>
        <v>-1.47E-3</v>
      </c>
    </row>
    <row r="194" spans="2:13" s="280" customFormat="1" x14ac:dyDescent="0.25">
      <c r="B194" s="281" t="s">
        <v>155</v>
      </c>
      <c r="C194" s="297">
        <f>Coffee!D262</f>
        <v>-1.47E-3</v>
      </c>
      <c r="D194" s="297">
        <f>Coffee!E262</f>
        <v>-1.47E-3</v>
      </c>
      <c r="E194" s="297">
        <f>Coffee!F262</f>
        <v>-1.47E-3</v>
      </c>
      <c r="F194" s="297">
        <f>Coffee!G262</f>
        <v>-1.47E-3</v>
      </c>
      <c r="G194" s="297">
        <f>Coffee!H262</f>
        <v>-1.47E-3</v>
      </c>
      <c r="H194" s="297">
        <f>Coffee!I262</f>
        <v>-1.47E-3</v>
      </c>
      <c r="I194" s="297">
        <f>Coffee!J262</f>
        <v>-1.47E-3</v>
      </c>
      <c r="J194" s="297">
        <f>Coffee!K262</f>
        <v>-1.47E-3</v>
      </c>
      <c r="K194" s="297">
        <f>Coffee!L262</f>
        <v>-1.47E-3</v>
      </c>
      <c r="L194" s="297">
        <f>Coffee!M262</f>
        <v>-1.47E-3</v>
      </c>
      <c r="M194" s="212">
        <f>Coffee!N262</f>
        <v>-1.47E-3</v>
      </c>
    </row>
    <row r="195" spans="2:13" s="280" customFormat="1" x14ac:dyDescent="0.25">
      <c r="B195" s="281" t="s">
        <v>156</v>
      </c>
      <c r="C195" s="297">
        <f>Coffee!D263</f>
        <v>-1.47E-3</v>
      </c>
      <c r="D195" s="297">
        <f>Coffee!E263</f>
        <v>-1.47E-3</v>
      </c>
      <c r="E195" s="297">
        <f>Coffee!F263</f>
        <v>-1.47E-3</v>
      </c>
      <c r="F195" s="297">
        <f>Coffee!G263</f>
        <v>-1.47E-3</v>
      </c>
      <c r="G195" s="297">
        <f>Coffee!H263</f>
        <v>-1.47E-3</v>
      </c>
      <c r="H195" s="297">
        <f>Coffee!I263</f>
        <v>-1.47E-3</v>
      </c>
      <c r="I195" s="297">
        <f>Coffee!J263</f>
        <v>-1.47E-3</v>
      </c>
      <c r="J195" s="297">
        <f>Coffee!K263</f>
        <v>-1.47E-3</v>
      </c>
      <c r="K195" s="297">
        <f>Coffee!L263</f>
        <v>-1.47E-3</v>
      </c>
      <c r="L195" s="297">
        <f>Coffee!M263</f>
        <v>-1.47E-3</v>
      </c>
      <c r="M195" s="212">
        <f>Coffee!N263</f>
        <v>-1.47E-3</v>
      </c>
    </row>
    <row r="196" spans="2:13" s="280" customFormat="1" x14ac:dyDescent="0.25">
      <c r="B196" s="281" t="s">
        <v>157</v>
      </c>
      <c r="C196" s="407">
        <f>Coffee!D264</f>
        <v>17.859029999999997</v>
      </c>
      <c r="D196" s="405">
        <f>Coffee!E264</f>
        <v>13.946730000000002</v>
      </c>
      <c r="E196" s="405">
        <f>Coffee!F264</f>
        <v>10.884930000000001</v>
      </c>
      <c r="F196" s="405">
        <f>Coffee!G264</f>
        <v>8.9287800000000015</v>
      </c>
      <c r="G196" s="405">
        <f>Coffee!H264</f>
        <v>8.7586800000000018</v>
      </c>
      <c r="H196" s="405">
        <f>Coffee!I264</f>
        <v>10.884930000000001</v>
      </c>
      <c r="I196" s="405">
        <f>Coffee!J264</f>
        <v>14.11683</v>
      </c>
      <c r="J196" s="405">
        <f>Coffee!K264</f>
        <v>12.67098</v>
      </c>
      <c r="K196" s="405">
        <f>Coffee!L264</f>
        <v>12.67098</v>
      </c>
      <c r="L196" s="405">
        <f>Coffee!M264</f>
        <v>14.45703</v>
      </c>
      <c r="M196" s="406">
        <f>Coffee!N264</f>
        <v>11.650379999999998</v>
      </c>
    </row>
    <row r="197" spans="2:13" s="280" customFormat="1" x14ac:dyDescent="0.25">
      <c r="B197" s="281" t="s">
        <v>158</v>
      </c>
      <c r="C197" s="407">
        <f>Coffee!D265</f>
        <v>29.766030000000001</v>
      </c>
      <c r="D197" s="405">
        <f>Coffee!E265</f>
        <v>23.245529999999999</v>
      </c>
      <c r="E197" s="405">
        <f>Coffee!F265</f>
        <v>18.142530000000001</v>
      </c>
      <c r="F197" s="405">
        <f>Coffee!G265</f>
        <v>14.882280000000002</v>
      </c>
      <c r="G197" s="405">
        <f>Coffee!H265</f>
        <v>14.59878</v>
      </c>
      <c r="H197" s="405">
        <f>Coffee!I265</f>
        <v>18.142530000000001</v>
      </c>
      <c r="I197" s="405">
        <f>Coffee!J265</f>
        <v>23.529030000000002</v>
      </c>
      <c r="J197" s="405">
        <f>Coffee!K265</f>
        <v>21.119279999999996</v>
      </c>
      <c r="K197" s="405">
        <f>Coffee!L265</f>
        <v>21.119279999999996</v>
      </c>
      <c r="L197" s="405">
        <f>Coffee!M265</f>
        <v>24.096030000000003</v>
      </c>
      <c r="M197" s="406">
        <f>Coffee!N265</f>
        <v>19.418279999999999</v>
      </c>
    </row>
    <row r="198" spans="2:13" s="280" customFormat="1" x14ac:dyDescent="0.25">
      <c r="B198" s="281" t="s">
        <v>159</v>
      </c>
      <c r="C198" s="407">
        <f>Coffee!D266</f>
        <v>17.859029999999997</v>
      </c>
      <c r="D198" s="405">
        <f>Coffee!E266</f>
        <v>13.946730000000002</v>
      </c>
      <c r="E198" s="405">
        <f>Coffee!F266</f>
        <v>10.884930000000001</v>
      </c>
      <c r="F198" s="405">
        <f>Coffee!G266</f>
        <v>8.9287800000000015</v>
      </c>
      <c r="G198" s="405">
        <f>Coffee!H266</f>
        <v>8.7586800000000018</v>
      </c>
      <c r="H198" s="405">
        <f>Coffee!I266</f>
        <v>10.884930000000001</v>
      </c>
      <c r="I198" s="405">
        <f>Coffee!J266</f>
        <v>14.11683</v>
      </c>
      <c r="J198" s="405">
        <f>Coffee!K266</f>
        <v>12.67098</v>
      </c>
      <c r="K198" s="405">
        <f>Coffee!L266</f>
        <v>12.67098</v>
      </c>
      <c r="L198" s="405">
        <f>Coffee!M266</f>
        <v>14.45703</v>
      </c>
      <c r="M198" s="406">
        <f>Coffee!N266</f>
        <v>11.650379999999998</v>
      </c>
    </row>
    <row r="199" spans="2:13" s="280" customFormat="1" x14ac:dyDescent="0.25">
      <c r="B199" s="281" t="s">
        <v>160</v>
      </c>
      <c r="C199" s="407">
        <f>Coffee!D267</f>
        <v>17.859029999999997</v>
      </c>
      <c r="D199" s="405">
        <f>Coffee!E267</f>
        <v>13.946730000000002</v>
      </c>
      <c r="E199" s="405">
        <f>Coffee!F267</f>
        <v>10.884930000000001</v>
      </c>
      <c r="F199" s="405">
        <f>Coffee!G267</f>
        <v>8.9287800000000015</v>
      </c>
      <c r="G199" s="405">
        <f>Coffee!H267</f>
        <v>8.7586800000000018</v>
      </c>
      <c r="H199" s="405">
        <f>Coffee!I267</f>
        <v>10.884930000000001</v>
      </c>
      <c r="I199" s="405">
        <f>Coffee!J267</f>
        <v>14.11683</v>
      </c>
      <c r="J199" s="405">
        <f>Coffee!K267</f>
        <v>12.67098</v>
      </c>
      <c r="K199" s="405">
        <f>Coffee!L267</f>
        <v>12.67098</v>
      </c>
      <c r="L199" s="405">
        <f>Coffee!M267</f>
        <v>14.45703</v>
      </c>
      <c r="M199" s="406">
        <f>Coffee!N267</f>
        <v>11.650379999999998</v>
      </c>
    </row>
    <row r="200" spans="2:13" s="280" customFormat="1" x14ac:dyDescent="0.25">
      <c r="B200" s="281" t="s">
        <v>161</v>
      </c>
      <c r="C200" s="407">
        <f>Coffee!D268</f>
        <v>67.152592500000011</v>
      </c>
      <c r="D200" s="405">
        <f>Coffee!E268</f>
        <v>99.790530000000018</v>
      </c>
      <c r="E200" s="405">
        <f>Coffee!F268</f>
        <v>96.459405000000004</v>
      </c>
      <c r="F200" s="405">
        <f>Coffee!G268</f>
        <v>126.26234250000002</v>
      </c>
      <c r="G200" s="405">
        <f>Coffee!H268</f>
        <v>153.5492175</v>
      </c>
      <c r="H200" s="405">
        <f>Coffee!I268</f>
        <v>161.91246749999999</v>
      </c>
      <c r="I200" s="405">
        <f>Coffee!J268</f>
        <v>175.34328000000002</v>
      </c>
      <c r="J200" s="405">
        <f>Coffee!K268</f>
        <v>177.32778000000002</v>
      </c>
      <c r="K200" s="405">
        <f>Coffee!L268</f>
        <v>209.150655</v>
      </c>
      <c r="L200" s="405">
        <f>Coffee!M268</f>
        <v>288.88502999999997</v>
      </c>
      <c r="M200" s="406">
        <f>Coffee!N268</f>
        <v>333.11102999999997</v>
      </c>
    </row>
    <row r="201" spans="2:13" s="280" customFormat="1" x14ac:dyDescent="0.25">
      <c r="B201" s="281" t="s">
        <v>162</v>
      </c>
      <c r="C201" s="297">
        <f>Coffee!D269</f>
        <v>-1.47E-3</v>
      </c>
      <c r="D201" s="297">
        <f>Coffee!E269</f>
        <v>-1.47E-3</v>
      </c>
      <c r="E201" s="297">
        <f>Coffee!F269</f>
        <v>-1.47E-3</v>
      </c>
      <c r="F201" s="297">
        <f>Coffee!G269</f>
        <v>-1.47E-3</v>
      </c>
      <c r="G201" s="297">
        <f>Coffee!H269</f>
        <v>-1.47E-3</v>
      </c>
      <c r="H201" s="297">
        <f>Coffee!I269</f>
        <v>-1.47E-3</v>
      </c>
      <c r="I201" s="297">
        <f>Coffee!J269</f>
        <v>-1.47E-3</v>
      </c>
      <c r="J201" s="297">
        <f>Coffee!K269</f>
        <v>-1.47E-3</v>
      </c>
      <c r="K201" s="297">
        <f>Coffee!L269</f>
        <v>-1.47E-3</v>
      </c>
      <c r="L201" s="297">
        <f>Coffee!M269</f>
        <v>-1.47E-3</v>
      </c>
      <c r="M201" s="212">
        <f>Coffee!N269</f>
        <v>-1.47E-3</v>
      </c>
    </row>
    <row r="202" spans="2:13" s="280" customFormat="1" x14ac:dyDescent="0.25">
      <c r="B202" s="281" t="s">
        <v>163</v>
      </c>
      <c r="C202" s="297">
        <f>Coffee!D270</f>
        <v>-1.47E-3</v>
      </c>
      <c r="D202" s="297">
        <f>Coffee!E270</f>
        <v>-1.47E-3</v>
      </c>
      <c r="E202" s="297">
        <f>Coffee!F270</f>
        <v>-1.47E-3</v>
      </c>
      <c r="F202" s="297">
        <f>Coffee!G270</f>
        <v>-1.47E-3</v>
      </c>
      <c r="G202" s="297">
        <f>Coffee!H270</f>
        <v>-1.47E-3</v>
      </c>
      <c r="H202" s="297">
        <f>Coffee!I270</f>
        <v>-1.47E-3</v>
      </c>
      <c r="I202" s="297">
        <f>Coffee!J270</f>
        <v>-1.47E-3</v>
      </c>
      <c r="J202" s="297">
        <f>Coffee!K270</f>
        <v>-1.47E-3</v>
      </c>
      <c r="K202" s="297">
        <f>Coffee!L270</f>
        <v>-1.47E-3</v>
      </c>
      <c r="L202" s="297">
        <f>Coffee!M270</f>
        <v>-1.47E-3</v>
      </c>
      <c r="M202" s="212">
        <f>Coffee!N270</f>
        <v>-1.47E-3</v>
      </c>
    </row>
    <row r="203" spans="2:13" s="280" customFormat="1" x14ac:dyDescent="0.25">
      <c r="B203" s="281" t="s">
        <v>164</v>
      </c>
      <c r="C203" s="297">
        <f>Coffee!D271</f>
        <v>-1.47E-3</v>
      </c>
      <c r="D203" s="297">
        <f>Coffee!E271</f>
        <v>-1.47E-3</v>
      </c>
      <c r="E203" s="297">
        <f>Coffee!F271</f>
        <v>-1.47E-3</v>
      </c>
      <c r="F203" s="297">
        <f>Coffee!G271</f>
        <v>-1.47E-3</v>
      </c>
      <c r="G203" s="297">
        <f>Coffee!H271</f>
        <v>-1.47E-3</v>
      </c>
      <c r="H203" s="297">
        <f>Coffee!I271</f>
        <v>-1.47E-3</v>
      </c>
      <c r="I203" s="297">
        <f>Coffee!J271</f>
        <v>-1.47E-3</v>
      </c>
      <c r="J203" s="297">
        <f>Coffee!K271</f>
        <v>-1.47E-3</v>
      </c>
      <c r="K203" s="297">
        <f>Coffee!L271</f>
        <v>-1.47E-3</v>
      </c>
      <c r="L203" s="297">
        <f>Coffee!M271</f>
        <v>-1.47E-3</v>
      </c>
      <c r="M203" s="212">
        <f>Coffee!N271</f>
        <v>-1.47E-3</v>
      </c>
    </row>
    <row r="204" spans="2:13" s="280" customFormat="1" x14ac:dyDescent="0.25">
      <c r="B204" s="281" t="s">
        <v>165</v>
      </c>
      <c r="C204" s="297">
        <f>Coffee!D272</f>
        <v>-1.47E-3</v>
      </c>
      <c r="D204" s="297">
        <f>Coffee!E272</f>
        <v>-1.47E-3</v>
      </c>
      <c r="E204" s="297">
        <f>Coffee!F272</f>
        <v>-1.47E-3</v>
      </c>
      <c r="F204" s="297">
        <f>Coffee!G272</f>
        <v>-1.47E-3</v>
      </c>
      <c r="G204" s="297">
        <f>Coffee!H272</f>
        <v>-1.47E-3</v>
      </c>
      <c r="H204" s="297">
        <f>Coffee!I272</f>
        <v>-1.47E-3</v>
      </c>
      <c r="I204" s="297">
        <f>Coffee!J272</f>
        <v>-1.47E-3</v>
      </c>
      <c r="J204" s="297">
        <f>Coffee!K272</f>
        <v>-1.47E-3</v>
      </c>
      <c r="K204" s="297">
        <f>Coffee!L272</f>
        <v>-1.47E-3</v>
      </c>
      <c r="L204" s="297">
        <f>Coffee!M272</f>
        <v>-1.47E-3</v>
      </c>
      <c r="M204" s="212">
        <f>Coffee!N272</f>
        <v>-1.47E-3</v>
      </c>
    </row>
    <row r="205" spans="2:13" s="280" customFormat="1" x14ac:dyDescent="0.25">
      <c r="B205" s="281" t="s">
        <v>166</v>
      </c>
      <c r="C205" s="407">
        <f>Coffee!D273</f>
        <v>10599.35478</v>
      </c>
      <c r="D205" s="405">
        <f>Coffee!E273</f>
        <v>10418.623530000001</v>
      </c>
      <c r="E205" s="405">
        <f>Coffee!F273</f>
        <v>10280.41728</v>
      </c>
      <c r="F205" s="405">
        <f>Coffee!G273</f>
        <v>9635.45478</v>
      </c>
      <c r="G205" s="405">
        <f>Coffee!H273</f>
        <v>10670.22978</v>
      </c>
      <c r="H205" s="405">
        <f>Coffee!I273</f>
        <v>9851.6235300000008</v>
      </c>
      <c r="I205" s="405">
        <f>Coffee!J273</f>
        <v>10163.473529999999</v>
      </c>
      <c r="J205" s="405">
        <f>Coffee!K273</f>
        <v>9987.7035299999989</v>
      </c>
      <c r="K205" s="405">
        <f>Coffee!L273</f>
        <v>10446.26478</v>
      </c>
      <c r="L205" s="405">
        <f>Coffee!M273</f>
        <v>10262.69853</v>
      </c>
      <c r="M205" s="406">
        <f>Coffee!N273</f>
        <v>9888.4785300000003</v>
      </c>
    </row>
    <row r="206" spans="2:13" s="280" customFormat="1" x14ac:dyDescent="0.25">
      <c r="B206" s="281" t="s">
        <v>186</v>
      </c>
      <c r="C206" s="297">
        <f>Coffee!D274</f>
        <v>-1.47E-3</v>
      </c>
      <c r="D206" s="297">
        <f>Coffee!E274</f>
        <v>-1.47E-3</v>
      </c>
      <c r="E206" s="297">
        <f>Coffee!F274</f>
        <v>-1.47E-3</v>
      </c>
      <c r="F206" s="297">
        <f>Coffee!G274</f>
        <v>-1.47E-3</v>
      </c>
      <c r="G206" s="297">
        <f>Coffee!H274</f>
        <v>-1.47E-3</v>
      </c>
      <c r="H206" s="297">
        <f>Coffee!I274</f>
        <v>-1.47E-3</v>
      </c>
      <c r="I206" s="297">
        <f>Coffee!J274</f>
        <v>-1.47E-3</v>
      </c>
      <c r="J206" s="297">
        <f>Coffee!K274</f>
        <v>-1.47E-3</v>
      </c>
      <c r="K206" s="297">
        <f>Coffee!L274</f>
        <v>-1.47E-3</v>
      </c>
      <c r="L206" s="297">
        <f>Coffee!M274</f>
        <v>0.56553000000000009</v>
      </c>
      <c r="M206" s="212">
        <f>Coffee!N274</f>
        <v>1.13253</v>
      </c>
    </row>
    <row r="207" spans="2:13" s="280" customFormat="1" x14ac:dyDescent="0.25">
      <c r="B207" s="281" t="s">
        <v>167</v>
      </c>
      <c r="C207" s="407">
        <f>Coffee!D275</f>
        <v>17.859029999999997</v>
      </c>
      <c r="D207" s="405">
        <f>Coffee!E275</f>
        <v>13.946730000000002</v>
      </c>
      <c r="E207" s="405">
        <f>Coffee!F275</f>
        <v>10.884930000000001</v>
      </c>
      <c r="F207" s="405">
        <f>Coffee!G275</f>
        <v>8.9287800000000015</v>
      </c>
      <c r="G207" s="405">
        <f>Coffee!H275</f>
        <v>8.7586800000000018</v>
      </c>
      <c r="H207" s="405">
        <f>Coffee!I275</f>
        <v>10.884930000000001</v>
      </c>
      <c r="I207" s="405">
        <f>Coffee!J275</f>
        <v>14.11683</v>
      </c>
      <c r="J207" s="405">
        <f>Coffee!K275</f>
        <v>12.67098</v>
      </c>
      <c r="K207" s="405">
        <f>Coffee!L275</f>
        <v>12.67098</v>
      </c>
      <c r="L207" s="405">
        <f>Coffee!M275</f>
        <v>14.45703</v>
      </c>
      <c r="M207" s="406">
        <f>Coffee!N275</f>
        <v>11.650379999999998</v>
      </c>
    </row>
    <row r="208" spans="2:13" s="280" customFormat="1" x14ac:dyDescent="0.25">
      <c r="B208" s="281" t="s">
        <v>168</v>
      </c>
      <c r="C208" s="297">
        <f>Coffee!D276</f>
        <v>-1.47E-3</v>
      </c>
      <c r="D208" s="297">
        <f>Coffee!E276</f>
        <v>-1.47E-3</v>
      </c>
      <c r="E208" s="297">
        <f>Coffee!F276</f>
        <v>-1.47E-3</v>
      </c>
      <c r="F208" s="297">
        <f>Coffee!G276</f>
        <v>-1.47E-3</v>
      </c>
      <c r="G208" s="297">
        <f>Coffee!H276</f>
        <v>-1.47E-3</v>
      </c>
      <c r="H208" s="297">
        <f>Coffee!I276</f>
        <v>-1.47E-3</v>
      </c>
      <c r="I208" s="297">
        <f>Coffee!J276</f>
        <v>-1.47E-3</v>
      </c>
      <c r="J208" s="297">
        <f>Coffee!K276</f>
        <v>-1.47E-3</v>
      </c>
      <c r="K208" s="297">
        <f>Coffee!L276</f>
        <v>-1.47E-3</v>
      </c>
      <c r="L208" s="297">
        <f>Coffee!M276</f>
        <v>-1.47E-3</v>
      </c>
      <c r="M208" s="212">
        <f>Coffee!N276</f>
        <v>-1.47E-3</v>
      </c>
    </row>
    <row r="209" spans="1:13" s="280" customFormat="1" x14ac:dyDescent="0.25">
      <c r="B209" s="281" t="s">
        <v>169</v>
      </c>
      <c r="C209" s="297">
        <f>Coffee!D277</f>
        <v>-1.47E-3</v>
      </c>
      <c r="D209" s="297">
        <f>Coffee!E277</f>
        <v>-1.47E-3</v>
      </c>
      <c r="E209" s="297">
        <f>Coffee!F277</f>
        <v>-1.47E-3</v>
      </c>
      <c r="F209" s="297">
        <f>Coffee!G277</f>
        <v>-1.47E-3</v>
      </c>
      <c r="G209" s="297">
        <f>Coffee!H277</f>
        <v>-1.47E-3</v>
      </c>
      <c r="H209" s="297">
        <f>Coffee!I277</f>
        <v>-1.47E-3</v>
      </c>
      <c r="I209" s="297">
        <f>Coffee!J277</f>
        <v>-1.47E-3</v>
      </c>
      <c r="J209" s="297">
        <f>Coffee!K277</f>
        <v>-1.47E-3</v>
      </c>
      <c r="K209" s="297">
        <f>Coffee!L277</f>
        <v>-1.47E-3</v>
      </c>
      <c r="L209" s="297">
        <f>Coffee!M277</f>
        <v>-1.47E-3</v>
      </c>
      <c r="M209" s="212">
        <f>Coffee!N277</f>
        <v>-1.47E-3</v>
      </c>
    </row>
    <row r="210" spans="1:13" s="280" customFormat="1" x14ac:dyDescent="0.25">
      <c r="B210" s="281" t="s">
        <v>170</v>
      </c>
      <c r="C210" s="297">
        <f>Coffee!D278</f>
        <v>-1.47E-3</v>
      </c>
      <c r="D210" s="297">
        <f>Coffee!E278</f>
        <v>-1.47E-3</v>
      </c>
      <c r="E210" s="297">
        <f>Coffee!F278</f>
        <v>-1.47E-3</v>
      </c>
      <c r="F210" s="297">
        <f>Coffee!G278</f>
        <v>-1.47E-3</v>
      </c>
      <c r="G210" s="297">
        <f>Coffee!H278</f>
        <v>-1.47E-3</v>
      </c>
      <c r="H210" s="297">
        <f>Coffee!I278</f>
        <v>-1.47E-3</v>
      </c>
      <c r="I210" s="297">
        <f>Coffee!J278</f>
        <v>-1.47E-3</v>
      </c>
      <c r="J210" s="297">
        <f>Coffee!K278</f>
        <v>-1.47E-3</v>
      </c>
      <c r="K210" s="297">
        <f>Coffee!L278</f>
        <v>-1.47E-3</v>
      </c>
      <c r="L210" s="297">
        <f>Coffee!M278</f>
        <v>-1.47E-3</v>
      </c>
      <c r="M210" s="212">
        <f>Coffee!N278</f>
        <v>-1.47E-3</v>
      </c>
    </row>
    <row r="211" spans="1:13" x14ac:dyDescent="0.25">
      <c r="A211" s="276"/>
      <c r="B211" s="287" t="s">
        <v>50</v>
      </c>
      <c r="C211" s="403">
        <f t="shared" ref="C211:K211" si="69">SUM(C212:C247)</f>
        <v>0</v>
      </c>
      <c r="D211" s="403">
        <f t="shared" si="69"/>
        <v>0</v>
      </c>
      <c r="E211" s="403">
        <f t="shared" si="69"/>
        <v>0</v>
      </c>
      <c r="F211" s="403">
        <f t="shared" si="69"/>
        <v>0</v>
      </c>
      <c r="G211" s="403">
        <f t="shared" si="69"/>
        <v>0</v>
      </c>
      <c r="H211" s="403">
        <f t="shared" si="69"/>
        <v>0</v>
      </c>
      <c r="I211" s="403">
        <f t="shared" si="69"/>
        <v>0</v>
      </c>
      <c r="J211" s="403">
        <f t="shared" si="69"/>
        <v>0</v>
      </c>
      <c r="K211" s="403">
        <f t="shared" si="69"/>
        <v>0</v>
      </c>
      <c r="L211" s="403">
        <f t="shared" ref="L211:M211" si="70">SUM(L212:L247)</f>
        <v>0</v>
      </c>
      <c r="M211" s="404">
        <f t="shared" si="70"/>
        <v>0</v>
      </c>
    </row>
    <row r="212" spans="1:13" s="280" customFormat="1" x14ac:dyDescent="0.25">
      <c r="B212" s="281" t="s">
        <v>136</v>
      </c>
      <c r="C212" s="297">
        <f>Petroleum!D243</f>
        <v>0</v>
      </c>
      <c r="D212" s="211">
        <f>Petroleum!E243</f>
        <v>0</v>
      </c>
      <c r="E212" s="211">
        <f>Petroleum!F243</f>
        <v>0</v>
      </c>
      <c r="F212" s="211">
        <f>Petroleum!G243</f>
        <v>0</v>
      </c>
      <c r="G212" s="211">
        <f>Petroleum!H243</f>
        <v>0</v>
      </c>
      <c r="H212" s="211">
        <f>Petroleum!I243</f>
        <v>0</v>
      </c>
      <c r="I212" s="211">
        <f>Petroleum!J243</f>
        <v>0</v>
      </c>
      <c r="J212" s="211">
        <f>Petroleum!K243</f>
        <v>0</v>
      </c>
      <c r="K212" s="211">
        <f>Petroleum!L243</f>
        <v>0</v>
      </c>
      <c r="L212" s="211">
        <f>Petroleum!M243</f>
        <v>0</v>
      </c>
      <c r="M212" s="212">
        <f>Petroleum!N243</f>
        <v>0</v>
      </c>
    </row>
    <row r="213" spans="1:13" s="280" customFormat="1" x14ac:dyDescent="0.25">
      <c r="B213" s="281" t="s">
        <v>137</v>
      </c>
      <c r="C213" s="297">
        <f>Petroleum!D244</f>
        <v>0</v>
      </c>
      <c r="D213" s="211">
        <f>Petroleum!E244</f>
        <v>0</v>
      </c>
      <c r="E213" s="211">
        <f>Petroleum!F244</f>
        <v>0</v>
      </c>
      <c r="F213" s="211">
        <f>Petroleum!G244</f>
        <v>0</v>
      </c>
      <c r="G213" s="211">
        <f>Petroleum!H244</f>
        <v>0</v>
      </c>
      <c r="H213" s="211">
        <f>Petroleum!I244</f>
        <v>0</v>
      </c>
      <c r="I213" s="211">
        <f>Petroleum!J244</f>
        <v>0</v>
      </c>
      <c r="J213" s="211">
        <f>Petroleum!K244</f>
        <v>0</v>
      </c>
      <c r="K213" s="211">
        <f>Petroleum!L244</f>
        <v>0</v>
      </c>
      <c r="L213" s="211">
        <f>Petroleum!M244</f>
        <v>0</v>
      </c>
      <c r="M213" s="212">
        <f>Petroleum!N244</f>
        <v>0</v>
      </c>
    </row>
    <row r="214" spans="1:13" s="280" customFormat="1" x14ac:dyDescent="0.25">
      <c r="B214" s="281" t="s">
        <v>138</v>
      </c>
      <c r="C214" s="297">
        <f>Petroleum!D245</f>
        <v>0</v>
      </c>
      <c r="D214" s="211">
        <f>Petroleum!E245</f>
        <v>0</v>
      </c>
      <c r="E214" s="211">
        <f>Petroleum!F245</f>
        <v>0</v>
      </c>
      <c r="F214" s="211">
        <f>Petroleum!G245</f>
        <v>0</v>
      </c>
      <c r="G214" s="211">
        <f>Petroleum!H245</f>
        <v>0</v>
      </c>
      <c r="H214" s="211">
        <f>Petroleum!I245</f>
        <v>0</v>
      </c>
      <c r="I214" s="211">
        <f>Petroleum!J245</f>
        <v>0</v>
      </c>
      <c r="J214" s="211">
        <f>Petroleum!K245</f>
        <v>0</v>
      </c>
      <c r="K214" s="211">
        <f>Petroleum!L245</f>
        <v>0</v>
      </c>
      <c r="L214" s="211">
        <f>Petroleum!M245</f>
        <v>0</v>
      </c>
      <c r="M214" s="212">
        <f>Petroleum!N245</f>
        <v>0</v>
      </c>
    </row>
    <row r="215" spans="1:13" s="280" customFormat="1" x14ac:dyDescent="0.25">
      <c r="B215" s="281" t="s">
        <v>139</v>
      </c>
      <c r="C215" s="297">
        <f>Petroleum!D246</f>
        <v>0</v>
      </c>
      <c r="D215" s="211">
        <f>Petroleum!E246</f>
        <v>0</v>
      </c>
      <c r="E215" s="211">
        <f>Petroleum!F246</f>
        <v>0</v>
      </c>
      <c r="F215" s="211">
        <f>Petroleum!G246</f>
        <v>0</v>
      </c>
      <c r="G215" s="211">
        <f>Petroleum!H246</f>
        <v>0</v>
      </c>
      <c r="H215" s="211">
        <f>Petroleum!I246</f>
        <v>0</v>
      </c>
      <c r="I215" s="211">
        <f>Petroleum!J246</f>
        <v>0</v>
      </c>
      <c r="J215" s="211">
        <f>Petroleum!K246</f>
        <v>0</v>
      </c>
      <c r="K215" s="211">
        <f>Petroleum!L246</f>
        <v>0</v>
      </c>
      <c r="L215" s="211">
        <f>Petroleum!M246</f>
        <v>0</v>
      </c>
      <c r="M215" s="212">
        <f>Petroleum!N246</f>
        <v>0</v>
      </c>
    </row>
    <row r="216" spans="1:13" s="280" customFormat="1" x14ac:dyDescent="0.25">
      <c r="B216" s="281" t="s">
        <v>140</v>
      </c>
      <c r="C216" s="297">
        <f>Petroleum!D247</f>
        <v>0</v>
      </c>
      <c r="D216" s="211">
        <f>Petroleum!E247</f>
        <v>0</v>
      </c>
      <c r="E216" s="211">
        <f>Petroleum!F247</f>
        <v>0</v>
      </c>
      <c r="F216" s="211">
        <f>Petroleum!G247</f>
        <v>0</v>
      </c>
      <c r="G216" s="211">
        <f>Petroleum!H247</f>
        <v>0</v>
      </c>
      <c r="H216" s="211">
        <f>Petroleum!I247</f>
        <v>0</v>
      </c>
      <c r="I216" s="211">
        <f>Petroleum!J247</f>
        <v>0</v>
      </c>
      <c r="J216" s="211">
        <f>Petroleum!K247</f>
        <v>0</v>
      </c>
      <c r="K216" s="211">
        <f>Petroleum!L247</f>
        <v>0</v>
      </c>
      <c r="L216" s="211">
        <f>Petroleum!M247</f>
        <v>0</v>
      </c>
      <c r="M216" s="212">
        <f>Petroleum!N247</f>
        <v>0</v>
      </c>
    </row>
    <row r="217" spans="1:13" s="280" customFormat="1" x14ac:dyDescent="0.25">
      <c r="B217" s="281" t="s">
        <v>141</v>
      </c>
      <c r="C217" s="297">
        <f>Petroleum!D248</f>
        <v>0</v>
      </c>
      <c r="D217" s="211">
        <f>Petroleum!E248</f>
        <v>0</v>
      </c>
      <c r="E217" s="211">
        <f>Petroleum!F248</f>
        <v>0</v>
      </c>
      <c r="F217" s="211">
        <f>Petroleum!G248</f>
        <v>0</v>
      </c>
      <c r="G217" s="211">
        <f>Petroleum!H248</f>
        <v>0</v>
      </c>
      <c r="H217" s="211">
        <f>Petroleum!I248</f>
        <v>0</v>
      </c>
      <c r="I217" s="211">
        <f>Petroleum!J248</f>
        <v>0</v>
      </c>
      <c r="J217" s="211">
        <f>Petroleum!K248</f>
        <v>0</v>
      </c>
      <c r="K217" s="211">
        <f>Petroleum!L248</f>
        <v>0</v>
      </c>
      <c r="L217" s="211">
        <f>Petroleum!M248</f>
        <v>0</v>
      </c>
      <c r="M217" s="212">
        <f>Petroleum!N248</f>
        <v>0</v>
      </c>
    </row>
    <row r="218" spans="1:13" s="280" customFormat="1" x14ac:dyDescent="0.25">
      <c r="B218" s="281" t="s">
        <v>142</v>
      </c>
      <c r="C218" s="297">
        <f>Petroleum!D249</f>
        <v>0</v>
      </c>
      <c r="D218" s="211">
        <f>Petroleum!E249</f>
        <v>0</v>
      </c>
      <c r="E218" s="211">
        <f>Petroleum!F249</f>
        <v>0</v>
      </c>
      <c r="F218" s="211">
        <f>Petroleum!G249</f>
        <v>0</v>
      </c>
      <c r="G218" s="211">
        <f>Petroleum!H249</f>
        <v>0</v>
      </c>
      <c r="H218" s="211">
        <f>Petroleum!I249</f>
        <v>0</v>
      </c>
      <c r="I218" s="211">
        <f>Petroleum!J249</f>
        <v>0</v>
      </c>
      <c r="J218" s="211">
        <f>Petroleum!K249</f>
        <v>0</v>
      </c>
      <c r="K218" s="211">
        <f>Petroleum!L249</f>
        <v>0</v>
      </c>
      <c r="L218" s="211">
        <f>Petroleum!M249</f>
        <v>0</v>
      </c>
      <c r="M218" s="212">
        <f>Petroleum!N249</f>
        <v>0</v>
      </c>
    </row>
    <row r="219" spans="1:13" s="280" customFormat="1" x14ac:dyDescent="0.25">
      <c r="B219" s="281" t="s">
        <v>143</v>
      </c>
      <c r="C219" s="297">
        <f>Petroleum!D250</f>
        <v>0</v>
      </c>
      <c r="D219" s="211">
        <f>Petroleum!E250</f>
        <v>0</v>
      </c>
      <c r="E219" s="211">
        <f>Petroleum!F250</f>
        <v>0</v>
      </c>
      <c r="F219" s="211">
        <f>Petroleum!G250</f>
        <v>0</v>
      </c>
      <c r="G219" s="211">
        <f>Petroleum!H250</f>
        <v>0</v>
      </c>
      <c r="H219" s="211">
        <f>Petroleum!I250</f>
        <v>0</v>
      </c>
      <c r="I219" s="211">
        <f>Petroleum!J250</f>
        <v>0</v>
      </c>
      <c r="J219" s="211">
        <f>Petroleum!K250</f>
        <v>0</v>
      </c>
      <c r="K219" s="211">
        <f>Petroleum!L250</f>
        <v>0</v>
      </c>
      <c r="L219" s="211">
        <f>Petroleum!M250</f>
        <v>0</v>
      </c>
      <c r="M219" s="212">
        <f>Petroleum!N250</f>
        <v>0</v>
      </c>
    </row>
    <row r="220" spans="1:13" s="280" customFormat="1" x14ac:dyDescent="0.25">
      <c r="B220" s="281" t="s">
        <v>144</v>
      </c>
      <c r="C220" s="297">
        <f>Petroleum!D251</f>
        <v>0</v>
      </c>
      <c r="D220" s="211">
        <f>Petroleum!E251</f>
        <v>0</v>
      </c>
      <c r="E220" s="211">
        <f>Petroleum!F251</f>
        <v>0</v>
      </c>
      <c r="F220" s="211">
        <f>Petroleum!G251</f>
        <v>0</v>
      </c>
      <c r="G220" s="211">
        <f>Petroleum!H251</f>
        <v>0</v>
      </c>
      <c r="H220" s="211">
        <f>Petroleum!I251</f>
        <v>0</v>
      </c>
      <c r="I220" s="211">
        <f>Petroleum!J251</f>
        <v>0</v>
      </c>
      <c r="J220" s="211">
        <f>Petroleum!K251</f>
        <v>0</v>
      </c>
      <c r="K220" s="211">
        <f>Petroleum!L251</f>
        <v>0</v>
      </c>
      <c r="L220" s="211">
        <f>Petroleum!M251</f>
        <v>0</v>
      </c>
      <c r="M220" s="212">
        <f>Petroleum!N251</f>
        <v>0</v>
      </c>
    </row>
    <row r="221" spans="1:13" s="280" customFormat="1" x14ac:dyDescent="0.25">
      <c r="B221" s="281" t="s">
        <v>145</v>
      </c>
      <c r="C221" s="297">
        <f>Petroleum!D252</f>
        <v>0</v>
      </c>
      <c r="D221" s="211">
        <f>Petroleum!E252</f>
        <v>0</v>
      </c>
      <c r="E221" s="211">
        <f>Petroleum!F252</f>
        <v>0</v>
      </c>
      <c r="F221" s="211">
        <f>Petroleum!G252</f>
        <v>0</v>
      </c>
      <c r="G221" s="211">
        <f>Petroleum!H252</f>
        <v>0</v>
      </c>
      <c r="H221" s="211">
        <f>Petroleum!I252</f>
        <v>0</v>
      </c>
      <c r="I221" s="211">
        <f>Petroleum!J252</f>
        <v>0</v>
      </c>
      <c r="J221" s="211">
        <f>Petroleum!K252</f>
        <v>0</v>
      </c>
      <c r="K221" s="211">
        <f>Petroleum!L252</f>
        <v>0</v>
      </c>
      <c r="L221" s="211">
        <f>Petroleum!M252</f>
        <v>0</v>
      </c>
      <c r="M221" s="212">
        <f>Petroleum!N252</f>
        <v>0</v>
      </c>
    </row>
    <row r="222" spans="1:13" s="280" customFormat="1" x14ac:dyDescent="0.25">
      <c r="B222" s="281" t="s">
        <v>146</v>
      </c>
      <c r="C222" s="297">
        <f>Petroleum!D253</f>
        <v>0</v>
      </c>
      <c r="D222" s="211">
        <f>Petroleum!E253</f>
        <v>0</v>
      </c>
      <c r="E222" s="211">
        <f>Petroleum!F253</f>
        <v>0</v>
      </c>
      <c r="F222" s="211">
        <f>Petroleum!G253</f>
        <v>0</v>
      </c>
      <c r="G222" s="211">
        <f>Petroleum!H253</f>
        <v>0</v>
      </c>
      <c r="H222" s="211">
        <f>Petroleum!I253</f>
        <v>0</v>
      </c>
      <c r="I222" s="211">
        <f>Petroleum!J253</f>
        <v>0</v>
      </c>
      <c r="J222" s="211">
        <f>Petroleum!K253</f>
        <v>0</v>
      </c>
      <c r="K222" s="211">
        <f>Petroleum!L253</f>
        <v>0</v>
      </c>
      <c r="L222" s="211">
        <f>Petroleum!M253</f>
        <v>0</v>
      </c>
      <c r="M222" s="212">
        <f>Petroleum!N253</f>
        <v>0</v>
      </c>
    </row>
    <row r="223" spans="1:13" s="280" customFormat="1" x14ac:dyDescent="0.25">
      <c r="B223" s="281" t="s">
        <v>147</v>
      </c>
      <c r="C223" s="297">
        <f>Petroleum!D254</f>
        <v>0</v>
      </c>
      <c r="D223" s="211">
        <f>Petroleum!E254</f>
        <v>0</v>
      </c>
      <c r="E223" s="211">
        <f>Petroleum!F254</f>
        <v>0</v>
      </c>
      <c r="F223" s="211">
        <f>Petroleum!G254</f>
        <v>0</v>
      </c>
      <c r="G223" s="211">
        <f>Petroleum!H254</f>
        <v>0</v>
      </c>
      <c r="H223" s="211">
        <f>Petroleum!I254</f>
        <v>0</v>
      </c>
      <c r="I223" s="211">
        <f>Petroleum!J254</f>
        <v>0</v>
      </c>
      <c r="J223" s="211">
        <f>Petroleum!K254</f>
        <v>0</v>
      </c>
      <c r="K223" s="211">
        <f>Petroleum!L254</f>
        <v>0</v>
      </c>
      <c r="L223" s="211">
        <f>Petroleum!M254</f>
        <v>0</v>
      </c>
      <c r="M223" s="212">
        <f>Petroleum!N254</f>
        <v>0</v>
      </c>
    </row>
    <row r="224" spans="1:13" s="280" customFormat="1" x14ac:dyDescent="0.25">
      <c r="B224" s="281" t="s">
        <v>148</v>
      </c>
      <c r="C224" s="297">
        <f>Petroleum!D255</f>
        <v>0</v>
      </c>
      <c r="D224" s="211">
        <f>Petroleum!E255</f>
        <v>0</v>
      </c>
      <c r="E224" s="211">
        <f>Petroleum!F255</f>
        <v>0</v>
      </c>
      <c r="F224" s="211">
        <f>Petroleum!G255</f>
        <v>0</v>
      </c>
      <c r="G224" s="211">
        <f>Petroleum!H255</f>
        <v>0</v>
      </c>
      <c r="H224" s="211">
        <f>Petroleum!I255</f>
        <v>0</v>
      </c>
      <c r="I224" s="211">
        <f>Petroleum!J255</f>
        <v>0</v>
      </c>
      <c r="J224" s="211">
        <f>Petroleum!K255</f>
        <v>0</v>
      </c>
      <c r="K224" s="211">
        <f>Petroleum!L255</f>
        <v>0</v>
      </c>
      <c r="L224" s="211">
        <f>Petroleum!M255</f>
        <v>0</v>
      </c>
      <c r="M224" s="212">
        <f>Petroleum!N255</f>
        <v>0</v>
      </c>
    </row>
    <row r="225" spans="2:13" s="280" customFormat="1" x14ac:dyDescent="0.25">
      <c r="B225" s="281" t="s">
        <v>149</v>
      </c>
      <c r="C225" s="297">
        <f>Petroleum!D256</f>
        <v>0</v>
      </c>
      <c r="D225" s="211">
        <f>Petroleum!E256</f>
        <v>0</v>
      </c>
      <c r="E225" s="211">
        <f>Petroleum!F256</f>
        <v>0</v>
      </c>
      <c r="F225" s="211">
        <f>Petroleum!G256</f>
        <v>0</v>
      </c>
      <c r="G225" s="211">
        <f>Petroleum!H256</f>
        <v>0</v>
      </c>
      <c r="H225" s="211">
        <f>Petroleum!I256</f>
        <v>0</v>
      </c>
      <c r="I225" s="211">
        <f>Petroleum!J256</f>
        <v>0</v>
      </c>
      <c r="J225" s="211">
        <f>Petroleum!K256</f>
        <v>0</v>
      </c>
      <c r="K225" s="211">
        <f>Petroleum!L256</f>
        <v>0</v>
      </c>
      <c r="L225" s="211">
        <f>Petroleum!M256</f>
        <v>0</v>
      </c>
      <c r="M225" s="212">
        <f>Petroleum!N256</f>
        <v>0</v>
      </c>
    </row>
    <row r="226" spans="2:13" s="280" customFormat="1" x14ac:dyDescent="0.25">
      <c r="B226" s="281" t="s">
        <v>150</v>
      </c>
      <c r="C226" s="297">
        <f>Petroleum!D257</f>
        <v>0</v>
      </c>
      <c r="D226" s="211">
        <f>Petroleum!E257</f>
        <v>0</v>
      </c>
      <c r="E226" s="211">
        <f>Petroleum!F257</f>
        <v>0</v>
      </c>
      <c r="F226" s="211">
        <f>Petroleum!G257</f>
        <v>0</v>
      </c>
      <c r="G226" s="211">
        <f>Petroleum!H257</f>
        <v>0</v>
      </c>
      <c r="H226" s="211">
        <f>Petroleum!I257</f>
        <v>0</v>
      </c>
      <c r="I226" s="211">
        <f>Petroleum!J257</f>
        <v>0</v>
      </c>
      <c r="J226" s="211">
        <f>Petroleum!K257</f>
        <v>0</v>
      </c>
      <c r="K226" s="211">
        <f>Petroleum!L257</f>
        <v>0</v>
      </c>
      <c r="L226" s="211">
        <f>Petroleum!M257</f>
        <v>0</v>
      </c>
      <c r="M226" s="212">
        <f>Petroleum!N257</f>
        <v>0</v>
      </c>
    </row>
    <row r="227" spans="2:13" s="280" customFormat="1" x14ac:dyDescent="0.25">
      <c r="B227" s="281" t="s">
        <v>151</v>
      </c>
      <c r="C227" s="297">
        <f>Petroleum!D258</f>
        <v>0</v>
      </c>
      <c r="D227" s="211">
        <f>Petroleum!E258</f>
        <v>0</v>
      </c>
      <c r="E227" s="211">
        <f>Petroleum!F258</f>
        <v>0</v>
      </c>
      <c r="F227" s="211">
        <f>Petroleum!G258</f>
        <v>0</v>
      </c>
      <c r="G227" s="211">
        <f>Petroleum!H258</f>
        <v>0</v>
      </c>
      <c r="H227" s="211">
        <f>Petroleum!I258</f>
        <v>0</v>
      </c>
      <c r="I227" s="211">
        <f>Petroleum!J258</f>
        <v>0</v>
      </c>
      <c r="J227" s="211">
        <f>Petroleum!K258</f>
        <v>0</v>
      </c>
      <c r="K227" s="211">
        <f>Petroleum!L258</f>
        <v>0</v>
      </c>
      <c r="L227" s="211">
        <f>Petroleum!M258</f>
        <v>0</v>
      </c>
      <c r="M227" s="212">
        <f>Petroleum!N258</f>
        <v>0</v>
      </c>
    </row>
    <row r="228" spans="2:13" s="280" customFormat="1" x14ac:dyDescent="0.25">
      <c r="B228" s="281" t="s">
        <v>152</v>
      </c>
      <c r="C228" s="297">
        <f>Petroleum!D259</f>
        <v>0</v>
      </c>
      <c r="D228" s="211">
        <f>Petroleum!E259</f>
        <v>0</v>
      </c>
      <c r="E228" s="211">
        <f>Petroleum!F259</f>
        <v>0</v>
      </c>
      <c r="F228" s="211">
        <f>Petroleum!G259</f>
        <v>0</v>
      </c>
      <c r="G228" s="211">
        <f>Petroleum!H259</f>
        <v>0</v>
      </c>
      <c r="H228" s="211">
        <f>Petroleum!I259</f>
        <v>0</v>
      </c>
      <c r="I228" s="211">
        <f>Petroleum!J259</f>
        <v>0</v>
      </c>
      <c r="J228" s="211">
        <f>Petroleum!K259</f>
        <v>0</v>
      </c>
      <c r="K228" s="211">
        <f>Petroleum!L259</f>
        <v>0</v>
      </c>
      <c r="L228" s="211">
        <f>Petroleum!M259</f>
        <v>0</v>
      </c>
      <c r="M228" s="212">
        <f>Petroleum!N259</f>
        <v>0</v>
      </c>
    </row>
    <row r="229" spans="2:13" s="280" customFormat="1" x14ac:dyDescent="0.25">
      <c r="B229" s="281" t="s">
        <v>153</v>
      </c>
      <c r="C229" s="297">
        <f>Petroleum!D260</f>
        <v>0</v>
      </c>
      <c r="D229" s="211">
        <f>Petroleum!E260</f>
        <v>0</v>
      </c>
      <c r="E229" s="211">
        <f>Petroleum!F260</f>
        <v>0</v>
      </c>
      <c r="F229" s="211">
        <f>Petroleum!G260</f>
        <v>0</v>
      </c>
      <c r="G229" s="211">
        <f>Petroleum!H260</f>
        <v>0</v>
      </c>
      <c r="H229" s="211">
        <f>Petroleum!I260</f>
        <v>0</v>
      </c>
      <c r="I229" s="211">
        <f>Petroleum!J260</f>
        <v>0</v>
      </c>
      <c r="J229" s="211">
        <f>Petroleum!K260</f>
        <v>0</v>
      </c>
      <c r="K229" s="211">
        <f>Petroleum!L260</f>
        <v>0</v>
      </c>
      <c r="L229" s="211">
        <f>Petroleum!M260</f>
        <v>0</v>
      </c>
      <c r="M229" s="212">
        <f>Petroleum!N260</f>
        <v>0</v>
      </c>
    </row>
    <row r="230" spans="2:13" s="280" customFormat="1" x14ac:dyDescent="0.25">
      <c r="B230" s="281" t="s">
        <v>154</v>
      </c>
      <c r="C230" s="297">
        <f>Petroleum!D261</f>
        <v>0</v>
      </c>
      <c r="D230" s="211">
        <f>Petroleum!E261</f>
        <v>0</v>
      </c>
      <c r="E230" s="211">
        <f>Petroleum!F261</f>
        <v>0</v>
      </c>
      <c r="F230" s="211">
        <f>Petroleum!G261</f>
        <v>0</v>
      </c>
      <c r="G230" s="211">
        <f>Petroleum!H261</f>
        <v>0</v>
      </c>
      <c r="H230" s="211">
        <f>Petroleum!I261</f>
        <v>0</v>
      </c>
      <c r="I230" s="211">
        <f>Petroleum!J261</f>
        <v>0</v>
      </c>
      <c r="J230" s="211">
        <f>Petroleum!K261</f>
        <v>0</v>
      </c>
      <c r="K230" s="211">
        <f>Petroleum!L261</f>
        <v>0</v>
      </c>
      <c r="L230" s="211">
        <f>Petroleum!M261</f>
        <v>0</v>
      </c>
      <c r="M230" s="212">
        <f>Petroleum!N261</f>
        <v>0</v>
      </c>
    </row>
    <row r="231" spans="2:13" s="280" customFormat="1" x14ac:dyDescent="0.25">
      <c r="B231" s="281" t="s">
        <v>155</v>
      </c>
      <c r="C231" s="297">
        <f>Petroleum!D262</f>
        <v>0</v>
      </c>
      <c r="D231" s="211">
        <f>Petroleum!E262</f>
        <v>0</v>
      </c>
      <c r="E231" s="211">
        <f>Petroleum!F262</f>
        <v>0</v>
      </c>
      <c r="F231" s="211">
        <f>Petroleum!G262</f>
        <v>0</v>
      </c>
      <c r="G231" s="211">
        <f>Petroleum!H262</f>
        <v>0</v>
      </c>
      <c r="H231" s="211">
        <f>Petroleum!I262</f>
        <v>0</v>
      </c>
      <c r="I231" s="211">
        <f>Petroleum!J262</f>
        <v>0</v>
      </c>
      <c r="J231" s="211">
        <f>Petroleum!K262</f>
        <v>0</v>
      </c>
      <c r="K231" s="211">
        <f>Petroleum!L262</f>
        <v>0</v>
      </c>
      <c r="L231" s="211">
        <f>Petroleum!M262</f>
        <v>0</v>
      </c>
      <c r="M231" s="212">
        <f>Petroleum!N262</f>
        <v>0</v>
      </c>
    </row>
    <row r="232" spans="2:13" s="280" customFormat="1" x14ac:dyDescent="0.25">
      <c r="B232" s="281" t="s">
        <v>156</v>
      </c>
      <c r="C232" s="297">
        <f>Petroleum!D263</f>
        <v>0</v>
      </c>
      <c r="D232" s="211">
        <f>Petroleum!E263</f>
        <v>0</v>
      </c>
      <c r="E232" s="211">
        <f>Petroleum!F263</f>
        <v>0</v>
      </c>
      <c r="F232" s="211">
        <f>Petroleum!G263</f>
        <v>0</v>
      </c>
      <c r="G232" s="211">
        <f>Petroleum!H263</f>
        <v>0</v>
      </c>
      <c r="H232" s="211">
        <f>Petroleum!I263</f>
        <v>0</v>
      </c>
      <c r="I232" s="211">
        <f>Petroleum!J263</f>
        <v>0</v>
      </c>
      <c r="J232" s="211">
        <f>Petroleum!K263</f>
        <v>0</v>
      </c>
      <c r="K232" s="211">
        <f>Petroleum!L263</f>
        <v>0</v>
      </c>
      <c r="L232" s="211">
        <f>Petroleum!M263</f>
        <v>0</v>
      </c>
      <c r="M232" s="212">
        <f>Petroleum!N263</f>
        <v>0</v>
      </c>
    </row>
    <row r="233" spans="2:13" s="280" customFormat="1" x14ac:dyDescent="0.25">
      <c r="B233" s="281" t="s">
        <v>157</v>
      </c>
      <c r="C233" s="297">
        <f>Petroleum!D264</f>
        <v>0</v>
      </c>
      <c r="D233" s="211">
        <f>Petroleum!E264</f>
        <v>0</v>
      </c>
      <c r="E233" s="211">
        <f>Petroleum!F264</f>
        <v>0</v>
      </c>
      <c r="F233" s="211">
        <f>Petroleum!G264</f>
        <v>0</v>
      </c>
      <c r="G233" s="211">
        <f>Petroleum!H264</f>
        <v>0</v>
      </c>
      <c r="H233" s="211">
        <f>Petroleum!I264</f>
        <v>0</v>
      </c>
      <c r="I233" s="211">
        <f>Petroleum!J264</f>
        <v>0</v>
      </c>
      <c r="J233" s="211">
        <f>Petroleum!K264</f>
        <v>0</v>
      </c>
      <c r="K233" s="211">
        <f>Petroleum!L264</f>
        <v>0</v>
      </c>
      <c r="L233" s="211">
        <f>Petroleum!M264</f>
        <v>0</v>
      </c>
      <c r="M233" s="212">
        <f>Petroleum!N264</f>
        <v>0</v>
      </c>
    </row>
    <row r="234" spans="2:13" s="280" customFormat="1" x14ac:dyDescent="0.25">
      <c r="B234" s="281" t="s">
        <v>158</v>
      </c>
      <c r="C234" s="297">
        <f>Petroleum!D265</f>
        <v>0</v>
      </c>
      <c r="D234" s="211">
        <f>Petroleum!E265</f>
        <v>0</v>
      </c>
      <c r="E234" s="211">
        <f>Petroleum!F265</f>
        <v>0</v>
      </c>
      <c r="F234" s="211">
        <f>Petroleum!G265</f>
        <v>0</v>
      </c>
      <c r="G234" s="211">
        <f>Petroleum!H265</f>
        <v>0</v>
      </c>
      <c r="H234" s="211">
        <f>Petroleum!I265</f>
        <v>0</v>
      </c>
      <c r="I234" s="211">
        <f>Petroleum!J265</f>
        <v>0</v>
      </c>
      <c r="J234" s="211">
        <f>Petroleum!K265</f>
        <v>0</v>
      </c>
      <c r="K234" s="211">
        <f>Petroleum!L265</f>
        <v>0</v>
      </c>
      <c r="L234" s="211">
        <f>Petroleum!M265</f>
        <v>0</v>
      </c>
      <c r="M234" s="212">
        <f>Petroleum!N265</f>
        <v>0</v>
      </c>
    </row>
    <row r="235" spans="2:13" s="280" customFormat="1" x14ac:dyDescent="0.25">
      <c r="B235" s="281" t="s">
        <v>159</v>
      </c>
      <c r="C235" s="297">
        <f>Petroleum!D266</f>
        <v>0</v>
      </c>
      <c r="D235" s="211">
        <f>Petroleum!E266</f>
        <v>0</v>
      </c>
      <c r="E235" s="211">
        <f>Petroleum!F266</f>
        <v>0</v>
      </c>
      <c r="F235" s="211">
        <f>Petroleum!G266</f>
        <v>0</v>
      </c>
      <c r="G235" s="211">
        <f>Petroleum!H266</f>
        <v>0</v>
      </c>
      <c r="H235" s="211">
        <f>Petroleum!I266</f>
        <v>0</v>
      </c>
      <c r="I235" s="211">
        <f>Petroleum!J266</f>
        <v>0</v>
      </c>
      <c r="J235" s="211">
        <f>Petroleum!K266</f>
        <v>0</v>
      </c>
      <c r="K235" s="211">
        <f>Petroleum!L266</f>
        <v>0</v>
      </c>
      <c r="L235" s="211">
        <f>Petroleum!M266</f>
        <v>0</v>
      </c>
      <c r="M235" s="212">
        <f>Petroleum!N266</f>
        <v>0</v>
      </c>
    </row>
    <row r="236" spans="2:13" s="280" customFormat="1" x14ac:dyDescent="0.25">
      <c r="B236" s="281" t="s">
        <v>160</v>
      </c>
      <c r="C236" s="297">
        <f>Petroleum!D267</f>
        <v>0</v>
      </c>
      <c r="D236" s="211">
        <f>Petroleum!E267</f>
        <v>0</v>
      </c>
      <c r="E236" s="211">
        <f>Petroleum!F267</f>
        <v>0</v>
      </c>
      <c r="F236" s="211">
        <f>Petroleum!G267</f>
        <v>0</v>
      </c>
      <c r="G236" s="211">
        <f>Petroleum!H267</f>
        <v>0</v>
      </c>
      <c r="H236" s="211">
        <f>Petroleum!I267</f>
        <v>0</v>
      </c>
      <c r="I236" s="211">
        <f>Petroleum!J267</f>
        <v>0</v>
      </c>
      <c r="J236" s="211">
        <f>Petroleum!K267</f>
        <v>0</v>
      </c>
      <c r="K236" s="211">
        <f>Petroleum!L267</f>
        <v>0</v>
      </c>
      <c r="L236" s="211">
        <f>Petroleum!M267</f>
        <v>0</v>
      </c>
      <c r="M236" s="212">
        <f>Petroleum!N267</f>
        <v>0</v>
      </c>
    </row>
    <row r="237" spans="2:13" s="280" customFormat="1" x14ac:dyDescent="0.25">
      <c r="B237" s="281" t="s">
        <v>161</v>
      </c>
      <c r="C237" s="297">
        <f>Petroleum!D268</f>
        <v>0</v>
      </c>
      <c r="D237" s="211">
        <f>Petroleum!E268</f>
        <v>0</v>
      </c>
      <c r="E237" s="211">
        <f>Petroleum!F268</f>
        <v>0</v>
      </c>
      <c r="F237" s="211">
        <f>Petroleum!G268</f>
        <v>0</v>
      </c>
      <c r="G237" s="211">
        <f>Petroleum!H268</f>
        <v>0</v>
      </c>
      <c r="H237" s="211">
        <f>Petroleum!I268</f>
        <v>0</v>
      </c>
      <c r="I237" s="211">
        <f>Petroleum!J268</f>
        <v>0</v>
      </c>
      <c r="J237" s="211">
        <f>Petroleum!K268</f>
        <v>0</v>
      </c>
      <c r="K237" s="211">
        <f>Petroleum!L268</f>
        <v>0</v>
      </c>
      <c r="L237" s="211">
        <f>Petroleum!M268</f>
        <v>0</v>
      </c>
      <c r="M237" s="212">
        <f>Petroleum!N268</f>
        <v>0</v>
      </c>
    </row>
    <row r="238" spans="2:13" s="280" customFormat="1" x14ac:dyDescent="0.25">
      <c r="B238" s="281" t="s">
        <v>162</v>
      </c>
      <c r="C238" s="297">
        <f>Petroleum!D269</f>
        <v>0</v>
      </c>
      <c r="D238" s="211">
        <f>Petroleum!E269</f>
        <v>0</v>
      </c>
      <c r="E238" s="211">
        <f>Petroleum!F269</f>
        <v>0</v>
      </c>
      <c r="F238" s="211">
        <f>Petroleum!G269</f>
        <v>0</v>
      </c>
      <c r="G238" s="211">
        <f>Petroleum!H269</f>
        <v>0</v>
      </c>
      <c r="H238" s="211">
        <f>Petroleum!I269</f>
        <v>0</v>
      </c>
      <c r="I238" s="211">
        <f>Petroleum!J269</f>
        <v>0</v>
      </c>
      <c r="J238" s="211">
        <f>Petroleum!K269</f>
        <v>0</v>
      </c>
      <c r="K238" s="211">
        <f>Petroleum!L269</f>
        <v>0</v>
      </c>
      <c r="L238" s="211">
        <f>Petroleum!M269</f>
        <v>0</v>
      </c>
      <c r="M238" s="212">
        <f>Petroleum!N269</f>
        <v>0</v>
      </c>
    </row>
    <row r="239" spans="2:13" s="280" customFormat="1" x14ac:dyDescent="0.25">
      <c r="B239" s="281" t="s">
        <v>163</v>
      </c>
      <c r="C239" s="297">
        <f>Petroleum!D270</f>
        <v>0</v>
      </c>
      <c r="D239" s="211">
        <f>Petroleum!E270</f>
        <v>0</v>
      </c>
      <c r="E239" s="211">
        <f>Petroleum!F270</f>
        <v>0</v>
      </c>
      <c r="F239" s="211">
        <f>Petroleum!G270</f>
        <v>0</v>
      </c>
      <c r="G239" s="211">
        <f>Petroleum!H270</f>
        <v>0</v>
      </c>
      <c r="H239" s="211">
        <f>Petroleum!I270</f>
        <v>0</v>
      </c>
      <c r="I239" s="211">
        <f>Petroleum!J270</f>
        <v>0</v>
      </c>
      <c r="J239" s="211">
        <f>Petroleum!K270</f>
        <v>0</v>
      </c>
      <c r="K239" s="211">
        <f>Petroleum!L270</f>
        <v>0</v>
      </c>
      <c r="L239" s="211">
        <f>Petroleum!M270</f>
        <v>0</v>
      </c>
      <c r="M239" s="212">
        <f>Petroleum!N270</f>
        <v>0</v>
      </c>
    </row>
    <row r="240" spans="2:13" s="280" customFormat="1" x14ac:dyDescent="0.25">
      <c r="B240" s="281" t="s">
        <v>164</v>
      </c>
      <c r="C240" s="297">
        <f>Petroleum!D271</f>
        <v>0</v>
      </c>
      <c r="D240" s="211">
        <f>Petroleum!E271</f>
        <v>0</v>
      </c>
      <c r="E240" s="211">
        <f>Petroleum!F271</f>
        <v>0</v>
      </c>
      <c r="F240" s="211">
        <f>Petroleum!G271</f>
        <v>0</v>
      </c>
      <c r="G240" s="211">
        <f>Petroleum!H271</f>
        <v>0</v>
      </c>
      <c r="H240" s="211">
        <f>Petroleum!I271</f>
        <v>0</v>
      </c>
      <c r="I240" s="211">
        <f>Petroleum!J271</f>
        <v>0</v>
      </c>
      <c r="J240" s="211">
        <f>Petroleum!K271</f>
        <v>0</v>
      </c>
      <c r="K240" s="211">
        <f>Petroleum!L271</f>
        <v>0</v>
      </c>
      <c r="L240" s="211">
        <f>Petroleum!M271</f>
        <v>0</v>
      </c>
      <c r="M240" s="212">
        <f>Petroleum!N271</f>
        <v>0</v>
      </c>
    </row>
    <row r="241" spans="1:13" s="280" customFormat="1" x14ac:dyDescent="0.25">
      <c r="B241" s="281" t="s">
        <v>165</v>
      </c>
      <c r="C241" s="297">
        <f>Petroleum!D272</f>
        <v>0</v>
      </c>
      <c r="D241" s="211">
        <f>Petroleum!E272</f>
        <v>0</v>
      </c>
      <c r="E241" s="211">
        <f>Petroleum!F272</f>
        <v>0</v>
      </c>
      <c r="F241" s="211">
        <f>Petroleum!G272</f>
        <v>0</v>
      </c>
      <c r="G241" s="211">
        <f>Petroleum!H272</f>
        <v>0</v>
      </c>
      <c r="H241" s="211">
        <f>Petroleum!I272</f>
        <v>0</v>
      </c>
      <c r="I241" s="211">
        <f>Petroleum!J272</f>
        <v>0</v>
      </c>
      <c r="J241" s="211">
        <f>Petroleum!K272</f>
        <v>0</v>
      </c>
      <c r="K241" s="211">
        <f>Petroleum!L272</f>
        <v>0</v>
      </c>
      <c r="L241" s="211">
        <f>Petroleum!M272</f>
        <v>0</v>
      </c>
      <c r="M241" s="212">
        <f>Petroleum!N272</f>
        <v>0</v>
      </c>
    </row>
    <row r="242" spans="1:13" s="280" customFormat="1" x14ac:dyDescent="0.25">
      <c r="B242" s="281" t="s">
        <v>166</v>
      </c>
      <c r="C242" s="297">
        <f>Petroleum!D273</f>
        <v>0</v>
      </c>
      <c r="D242" s="211">
        <f>Petroleum!E273</f>
        <v>0</v>
      </c>
      <c r="E242" s="211">
        <f>Petroleum!F273</f>
        <v>0</v>
      </c>
      <c r="F242" s="211">
        <f>Petroleum!G273</f>
        <v>0</v>
      </c>
      <c r="G242" s="211">
        <f>Petroleum!H273</f>
        <v>0</v>
      </c>
      <c r="H242" s="211">
        <f>Petroleum!I273</f>
        <v>0</v>
      </c>
      <c r="I242" s="211">
        <f>Petroleum!J273</f>
        <v>0</v>
      </c>
      <c r="J242" s="211">
        <f>Petroleum!K273</f>
        <v>0</v>
      </c>
      <c r="K242" s="211">
        <f>Petroleum!L273</f>
        <v>0</v>
      </c>
      <c r="L242" s="211">
        <f>Petroleum!M273</f>
        <v>0</v>
      </c>
      <c r="M242" s="212">
        <f>Petroleum!N273</f>
        <v>0</v>
      </c>
    </row>
    <row r="243" spans="1:13" s="280" customFormat="1" x14ac:dyDescent="0.25">
      <c r="B243" s="281" t="s">
        <v>186</v>
      </c>
      <c r="C243" s="297">
        <f>Petroleum!D274</f>
        <v>0</v>
      </c>
      <c r="D243" s="211">
        <f>Petroleum!E274</f>
        <v>0</v>
      </c>
      <c r="E243" s="211">
        <f>Petroleum!F274</f>
        <v>0</v>
      </c>
      <c r="F243" s="211">
        <f>Petroleum!G274</f>
        <v>0</v>
      </c>
      <c r="G243" s="211">
        <f>Petroleum!H274</f>
        <v>0</v>
      </c>
      <c r="H243" s="211">
        <f>Petroleum!I274</f>
        <v>0</v>
      </c>
      <c r="I243" s="211">
        <f>Petroleum!J274</f>
        <v>0</v>
      </c>
      <c r="J243" s="211">
        <f>Petroleum!K274</f>
        <v>0</v>
      </c>
      <c r="K243" s="211">
        <f>Petroleum!L274</f>
        <v>0</v>
      </c>
      <c r="L243" s="211">
        <f>Petroleum!M274</f>
        <v>0</v>
      </c>
      <c r="M243" s="212">
        <f>Petroleum!N274</f>
        <v>0</v>
      </c>
    </row>
    <row r="244" spans="1:13" s="280" customFormat="1" x14ac:dyDescent="0.25">
      <c r="B244" s="281" t="s">
        <v>167</v>
      </c>
      <c r="C244" s="297">
        <f>Petroleum!D275</f>
        <v>0</v>
      </c>
      <c r="D244" s="211">
        <f>Petroleum!E275</f>
        <v>0</v>
      </c>
      <c r="E244" s="211">
        <f>Petroleum!F275</f>
        <v>0</v>
      </c>
      <c r="F244" s="211">
        <f>Petroleum!G275</f>
        <v>0</v>
      </c>
      <c r="G244" s="211">
        <f>Petroleum!H275</f>
        <v>0</v>
      </c>
      <c r="H244" s="211">
        <f>Petroleum!I275</f>
        <v>0</v>
      </c>
      <c r="I244" s="211">
        <f>Petroleum!J275</f>
        <v>0</v>
      </c>
      <c r="J244" s="211">
        <f>Petroleum!K275</f>
        <v>0</v>
      </c>
      <c r="K244" s="211">
        <f>Petroleum!L275</f>
        <v>0</v>
      </c>
      <c r="L244" s="211">
        <f>Petroleum!M275</f>
        <v>0</v>
      </c>
      <c r="M244" s="212">
        <f>Petroleum!N275</f>
        <v>0</v>
      </c>
    </row>
    <row r="245" spans="1:13" s="280" customFormat="1" x14ac:dyDescent="0.25">
      <c r="B245" s="281" t="s">
        <v>168</v>
      </c>
      <c r="C245" s="297">
        <f>Petroleum!D276</f>
        <v>0</v>
      </c>
      <c r="D245" s="211">
        <f>Petroleum!E276</f>
        <v>0</v>
      </c>
      <c r="E245" s="211">
        <f>Petroleum!F276</f>
        <v>0</v>
      </c>
      <c r="F245" s="211">
        <f>Petroleum!G276</f>
        <v>0</v>
      </c>
      <c r="G245" s="211">
        <f>Petroleum!H276</f>
        <v>0</v>
      </c>
      <c r="H245" s="211">
        <f>Petroleum!I276</f>
        <v>0</v>
      </c>
      <c r="I245" s="211">
        <f>Petroleum!J276</f>
        <v>0</v>
      </c>
      <c r="J245" s="211">
        <f>Petroleum!K276</f>
        <v>0</v>
      </c>
      <c r="K245" s="211">
        <f>Petroleum!L276</f>
        <v>0</v>
      </c>
      <c r="L245" s="211">
        <f>Petroleum!M276</f>
        <v>0</v>
      </c>
      <c r="M245" s="212">
        <f>Petroleum!N276</f>
        <v>0</v>
      </c>
    </row>
    <row r="246" spans="1:13" s="280" customFormat="1" x14ac:dyDescent="0.25">
      <c r="B246" s="281" t="s">
        <v>169</v>
      </c>
      <c r="C246" s="297">
        <f>Petroleum!D277</f>
        <v>0</v>
      </c>
      <c r="D246" s="211">
        <f>Petroleum!E277</f>
        <v>0</v>
      </c>
      <c r="E246" s="211">
        <f>Petroleum!F277</f>
        <v>0</v>
      </c>
      <c r="F246" s="211">
        <f>Petroleum!G277</f>
        <v>0</v>
      </c>
      <c r="G246" s="211">
        <f>Petroleum!H277</f>
        <v>0</v>
      </c>
      <c r="H246" s="211">
        <f>Petroleum!I277</f>
        <v>0</v>
      </c>
      <c r="I246" s="211">
        <f>Petroleum!J277</f>
        <v>0</v>
      </c>
      <c r="J246" s="211">
        <f>Petroleum!K277</f>
        <v>0</v>
      </c>
      <c r="K246" s="211">
        <f>Petroleum!L277</f>
        <v>0</v>
      </c>
      <c r="L246" s="211">
        <f>Petroleum!M277</f>
        <v>0</v>
      </c>
      <c r="M246" s="212">
        <f>Petroleum!N277</f>
        <v>0</v>
      </c>
    </row>
    <row r="247" spans="1:13" s="280" customFormat="1" x14ac:dyDescent="0.25">
      <c r="B247" s="281" t="s">
        <v>170</v>
      </c>
      <c r="C247" s="297">
        <f>Petroleum!D278</f>
        <v>0</v>
      </c>
      <c r="D247" s="211">
        <f>Petroleum!E278</f>
        <v>0</v>
      </c>
      <c r="E247" s="211">
        <f>Petroleum!F278</f>
        <v>0</v>
      </c>
      <c r="F247" s="211">
        <f>Petroleum!G278</f>
        <v>0</v>
      </c>
      <c r="G247" s="211">
        <f>Petroleum!H278</f>
        <v>0</v>
      </c>
      <c r="H247" s="211">
        <f>Petroleum!I278</f>
        <v>0</v>
      </c>
      <c r="I247" s="211">
        <f>Petroleum!J278</f>
        <v>0</v>
      </c>
      <c r="J247" s="211">
        <f>Petroleum!K278</f>
        <v>0</v>
      </c>
      <c r="K247" s="211">
        <f>Petroleum!L278</f>
        <v>0</v>
      </c>
      <c r="L247" s="211">
        <f>Petroleum!M278</f>
        <v>0</v>
      </c>
      <c r="M247" s="212">
        <f>Petroleum!N278</f>
        <v>0</v>
      </c>
    </row>
    <row r="248" spans="1:13" x14ac:dyDescent="0.25">
      <c r="A248" s="276"/>
      <c r="B248" s="285" t="s">
        <v>7</v>
      </c>
      <c r="C248" s="396">
        <f t="shared" ref="C248:K248" si="71">SUM(C249:C284)</f>
        <v>1813454.9867700003</v>
      </c>
      <c r="D248" s="396">
        <f t="shared" si="71"/>
        <v>1913152.4867700008</v>
      </c>
      <c r="E248" s="396">
        <f t="shared" si="71"/>
        <v>2014267.4867700005</v>
      </c>
      <c r="F248" s="396">
        <f t="shared" si="71"/>
        <v>2100262.4867700008</v>
      </c>
      <c r="G248" s="396">
        <f t="shared" si="71"/>
        <v>2180114.9867700012</v>
      </c>
      <c r="H248" s="396">
        <f t="shared" si="71"/>
        <v>2276504.9867700008</v>
      </c>
      <c r="I248" s="396">
        <f t="shared" si="71"/>
        <v>2388487.4867700003</v>
      </c>
      <c r="J248" s="396">
        <f t="shared" si="71"/>
        <v>2481097.4867700008</v>
      </c>
      <c r="K248" s="396">
        <f t="shared" si="71"/>
        <v>2577487.4867700008</v>
      </c>
      <c r="L248" s="396">
        <f t="shared" ref="L248:M248" si="72">SUM(L249:L284)</f>
        <v>2724434.9867700003</v>
      </c>
      <c r="M248" s="397">
        <f t="shared" si="72"/>
        <v>2895479.9867700003</v>
      </c>
    </row>
    <row r="249" spans="1:13" s="280" customFormat="1" x14ac:dyDescent="0.25">
      <c r="B249" s="281" t="s">
        <v>136</v>
      </c>
      <c r="C249" s="297">
        <f>Dairy!D243</f>
        <v>-3.6749999999999999E-4</v>
      </c>
      <c r="D249" s="297">
        <f>Dairy!E243</f>
        <v>-3.6749999999999999E-4</v>
      </c>
      <c r="E249" s="297">
        <f>Dairy!F243</f>
        <v>-3.6749999999999999E-4</v>
      </c>
      <c r="F249" s="297">
        <f>Dairy!G243</f>
        <v>-3.6749999999999999E-4</v>
      </c>
      <c r="G249" s="297">
        <f>Dairy!H243</f>
        <v>-3.6749999999999999E-4</v>
      </c>
      <c r="H249" s="297">
        <f>Dairy!I243</f>
        <v>-3.6749999999999999E-4</v>
      </c>
      <c r="I249" s="297">
        <f>Dairy!J243</f>
        <v>-3.6749999999999999E-4</v>
      </c>
      <c r="J249" s="297">
        <f>Dairy!K243</f>
        <v>-3.6749999999999999E-4</v>
      </c>
      <c r="K249" s="297">
        <f>Dairy!L243</f>
        <v>-3.6749999999999999E-4</v>
      </c>
      <c r="L249" s="297">
        <f>Dairy!M243</f>
        <v>-3.6749999999999999E-4</v>
      </c>
      <c r="M249" s="212">
        <f>Dairy!N243</f>
        <v>-3.6749999999999999E-4</v>
      </c>
    </row>
    <row r="250" spans="1:13" s="280" customFormat="1" x14ac:dyDescent="0.25">
      <c r="B250" s="281" t="s">
        <v>137</v>
      </c>
      <c r="C250" s="398">
        <f>Dairy!D244</f>
        <v>117985.59512143387</v>
      </c>
      <c r="D250" s="398">
        <f>Dairy!E244</f>
        <v>124472.03614492656</v>
      </c>
      <c r="E250" s="398">
        <f>Dairy!F244</f>
        <v>131050.70144837417</v>
      </c>
      <c r="F250" s="398">
        <f>Dairy!G244</f>
        <v>136645.64109896979</v>
      </c>
      <c r="G250" s="398">
        <f>Dairy!H244</f>
        <v>141840.94220309425</v>
      </c>
      <c r="H250" s="398">
        <f>Dairy!I244</f>
        <v>148112.19324002566</v>
      </c>
      <c r="I250" s="398">
        <f>Dairy!J244</f>
        <v>155397.91135646057</v>
      </c>
      <c r="J250" s="398">
        <f>Dairy!K244</f>
        <v>161423.23098017898</v>
      </c>
      <c r="K250" s="398">
        <f>Dairy!L244</f>
        <v>167694.48201711028</v>
      </c>
      <c r="L250" s="398">
        <f>Dairy!M244</f>
        <v>137917.51527411491</v>
      </c>
      <c r="M250" s="399">
        <f>Dairy!N244</f>
        <v>133459.67335320814</v>
      </c>
    </row>
    <row r="251" spans="1:13" s="280" customFormat="1" x14ac:dyDescent="0.25">
      <c r="B251" s="281" t="s">
        <v>138</v>
      </c>
      <c r="C251" s="297">
        <f>Dairy!D245</f>
        <v>-3.6749999999999999E-4</v>
      </c>
      <c r="D251" s="297">
        <f>Dairy!E245</f>
        <v>-3.6749999999999999E-4</v>
      </c>
      <c r="E251" s="297">
        <f>Dairy!F245</f>
        <v>-3.6749999999999999E-4</v>
      </c>
      <c r="F251" s="297">
        <f>Dairy!G245</f>
        <v>-3.6749999999999999E-4</v>
      </c>
      <c r="G251" s="297">
        <f>Dairy!H245</f>
        <v>-3.6749999999999999E-4</v>
      </c>
      <c r="H251" s="297">
        <f>Dairy!I245</f>
        <v>-3.6749999999999999E-4</v>
      </c>
      <c r="I251" s="297">
        <f>Dairy!J245</f>
        <v>-3.6749999999999999E-4</v>
      </c>
      <c r="J251" s="297">
        <f>Dairy!K245</f>
        <v>-3.6749999999999999E-4</v>
      </c>
      <c r="K251" s="297">
        <f>Dairy!L245</f>
        <v>-3.6749999999999999E-4</v>
      </c>
      <c r="L251" s="297">
        <f>Dairy!M245</f>
        <v>-3.6749999999999999E-4</v>
      </c>
      <c r="M251" s="212">
        <f>Dairy!N245</f>
        <v>-3.6749999999999999E-4</v>
      </c>
    </row>
    <row r="252" spans="1:13" s="280" customFormat="1" x14ac:dyDescent="0.25">
      <c r="B252" s="281" t="s">
        <v>139</v>
      </c>
      <c r="C252" s="297">
        <f>Dairy!D246</f>
        <v>-3.6749999999999999E-4</v>
      </c>
      <c r="D252" s="297">
        <f>Dairy!E246</f>
        <v>-3.6749999999999999E-4</v>
      </c>
      <c r="E252" s="297">
        <f>Dairy!F246</f>
        <v>-3.6749999999999999E-4</v>
      </c>
      <c r="F252" s="297">
        <f>Dairy!G246</f>
        <v>-3.6749999999999999E-4</v>
      </c>
      <c r="G252" s="297">
        <f>Dairy!H246</f>
        <v>-3.6749999999999999E-4</v>
      </c>
      <c r="H252" s="297">
        <f>Dairy!I246</f>
        <v>-3.6749999999999999E-4</v>
      </c>
      <c r="I252" s="297">
        <f>Dairy!J246</f>
        <v>-3.6749999999999999E-4</v>
      </c>
      <c r="J252" s="297">
        <f>Dairy!K246</f>
        <v>-3.6749999999999999E-4</v>
      </c>
      <c r="K252" s="297">
        <f>Dairy!L246</f>
        <v>-3.6749999999999999E-4</v>
      </c>
      <c r="L252" s="297">
        <f>Dairy!M246</f>
        <v>-3.6749999999999999E-4</v>
      </c>
      <c r="M252" s="212">
        <f>Dairy!N246</f>
        <v>-3.6749999999999999E-4</v>
      </c>
    </row>
    <row r="253" spans="1:13" s="280" customFormat="1" x14ac:dyDescent="0.25">
      <c r="B253" s="281" t="s">
        <v>140</v>
      </c>
      <c r="C253" s="398">
        <f>Dairy!D247</f>
        <v>16547.768985786657</v>
      </c>
      <c r="D253" s="398">
        <f>Dairy!E247</f>
        <v>17457.508259768805</v>
      </c>
      <c r="E253" s="398">
        <f>Dairy!F247</f>
        <v>18380.182215371555</v>
      </c>
      <c r="F253" s="398">
        <f>Dairy!G247</f>
        <v>19164.886233687906</v>
      </c>
      <c r="G253" s="398">
        <f>Dairy!H247</f>
        <v>19893.539964981661</v>
      </c>
      <c r="H253" s="398">
        <f>Dairy!I247</f>
        <v>20773.098315182418</v>
      </c>
      <c r="I253" s="398">
        <f>Dairy!J247</f>
        <v>21794.938163209754</v>
      </c>
      <c r="J253" s="398">
        <f>Dairy!K247</f>
        <v>22640.004029088908</v>
      </c>
      <c r="K253" s="398">
        <f>Dairy!L247</f>
        <v>23519.562379289655</v>
      </c>
      <c r="L253" s="398">
        <f>Dairy!M247</f>
        <v>24860.457707291789</v>
      </c>
      <c r="M253" s="399">
        <f>Dairy!N247</f>
        <v>26421.242622844093</v>
      </c>
    </row>
    <row r="254" spans="1:13" s="280" customFormat="1" x14ac:dyDescent="0.25">
      <c r="B254" s="281" t="s">
        <v>141</v>
      </c>
      <c r="C254" s="297">
        <f>Dairy!D248</f>
        <v>-3.6749999999999999E-4</v>
      </c>
      <c r="D254" s="297">
        <f>Dairy!E248</f>
        <v>-3.6749999999999999E-4</v>
      </c>
      <c r="E254" s="297">
        <f>Dairy!F248</f>
        <v>-3.6749999999999999E-4</v>
      </c>
      <c r="F254" s="297">
        <f>Dairy!G248</f>
        <v>-3.6749999999999999E-4</v>
      </c>
      <c r="G254" s="297">
        <f>Dairy!H248</f>
        <v>-3.6749999999999999E-4</v>
      </c>
      <c r="H254" s="297">
        <f>Dairy!I248</f>
        <v>-3.6749999999999999E-4</v>
      </c>
      <c r="I254" s="297">
        <f>Dairy!J248</f>
        <v>-3.6749999999999999E-4</v>
      </c>
      <c r="J254" s="297">
        <f>Dairy!K248</f>
        <v>-3.6749999999999999E-4</v>
      </c>
      <c r="K254" s="297">
        <f>Dairy!L248</f>
        <v>-3.6749999999999999E-4</v>
      </c>
      <c r="L254" s="297">
        <f>Dairy!M248</f>
        <v>-3.6749999999999999E-4</v>
      </c>
      <c r="M254" s="212">
        <f>Dairy!N248</f>
        <v>-3.6749999999999999E-4</v>
      </c>
    </row>
    <row r="255" spans="1:13" s="280" customFormat="1" x14ac:dyDescent="0.25">
      <c r="B255" s="281" t="s">
        <v>142</v>
      </c>
      <c r="C255" s="398">
        <f>Dairy!D249</f>
        <v>1504.3423009806052</v>
      </c>
      <c r="D255" s="398">
        <f>Dairy!E249</f>
        <v>1587.0458713426183</v>
      </c>
      <c r="E255" s="398">
        <f>Dairy!F249</f>
        <v>1670.92532185196</v>
      </c>
      <c r="F255" s="398">
        <f>Dairy!G249</f>
        <v>1742.2620507898098</v>
      </c>
      <c r="G255" s="398">
        <f>Dairy!H249</f>
        <v>1808.5032990892425</v>
      </c>
      <c r="H255" s="398">
        <f>Dairy!I249</f>
        <v>1888.4631491074924</v>
      </c>
      <c r="I255" s="398">
        <f>Dairy!J249</f>
        <v>1981.3576807463414</v>
      </c>
      <c r="J255" s="398">
        <f>Dairy!K249</f>
        <v>2058.1818503717191</v>
      </c>
      <c r="K255" s="398">
        <f>Dairy!L249</f>
        <v>2138.1417003899696</v>
      </c>
      <c r="L255" s="398">
        <f>Dairy!M249</f>
        <v>2260.0412756628889</v>
      </c>
      <c r="M255" s="399">
        <f>Dairy!N249</f>
        <v>2401.9308134403723</v>
      </c>
    </row>
    <row r="256" spans="1:13" s="280" customFormat="1" x14ac:dyDescent="0.25">
      <c r="B256" s="281" t="s">
        <v>143</v>
      </c>
      <c r="C256" s="297">
        <f>Dairy!D250</f>
        <v>-3.6749999999999999E-4</v>
      </c>
      <c r="D256" s="297">
        <f>Dairy!E250</f>
        <v>-3.6749999999999999E-4</v>
      </c>
      <c r="E256" s="297">
        <f>Dairy!F250</f>
        <v>-3.6749999999999999E-4</v>
      </c>
      <c r="F256" s="297">
        <f>Dairy!G250</f>
        <v>-3.6749999999999999E-4</v>
      </c>
      <c r="G256" s="297">
        <f>Dairy!H250</f>
        <v>-3.6749999999999999E-4</v>
      </c>
      <c r="H256" s="297">
        <f>Dairy!I250</f>
        <v>-3.6749999999999999E-4</v>
      </c>
      <c r="I256" s="297">
        <f>Dairy!J250</f>
        <v>-3.6749999999999999E-4</v>
      </c>
      <c r="J256" s="297">
        <f>Dairy!K250</f>
        <v>-3.6749999999999999E-4</v>
      </c>
      <c r="K256" s="297">
        <f>Dairy!L250</f>
        <v>-3.6749999999999999E-4</v>
      </c>
      <c r="L256" s="297">
        <f>Dairy!M250</f>
        <v>-3.6749999999999999E-4</v>
      </c>
      <c r="M256" s="212">
        <f>Dairy!N250</f>
        <v>-3.6749999999999999E-4</v>
      </c>
    </row>
    <row r="257" spans="2:13" s="280" customFormat="1" x14ac:dyDescent="0.25">
      <c r="B257" s="281" t="s">
        <v>144</v>
      </c>
      <c r="C257" s="297">
        <f>Dairy!D251</f>
        <v>-3.6749999999999999E-4</v>
      </c>
      <c r="D257" s="297">
        <f>Dairy!E251</f>
        <v>-3.6749999999999999E-4</v>
      </c>
      <c r="E257" s="297">
        <f>Dairy!F251</f>
        <v>-3.6749999999999999E-4</v>
      </c>
      <c r="F257" s="297">
        <f>Dairy!G251</f>
        <v>-3.6749999999999999E-4</v>
      </c>
      <c r="G257" s="297">
        <f>Dairy!H251</f>
        <v>-3.6749999999999999E-4</v>
      </c>
      <c r="H257" s="297">
        <f>Dairy!I251</f>
        <v>-3.6749999999999999E-4</v>
      </c>
      <c r="I257" s="297">
        <f>Dairy!J251</f>
        <v>-3.6749999999999999E-4</v>
      </c>
      <c r="J257" s="297">
        <f>Dairy!K251</f>
        <v>-3.6749999999999999E-4</v>
      </c>
      <c r="K257" s="297">
        <f>Dairy!L251</f>
        <v>-3.6749999999999999E-4</v>
      </c>
      <c r="L257" s="297">
        <f>Dairy!M251</f>
        <v>-3.6749999999999999E-4</v>
      </c>
      <c r="M257" s="212">
        <f>Dairy!N251</f>
        <v>-3.6749999999999999E-4</v>
      </c>
    </row>
    <row r="258" spans="2:13" s="280" customFormat="1" x14ac:dyDescent="0.25">
      <c r="B258" s="281" t="s">
        <v>145</v>
      </c>
      <c r="C258" s="398">
        <f>Dairy!D252</f>
        <v>60173.706371724213</v>
      </c>
      <c r="D258" s="398">
        <f>Dairy!E252</f>
        <v>63481.849186204752</v>
      </c>
      <c r="E258" s="398">
        <f>Dairy!F252</f>
        <v>66837.027206578394</v>
      </c>
      <c r="F258" s="398">
        <f>Dairy!G252</f>
        <v>69690.496364092396</v>
      </c>
      <c r="G258" s="398">
        <f>Dairy!H252</f>
        <v>72340.146296069724</v>
      </c>
      <c r="H258" s="398">
        <f>Dairy!I252</f>
        <v>75538.540296799692</v>
      </c>
      <c r="I258" s="398">
        <f>Dairy!J252</f>
        <v>79254.321562353682</v>
      </c>
      <c r="J258" s="398">
        <f>Dairy!K252</f>
        <v>82327.288347368769</v>
      </c>
      <c r="K258" s="398">
        <f>Dairy!L252</f>
        <v>85525.682348098766</v>
      </c>
      <c r="L258" s="398">
        <f>Dairy!M252</f>
        <v>90401.665359015606</v>
      </c>
      <c r="M258" s="399">
        <f>Dairy!N252</f>
        <v>96077.24687011489</v>
      </c>
    </row>
    <row r="259" spans="2:13" s="280" customFormat="1" x14ac:dyDescent="0.25">
      <c r="B259" s="281" t="s">
        <v>146</v>
      </c>
      <c r="C259" s="398">
        <f>Dairy!D253</f>
        <v>4513.0276379418165</v>
      </c>
      <c r="D259" s="398">
        <f>Dairy!E253</f>
        <v>4761.1383490278567</v>
      </c>
      <c r="E259" s="398">
        <f>Dairy!F253</f>
        <v>5012.7767005558781</v>
      </c>
      <c r="F259" s="398">
        <f>Dairy!G253</f>
        <v>5226.7868873694297</v>
      </c>
      <c r="G259" s="398">
        <f>Dairy!H253</f>
        <v>5425.5106322677275</v>
      </c>
      <c r="H259" s="398">
        <f>Dairy!I253</f>
        <v>5665.3901823224778</v>
      </c>
      <c r="I259" s="398">
        <f>Dairy!J253</f>
        <v>5944.0737772390257</v>
      </c>
      <c r="J259" s="398">
        <f>Dairy!K253</f>
        <v>6174.5462861151582</v>
      </c>
      <c r="K259" s="398">
        <f>Dairy!L253</f>
        <v>6414.4258361699085</v>
      </c>
      <c r="L259" s="398">
        <f>Dairy!M253</f>
        <v>6780.1245619886677</v>
      </c>
      <c r="M259" s="399">
        <f>Dairy!N253</f>
        <v>7205.7931753211169</v>
      </c>
    </row>
    <row r="260" spans="2:13" s="280" customFormat="1" x14ac:dyDescent="0.25">
      <c r="B260" s="281" t="s">
        <v>147</v>
      </c>
      <c r="C260" s="398">
        <f>Dairy!D254</f>
        <v>217783.68774843722</v>
      </c>
      <c r="D260" s="398">
        <f>Dairy!E254</f>
        <v>229756.68362974594</v>
      </c>
      <c r="E260" s="398">
        <f>Dairy!F254</f>
        <v>241899.9116799832</v>
      </c>
      <c r="F260" s="398">
        <f>Dairy!G254</f>
        <v>252227.32992831583</v>
      </c>
      <c r="G260" s="398">
        <f>Dairy!H254</f>
        <v>261817.07544462464</v>
      </c>
      <c r="H260" s="398">
        <f>Dairy!I254</f>
        <v>273392.86293176672</v>
      </c>
      <c r="I260" s="398">
        <f>Dairy!J254</f>
        <v>286841.2042771228</v>
      </c>
      <c r="J260" s="398">
        <f>Dairy!K254</f>
        <v>297963.03931378876</v>
      </c>
      <c r="K260" s="398">
        <f>Dairy!L254</f>
        <v>309538.82680093078</v>
      </c>
      <c r="L260" s="398">
        <f>Dairy!M254</f>
        <v>327186.2283131915</v>
      </c>
      <c r="M260" s="399">
        <f>Dairy!N254</f>
        <v>347727.57669723767</v>
      </c>
    </row>
    <row r="261" spans="2:13" s="280" customFormat="1" x14ac:dyDescent="0.25">
      <c r="B261" s="281" t="s">
        <v>148</v>
      </c>
      <c r="C261" s="398">
        <f>Dairy!D255</f>
        <v>44332.978072623438</v>
      </c>
      <c r="D261" s="398">
        <f>Dairy!E255</f>
        <v>46770.252291191966</v>
      </c>
      <c r="E261" s="398">
        <f>Dairy!F255</f>
        <v>49242.179697702246</v>
      </c>
      <c r="F261" s="398">
        <f>Dairy!G255</f>
        <v>51344.47309950069</v>
      </c>
      <c r="G261" s="398">
        <f>Dairy!H255</f>
        <v>53296.60268688498</v>
      </c>
      <c r="H261" s="398">
        <f>Dairy!I255</f>
        <v>55653.019466922808</v>
      </c>
      <c r="I261" s="398">
        <f>Dairy!J255</f>
        <v>58390.621314319695</v>
      </c>
      <c r="J261" s="398">
        <f>Dairy!K255</f>
        <v>60654.629593179568</v>
      </c>
      <c r="K261" s="398">
        <f>Dairy!L255</f>
        <v>63011.046373217381</v>
      </c>
      <c r="L261" s="398">
        <f>Dairy!M255</f>
        <v>66603.426856510356</v>
      </c>
      <c r="M261" s="399">
        <f>Dairy!N255</f>
        <v>70784.911534812782</v>
      </c>
    </row>
    <row r="262" spans="2:13" s="280" customFormat="1" x14ac:dyDescent="0.25">
      <c r="B262" s="281" t="s">
        <v>149</v>
      </c>
      <c r="C262" s="398">
        <f>Dairy!D256</f>
        <v>9101.272776807662</v>
      </c>
      <c r="D262" s="398">
        <f>Dairy!E256</f>
        <v>9601.6293774978403</v>
      </c>
      <c r="E262" s="398">
        <f>Dairy!F256</f>
        <v>10109.100053079357</v>
      </c>
      <c r="F262" s="398">
        <f>Dairy!G256</f>
        <v>10540.687263153352</v>
      </c>
      <c r="G262" s="398">
        <f>Dairy!H256</f>
        <v>10941.446815364918</v>
      </c>
      <c r="H262" s="398">
        <f>Dairy!I256</f>
        <v>11425.203907975329</v>
      </c>
      <c r="I262" s="398">
        <f>Dairy!J256</f>
        <v>11987.215824390369</v>
      </c>
      <c r="J262" s="398">
        <f>Dairy!K256</f>
        <v>12452.002050623902</v>
      </c>
      <c r="K262" s="398">
        <f>Dairy!L256</f>
        <v>12935.759143234312</v>
      </c>
      <c r="L262" s="398">
        <f>Dairy!M256</f>
        <v>13673.251573635484</v>
      </c>
      <c r="M262" s="399">
        <f>Dairy!N256</f>
        <v>14531.683277189251</v>
      </c>
    </row>
    <row r="263" spans="2:13" s="280" customFormat="1" x14ac:dyDescent="0.25">
      <c r="B263" s="281" t="s">
        <v>150</v>
      </c>
      <c r="C263" s="398">
        <f>Dairy!D257</f>
        <v>451.30243304418161</v>
      </c>
      <c r="D263" s="398">
        <f>Dairy!E257</f>
        <v>476.11350415278565</v>
      </c>
      <c r="E263" s="398">
        <f>Dairy!F257</f>
        <v>501.27733930558793</v>
      </c>
      <c r="F263" s="398">
        <f>Dairy!G257</f>
        <v>522.67835798694307</v>
      </c>
      <c r="G263" s="398">
        <f>Dairy!H257</f>
        <v>542.55073247677285</v>
      </c>
      <c r="H263" s="398">
        <f>Dairy!I257</f>
        <v>566.53868748224795</v>
      </c>
      <c r="I263" s="398">
        <f>Dairy!J257</f>
        <v>594.40704697390265</v>
      </c>
      <c r="J263" s="398">
        <f>Dairy!K257</f>
        <v>617.4542978615159</v>
      </c>
      <c r="K263" s="398">
        <f>Dairy!L257</f>
        <v>641.44225286699066</v>
      </c>
      <c r="L263" s="398">
        <f>Dairy!M257</f>
        <v>678.01212544886687</v>
      </c>
      <c r="M263" s="399">
        <f>Dairy!N257</f>
        <v>720.57898678211177</v>
      </c>
    </row>
    <row r="264" spans="2:13" s="280" customFormat="1" x14ac:dyDescent="0.25">
      <c r="B264" s="281" t="s">
        <v>151</v>
      </c>
      <c r="C264" s="297">
        <f>Dairy!D258</f>
        <v>-3.6749999999999999E-4</v>
      </c>
      <c r="D264" s="297">
        <f>Dairy!E258</f>
        <v>-3.6749999999999999E-4</v>
      </c>
      <c r="E264" s="297">
        <f>Dairy!F258</f>
        <v>-3.6749999999999999E-4</v>
      </c>
      <c r="F264" s="297">
        <f>Dairy!G258</f>
        <v>-3.6749999999999999E-4</v>
      </c>
      <c r="G264" s="297">
        <f>Dairy!H258</f>
        <v>-3.6749999999999999E-4</v>
      </c>
      <c r="H264" s="297">
        <f>Dairy!I258</f>
        <v>-3.6749999999999999E-4</v>
      </c>
      <c r="I264" s="297">
        <f>Dairy!J258</f>
        <v>-3.6749999999999999E-4</v>
      </c>
      <c r="J264" s="297">
        <f>Dairy!K258</f>
        <v>-3.6749999999999999E-4</v>
      </c>
      <c r="K264" s="297">
        <f>Dairy!L258</f>
        <v>-3.6749999999999999E-4</v>
      </c>
      <c r="L264" s="297">
        <f>Dairy!M258</f>
        <v>-3.6749999999999999E-4</v>
      </c>
      <c r="M264" s="212">
        <f>Dairy!N258</f>
        <v>-3.6749999999999999E-4</v>
      </c>
    </row>
    <row r="265" spans="2:13" s="280" customFormat="1" x14ac:dyDescent="0.25">
      <c r="B265" s="281" t="s">
        <v>152</v>
      </c>
      <c r="C265" s="398">
        <f>Dairy!D259</f>
        <v>72328.795133047504</v>
      </c>
      <c r="D265" s="398">
        <f>Dairy!E259</f>
        <v>76305.182796053108</v>
      </c>
      <c r="E265" s="398">
        <f>Dairy!F259</f>
        <v>80338.106776542205</v>
      </c>
      <c r="F265" s="398">
        <f>Dairy!G259</f>
        <v>83767.976703874054</v>
      </c>
      <c r="G265" s="398">
        <f>Dairy!H259</f>
        <v>86952.855922110801</v>
      </c>
      <c r="H265" s="398">
        <f>Dairy!I259</f>
        <v>90797.325510988274</v>
      </c>
      <c r="I265" s="398">
        <f>Dairy!J259</f>
        <v>95263.694592184125</v>
      </c>
      <c r="J265" s="398">
        <f>Dairy!K259</f>
        <v>98957.400667772265</v>
      </c>
      <c r="K265" s="398">
        <f>Dairy!L259</f>
        <v>102801.87025664975</v>
      </c>
      <c r="L265" s="398">
        <f>Dairy!M259</f>
        <v>108662.80183577175</v>
      </c>
      <c r="M265" s="399">
        <f>Dairy!N259</f>
        <v>115484.85081211309</v>
      </c>
    </row>
    <row r="266" spans="2:13" s="280" customFormat="1" x14ac:dyDescent="0.25">
      <c r="B266" s="281" t="s">
        <v>153</v>
      </c>
      <c r="C266" s="398">
        <f>Dairy!D260</f>
        <v>24001.786908108061</v>
      </c>
      <c r="D266" s="398">
        <f>Dairy!E260</f>
        <v>25321.322373233979</v>
      </c>
      <c r="E266" s="398">
        <f>Dairy!F260</f>
        <v>26659.619006110515</v>
      </c>
      <c r="F266" s="398">
        <f>Dairy!G260</f>
        <v>27797.79651631392</v>
      </c>
      <c r="G266" s="398">
        <f>Dairy!H260</f>
        <v>28854.675632931361</v>
      </c>
      <c r="H266" s="398">
        <f>Dairy!I260</f>
        <v>30130.435039972548</v>
      </c>
      <c r="I266" s="398">
        <f>Dairy!J260</f>
        <v>31612.567292270382</v>
      </c>
      <c r="J266" s="398">
        <f>Dairy!K260</f>
        <v>32838.296918643282</v>
      </c>
      <c r="K266" s="398">
        <f>Dairy!L260</f>
        <v>34114.056325684454</v>
      </c>
      <c r="L266" s="398">
        <f>Dairy!M260</f>
        <v>36058.9640491639</v>
      </c>
      <c r="M266" s="399">
        <f>Dairy!N260</f>
        <v>38322.811624403636</v>
      </c>
    </row>
    <row r="267" spans="2:13" s="280" customFormat="1" x14ac:dyDescent="0.25">
      <c r="B267" s="281" t="s">
        <v>154</v>
      </c>
      <c r="C267" s="297">
        <f>Dairy!D261</f>
        <v>-3.6749999999999999E-4</v>
      </c>
      <c r="D267" s="297">
        <f>Dairy!E261</f>
        <v>-3.6749999999999999E-4</v>
      </c>
      <c r="E267" s="297">
        <f>Dairy!F261</f>
        <v>-3.6749999999999999E-4</v>
      </c>
      <c r="F267" s="297">
        <f>Dairy!G261</f>
        <v>-3.6749999999999999E-4</v>
      </c>
      <c r="G267" s="297">
        <f>Dairy!H261</f>
        <v>-3.6749999999999999E-4</v>
      </c>
      <c r="H267" s="297">
        <f>Dairy!I261</f>
        <v>-3.6749999999999999E-4</v>
      </c>
      <c r="I267" s="297">
        <f>Dairy!J261</f>
        <v>-3.6749999999999999E-4</v>
      </c>
      <c r="J267" s="297">
        <f>Dairy!K261</f>
        <v>-3.6749999999999999E-4</v>
      </c>
      <c r="K267" s="297">
        <f>Dairy!L261</f>
        <v>-3.6749999999999999E-4</v>
      </c>
      <c r="L267" s="297">
        <f>Dairy!M261</f>
        <v>-3.6749999999999999E-4</v>
      </c>
      <c r="M267" s="212">
        <f>Dairy!N261</f>
        <v>-3.6749999999999999E-4</v>
      </c>
    </row>
    <row r="268" spans="2:13" s="280" customFormat="1" x14ac:dyDescent="0.25">
      <c r="B268" s="281" t="s">
        <v>155</v>
      </c>
      <c r="C268" s="398">
        <f>Dairy!D262</f>
        <v>75405.175890090337</v>
      </c>
      <c r="D268" s="398">
        <f>Dairy!E262</f>
        <v>79550.692354486266</v>
      </c>
      <c r="E268" s="398">
        <f>Dairy!F262</f>
        <v>83755.14981126698</v>
      </c>
      <c r="F268" s="398">
        <f>Dairy!G262</f>
        <v>87330.903349276719</v>
      </c>
      <c r="G268" s="398">
        <f>Dairy!H262</f>
        <v>90651.245920285772</v>
      </c>
      <c r="H268" s="398">
        <f>Dairy!I262</f>
        <v>94659.233402450554</v>
      </c>
      <c r="I268" s="398">
        <f>Dairy!J262</f>
        <v>99315.571800847873</v>
      </c>
      <c r="J268" s="398">
        <f>Dairy!K262</f>
        <v>103166.38330331992</v>
      </c>
      <c r="K268" s="398">
        <f>Dairy!L262</f>
        <v>107174.37078548472</v>
      </c>
      <c r="L268" s="398">
        <f>Dairy!M262</f>
        <v>113284.58699603986</v>
      </c>
      <c r="M268" s="399">
        <f>Dairy!N262</f>
        <v>120396.80007713615</v>
      </c>
    </row>
    <row r="269" spans="2:13" s="280" customFormat="1" x14ac:dyDescent="0.25">
      <c r="B269" s="281" t="s">
        <v>156</v>
      </c>
      <c r="C269" s="398">
        <f>Dairy!D263</f>
        <v>400034.80203486257</v>
      </c>
      <c r="D269" s="398">
        <f>Dairy!E263</f>
        <v>422027.33546552912</v>
      </c>
      <c r="E269" s="398">
        <f>Dairy!F263</f>
        <v>444332.55894497305</v>
      </c>
      <c r="F269" s="398">
        <f>Dairy!G263</f>
        <v>463302.4219041263</v>
      </c>
      <c r="G269" s="398">
        <f>Dairy!H263</f>
        <v>480917.29465191136</v>
      </c>
      <c r="H269" s="398">
        <f>Dairy!I263</f>
        <v>502180.21796876442</v>
      </c>
      <c r="I269" s="398">
        <f>Dairy!J263</f>
        <v>526882.73182216706</v>
      </c>
      <c r="J269" s="398">
        <f>Dairy!K263</f>
        <v>547311.81500894763</v>
      </c>
      <c r="K269" s="398">
        <f>Dairy!L263</f>
        <v>568574.73832580051</v>
      </c>
      <c r="L269" s="398">
        <f>Dairy!M263</f>
        <v>600990.27338237548</v>
      </c>
      <c r="M269" s="399">
        <f>Dairy!N263</f>
        <v>638721.53926816373</v>
      </c>
    </row>
    <row r="270" spans="2:13" s="280" customFormat="1" x14ac:dyDescent="0.25">
      <c r="B270" s="281" t="s">
        <v>157</v>
      </c>
      <c r="C270" s="297">
        <f>Dairy!D264</f>
        <v>-3.6749999999999999E-4</v>
      </c>
      <c r="D270" s="297">
        <f>Dairy!E264</f>
        <v>-3.6749999999999999E-4</v>
      </c>
      <c r="E270" s="297">
        <f>Dairy!F264</f>
        <v>-3.6749999999999999E-4</v>
      </c>
      <c r="F270" s="297">
        <f>Dairy!G264</f>
        <v>-3.6749999999999999E-4</v>
      </c>
      <c r="G270" s="297">
        <f>Dairy!H264</f>
        <v>-3.6749999999999999E-4</v>
      </c>
      <c r="H270" s="297">
        <f>Dairy!I264</f>
        <v>-3.6749999999999999E-4</v>
      </c>
      <c r="I270" s="297">
        <f>Dairy!J264</f>
        <v>-3.6749999999999999E-4</v>
      </c>
      <c r="J270" s="297">
        <f>Dairy!K264</f>
        <v>-3.6749999999999999E-4</v>
      </c>
      <c r="K270" s="297">
        <f>Dairy!L264</f>
        <v>-3.6749999999999999E-4</v>
      </c>
      <c r="L270" s="297">
        <f>Dairy!M264</f>
        <v>-3.6749999999999999E-4</v>
      </c>
      <c r="M270" s="212">
        <f>Dairy!N264</f>
        <v>-3.6749999999999999E-4</v>
      </c>
    </row>
    <row r="271" spans="2:13" s="280" customFormat="1" x14ac:dyDescent="0.25">
      <c r="B271" s="281" t="s">
        <v>158</v>
      </c>
      <c r="C271" s="297">
        <f>Dairy!D265</f>
        <v>-3.6749999999999999E-4</v>
      </c>
      <c r="D271" s="297">
        <f>Dairy!E265</f>
        <v>-3.6749999999999999E-4</v>
      </c>
      <c r="E271" s="297">
        <f>Dairy!F265</f>
        <v>-3.6749999999999999E-4</v>
      </c>
      <c r="F271" s="297">
        <f>Dairy!G265</f>
        <v>-3.6749999999999999E-4</v>
      </c>
      <c r="G271" s="297">
        <f>Dairy!H265</f>
        <v>-3.6749999999999999E-4</v>
      </c>
      <c r="H271" s="297">
        <f>Dairy!I265</f>
        <v>-3.6749999999999999E-4</v>
      </c>
      <c r="I271" s="297">
        <f>Dairy!J265</f>
        <v>-3.6749999999999999E-4</v>
      </c>
      <c r="J271" s="297">
        <f>Dairy!K265</f>
        <v>-3.6749999999999999E-4</v>
      </c>
      <c r="K271" s="297">
        <f>Dairy!L265</f>
        <v>-3.6749999999999999E-4</v>
      </c>
      <c r="L271" s="297">
        <f>Dairy!M265</f>
        <v>-3.6749999999999999E-4</v>
      </c>
      <c r="M271" s="212">
        <f>Dairy!N265</f>
        <v>-3.6749999999999999E-4</v>
      </c>
    </row>
    <row r="272" spans="2:13" s="280" customFormat="1" x14ac:dyDescent="0.25">
      <c r="B272" s="281" t="s">
        <v>159</v>
      </c>
      <c r="C272" s="297">
        <f>Dairy!D266</f>
        <v>-3.6749999999999999E-4</v>
      </c>
      <c r="D272" s="297">
        <f>Dairy!E266</f>
        <v>-3.6749999999999999E-4</v>
      </c>
      <c r="E272" s="297">
        <f>Dairy!F266</f>
        <v>-3.6749999999999999E-4</v>
      </c>
      <c r="F272" s="297">
        <f>Dairy!G266</f>
        <v>-3.6749999999999999E-4</v>
      </c>
      <c r="G272" s="297">
        <f>Dairy!H266</f>
        <v>-3.6749999999999999E-4</v>
      </c>
      <c r="H272" s="297">
        <f>Dairy!I266</f>
        <v>-3.6749999999999999E-4</v>
      </c>
      <c r="I272" s="297">
        <f>Dairy!J266</f>
        <v>-3.6749999999999999E-4</v>
      </c>
      <c r="J272" s="297">
        <f>Dairy!K266</f>
        <v>-3.6749999999999999E-4</v>
      </c>
      <c r="K272" s="297">
        <f>Dairy!L266</f>
        <v>-3.6749999999999999E-4</v>
      </c>
      <c r="L272" s="297">
        <f>Dairy!M266</f>
        <v>-3.6749999999999999E-4</v>
      </c>
      <c r="M272" s="212">
        <f>Dairy!N266</f>
        <v>-3.6749999999999999E-4</v>
      </c>
    </row>
    <row r="273" spans="1:13" s="280" customFormat="1" x14ac:dyDescent="0.25">
      <c r="B273" s="281" t="s">
        <v>160</v>
      </c>
      <c r="C273" s="297">
        <f>Dairy!D267</f>
        <v>-3.6749999999999999E-4</v>
      </c>
      <c r="D273" s="297">
        <f>Dairy!E267</f>
        <v>-3.6749999999999999E-4</v>
      </c>
      <c r="E273" s="297">
        <f>Dairy!F267</f>
        <v>-3.6749999999999999E-4</v>
      </c>
      <c r="F273" s="297">
        <f>Dairy!G267</f>
        <v>-3.6749999999999999E-4</v>
      </c>
      <c r="G273" s="297">
        <f>Dairy!H267</f>
        <v>-3.6749999999999999E-4</v>
      </c>
      <c r="H273" s="297">
        <f>Dairy!I267</f>
        <v>-3.6749999999999999E-4</v>
      </c>
      <c r="I273" s="297">
        <f>Dairy!J267</f>
        <v>-3.6749999999999999E-4</v>
      </c>
      <c r="J273" s="297">
        <f>Dairy!K267</f>
        <v>-3.6749999999999999E-4</v>
      </c>
      <c r="K273" s="297">
        <f>Dairy!L267</f>
        <v>-3.6749999999999999E-4</v>
      </c>
      <c r="L273" s="297">
        <f>Dairy!M267</f>
        <v>-3.6749999999999999E-4</v>
      </c>
      <c r="M273" s="212">
        <f>Dairy!N267</f>
        <v>-3.6749999999999999E-4</v>
      </c>
    </row>
    <row r="274" spans="1:13" s="280" customFormat="1" x14ac:dyDescent="0.25">
      <c r="B274" s="281" t="s">
        <v>161</v>
      </c>
      <c r="C274" s="398">
        <f>Dairy!D268</f>
        <v>8995.9687900140198</v>
      </c>
      <c r="D274" s="398">
        <f>Dairy!E268</f>
        <v>9490.5361407788605</v>
      </c>
      <c r="E274" s="398">
        <f>Dairy!F268</f>
        <v>9992.1352548247178</v>
      </c>
      <c r="F274" s="398">
        <f>Dairy!G268</f>
        <v>10418.728893873063</v>
      </c>
      <c r="G274" s="398">
        <f>Dairy!H268</f>
        <v>10814.851558703669</v>
      </c>
      <c r="H274" s="398">
        <f>Dairy!I268</f>
        <v>11293.011461812808</v>
      </c>
      <c r="I274" s="398">
        <f>Dairy!J268</f>
        <v>11848.520761013126</v>
      </c>
      <c r="J274" s="398">
        <f>Dairy!K268</f>
        <v>12307.929295372884</v>
      </c>
      <c r="K274" s="398">
        <f>Dairy!L268</f>
        <v>12786.089198482015</v>
      </c>
      <c r="L274" s="398">
        <f>Dairy!M268</f>
        <v>13515.048658614078</v>
      </c>
      <c r="M274" s="399">
        <f>Dairy!N268</f>
        <v>14363.54809452343</v>
      </c>
    </row>
    <row r="275" spans="1:13" s="280" customFormat="1" x14ac:dyDescent="0.25">
      <c r="B275" s="281" t="s">
        <v>162</v>
      </c>
      <c r="C275" s="398">
        <f>Dairy!D269</f>
        <v>752.17096674030267</v>
      </c>
      <c r="D275" s="398">
        <f>Dairy!E269</f>
        <v>793.52275192130924</v>
      </c>
      <c r="E275" s="398">
        <f>Dairy!F269</f>
        <v>835.46247717597998</v>
      </c>
      <c r="F275" s="398">
        <f>Dairy!G269</f>
        <v>871.13084164490488</v>
      </c>
      <c r="G275" s="398">
        <f>Dairy!H269</f>
        <v>904.25146579462125</v>
      </c>
      <c r="H275" s="398">
        <f>Dairy!I269</f>
        <v>944.23139080374619</v>
      </c>
      <c r="I275" s="398">
        <f>Dairy!J269</f>
        <v>990.67865662317092</v>
      </c>
      <c r="J275" s="398">
        <f>Dairy!K269</f>
        <v>1029.0907414358596</v>
      </c>
      <c r="K275" s="398">
        <f>Dairy!L269</f>
        <v>1069.0706664449847</v>
      </c>
      <c r="L275" s="398">
        <f>Dairy!M269</f>
        <v>1130.0204540814445</v>
      </c>
      <c r="M275" s="399">
        <f>Dairy!N269</f>
        <v>1200.965222970186</v>
      </c>
    </row>
    <row r="276" spans="1:13" s="280" customFormat="1" x14ac:dyDescent="0.25">
      <c r="B276" s="281" t="s">
        <v>163</v>
      </c>
      <c r="C276" s="398">
        <f>Dairy!D270</f>
        <v>125597.56902394572</v>
      </c>
      <c r="D276" s="398">
        <f>Dairy!E270</f>
        <v>132502.49011347024</v>
      </c>
      <c r="E276" s="398">
        <f>Dairy!F270</f>
        <v>139505.58543649508</v>
      </c>
      <c r="F276" s="398">
        <f>Dairy!G270</f>
        <v>145461.48893551624</v>
      </c>
      <c r="G276" s="398">
        <f>Dairy!H270</f>
        <v>150991.97075603588</v>
      </c>
      <c r="H276" s="398">
        <f>Dairy!I270</f>
        <v>157667.81863405957</v>
      </c>
      <c r="I276" s="398">
        <f>Dairy!J270</f>
        <v>165423.58308058706</v>
      </c>
      <c r="J276" s="398">
        <f>Dairy!K270</f>
        <v>171837.63300260983</v>
      </c>
      <c r="K276" s="398">
        <f>Dairy!L270</f>
        <v>178513.48088063352</v>
      </c>
      <c r="L276" s="398">
        <f>Dairy!M270</f>
        <v>188690.87642016969</v>
      </c>
      <c r="M276" s="399">
        <f>Dairy!N270</f>
        <v>200537.23392921165</v>
      </c>
    </row>
    <row r="277" spans="1:13" s="280" customFormat="1" x14ac:dyDescent="0.25">
      <c r="B277" s="281" t="s">
        <v>164</v>
      </c>
      <c r="C277" s="398">
        <f>Dairy!D271</f>
        <v>86966.049297363788</v>
      </c>
      <c r="D277" s="398">
        <f>Dairy!E271</f>
        <v>91747.142699991789</v>
      </c>
      <c r="E277" s="398">
        <f>Dairy!F271</f>
        <v>96596.213733936762</v>
      </c>
      <c r="F277" s="398">
        <f>Dairy!G271</f>
        <v>100720.19003383393</v>
      </c>
      <c r="G277" s="398">
        <f>Dairy!H271</f>
        <v>104549.59659802412</v>
      </c>
      <c r="H277" s="398">
        <f>Dairy!I271</f>
        <v>109172.07552757913</v>
      </c>
      <c r="I277" s="398">
        <f>Dairy!J271</f>
        <v>114542.30840162102</v>
      </c>
      <c r="J277" s="398">
        <f>Dairy!K271</f>
        <v>118983.51364766409</v>
      </c>
      <c r="K277" s="398">
        <f>Dairy!L271</f>
        <v>123605.99257721913</v>
      </c>
      <c r="L277" s="398">
        <f>Dairy!M271</f>
        <v>130653.00702374666</v>
      </c>
      <c r="M277" s="399">
        <f>Dairy!N271</f>
        <v>138855.64120266293</v>
      </c>
    </row>
    <row r="278" spans="1:13" s="280" customFormat="1" x14ac:dyDescent="0.25">
      <c r="B278" s="281" t="s">
        <v>165</v>
      </c>
      <c r="C278" s="398">
        <f>Dairy!D272</f>
        <v>376.08529962015137</v>
      </c>
      <c r="D278" s="398">
        <f>Dairy!E272</f>
        <v>396.76119221065466</v>
      </c>
      <c r="E278" s="398">
        <f>Dairy!F272</f>
        <v>417.73105483799003</v>
      </c>
      <c r="F278" s="398">
        <f>Dairy!G272</f>
        <v>435.56523707245253</v>
      </c>
      <c r="G278" s="398">
        <f>Dairy!H272</f>
        <v>452.12554914731066</v>
      </c>
      <c r="H278" s="398">
        <f>Dairy!I272</f>
        <v>472.11551165187319</v>
      </c>
      <c r="I278" s="398">
        <f>Dairy!J272</f>
        <v>495.33914456158539</v>
      </c>
      <c r="J278" s="398">
        <f>Dairy!K272</f>
        <v>514.54518696792979</v>
      </c>
      <c r="K278" s="398">
        <f>Dairy!L272</f>
        <v>534.53514947249244</v>
      </c>
      <c r="L278" s="398">
        <f>Dairy!M272</f>
        <v>565.01004329072236</v>
      </c>
      <c r="M278" s="399">
        <f>Dairy!N272</f>
        <v>600.4824277350931</v>
      </c>
    </row>
    <row r="279" spans="1:13" s="280" customFormat="1" x14ac:dyDescent="0.25">
      <c r="B279" s="281" t="s">
        <v>166</v>
      </c>
      <c r="C279" s="398">
        <f>Dairy!D273</f>
        <v>140189.69290820759</v>
      </c>
      <c r="D279" s="398">
        <f>Dairy!E273</f>
        <v>147896.83863024361</v>
      </c>
      <c r="E279" s="398">
        <f>Dairy!F273</f>
        <v>155713.56462320909</v>
      </c>
      <c r="F279" s="398">
        <f>Dairy!G273</f>
        <v>162361.43439292736</v>
      </c>
      <c r="G279" s="398">
        <f>Dairy!H273</f>
        <v>168534.45632195147</v>
      </c>
      <c r="H279" s="398">
        <f>Dairy!I273</f>
        <v>175985.91474515223</v>
      </c>
      <c r="I279" s="398">
        <f>Dairy!J273</f>
        <v>184642.75614857656</v>
      </c>
      <c r="J279" s="398">
        <f>Dairy!K273</f>
        <v>191802.00051596545</v>
      </c>
      <c r="K279" s="398">
        <f>Dairy!L273</f>
        <v>199253.45893916622</v>
      </c>
      <c r="L279" s="398">
        <f>Dairy!M273</f>
        <v>210613.28035884962</v>
      </c>
      <c r="M279" s="399">
        <f>Dairy!N273</f>
        <v>223835.96638433333</v>
      </c>
    </row>
    <row r="280" spans="1:13" s="280" customFormat="1" x14ac:dyDescent="0.25">
      <c r="B280" s="281" t="s">
        <v>186</v>
      </c>
      <c r="C280" s="297">
        <f>Dairy!D274</f>
        <v>-3.6749999999999999E-4</v>
      </c>
      <c r="D280" s="297">
        <f>Dairy!E274</f>
        <v>-3.6749999999999999E-4</v>
      </c>
      <c r="E280" s="297">
        <f>Dairy!F274</f>
        <v>-3.6749999999999999E-4</v>
      </c>
      <c r="F280" s="297">
        <f>Dairy!G274</f>
        <v>-3.6749999999999999E-4</v>
      </c>
      <c r="G280" s="297">
        <f>Dairy!H274</f>
        <v>-3.6749999999999999E-4</v>
      </c>
      <c r="H280" s="297">
        <f>Dairy!I274</f>
        <v>-3.6749999999999999E-4</v>
      </c>
      <c r="I280" s="297">
        <f>Dairy!J274</f>
        <v>-3.6749999999999999E-4</v>
      </c>
      <c r="J280" s="297">
        <f>Dairy!K274</f>
        <v>-3.6749999999999999E-4</v>
      </c>
      <c r="K280" s="297">
        <f>Dairy!L274</f>
        <v>-3.6749999999999999E-4</v>
      </c>
      <c r="L280" s="297">
        <f>Dairy!M274</f>
        <v>39337.550064150506</v>
      </c>
      <c r="M280" s="212">
        <f>Dairy!N274</f>
        <v>54923.788432945272</v>
      </c>
    </row>
    <row r="281" spans="1:13" s="280" customFormat="1" x14ac:dyDescent="0.25">
      <c r="B281" s="281" t="s">
        <v>167</v>
      </c>
      <c r="C281" s="398">
        <f>Dairy!D275</f>
        <v>150.43389934806052</v>
      </c>
      <c r="D281" s="398">
        <f>Dairy!E275</f>
        <v>158.70425638426187</v>
      </c>
      <c r="E281" s="398">
        <f>Dairy!F275</f>
        <v>167.09220143519596</v>
      </c>
      <c r="F281" s="398">
        <f>Dairy!G275</f>
        <v>174.22587432898098</v>
      </c>
      <c r="G281" s="398">
        <f>Dairy!H275</f>
        <v>180.84999915892431</v>
      </c>
      <c r="H281" s="398">
        <f>Dairy!I275</f>
        <v>188.84598416074923</v>
      </c>
      <c r="I281" s="398">
        <f>Dairy!J275</f>
        <v>198.13543732463418</v>
      </c>
      <c r="J281" s="398">
        <f>Dairy!K275</f>
        <v>205.81785428717191</v>
      </c>
      <c r="K281" s="398">
        <f>Dairy!L275</f>
        <v>213.81383928899692</v>
      </c>
      <c r="L281" s="398">
        <f>Dairy!M275</f>
        <v>226.00379681628894</v>
      </c>
      <c r="M281" s="399">
        <f>Dairy!N275</f>
        <v>240.19275059403728</v>
      </c>
    </row>
    <row r="282" spans="1:13" s="280" customFormat="1" x14ac:dyDescent="0.25">
      <c r="B282" s="281" t="s">
        <v>168</v>
      </c>
      <c r="C282" s="398">
        <f>Dairy!D276</f>
        <v>376762.62095346762</v>
      </c>
      <c r="D282" s="398">
        <f>Dairy!E276</f>
        <v>397475.7301506339</v>
      </c>
      <c r="E282" s="398">
        <f>Dairy!F276</f>
        <v>418483.33853069821</v>
      </c>
      <c r="F282" s="398">
        <f>Dairy!G276</f>
        <v>436349.62229318294</v>
      </c>
      <c r="G282" s="398">
        <f>Dairy!H276</f>
        <v>452939.74292977579</v>
      </c>
      <c r="H282" s="398">
        <f>Dairy!I276</f>
        <v>472965.68736684654</v>
      </c>
      <c r="I282" s="398">
        <f>Dairy!J276</f>
        <v>496231.12281579623</v>
      </c>
      <c r="J282" s="398">
        <f>Dairy!K276</f>
        <v>515471.73609847209</v>
      </c>
      <c r="K282" s="398">
        <f>Dairy!L276</f>
        <v>535497.68053554278</v>
      </c>
      <c r="L282" s="398">
        <f>Dairy!M276</f>
        <v>566027.4291626456</v>
      </c>
      <c r="M282" s="399">
        <f>Dairy!N276</f>
        <v>601563.66389901622</v>
      </c>
    </row>
    <row r="283" spans="1:13" s="280" customFormat="1" x14ac:dyDescent="0.25">
      <c r="B283" s="281" t="s">
        <v>169</v>
      </c>
      <c r="C283" s="297">
        <f>Dairy!D277</f>
        <v>-3.6749999999999999E-4</v>
      </c>
      <c r="D283" s="297">
        <f>Dairy!E277</f>
        <v>-3.6749999999999999E-4</v>
      </c>
      <c r="E283" s="297">
        <f>Dairy!F277</f>
        <v>-3.6749999999999999E-4</v>
      </c>
      <c r="F283" s="297">
        <f>Dairy!G277</f>
        <v>-3.6749999999999999E-4</v>
      </c>
      <c r="G283" s="297">
        <f>Dairy!H277</f>
        <v>-3.6749999999999999E-4</v>
      </c>
      <c r="H283" s="297">
        <f>Dairy!I277</f>
        <v>-3.6749999999999999E-4</v>
      </c>
      <c r="I283" s="297">
        <f>Dairy!J277</f>
        <v>-3.6749999999999999E-4</v>
      </c>
      <c r="J283" s="297">
        <f>Dairy!K277</f>
        <v>-3.6749999999999999E-4</v>
      </c>
      <c r="K283" s="297">
        <f>Dairy!L277</f>
        <v>-3.6749999999999999E-4</v>
      </c>
      <c r="L283" s="297">
        <f>Dairy!M277</f>
        <v>-3.6749999999999999E-4</v>
      </c>
      <c r="M283" s="212">
        <f>Dairy!N277</f>
        <v>-3.6749999999999999E-4</v>
      </c>
    </row>
    <row r="284" spans="1:13" s="280" customFormat="1" x14ac:dyDescent="0.25">
      <c r="B284" s="281" t="s">
        <v>170</v>
      </c>
      <c r="C284" s="398">
        <f>Dairy!D278</f>
        <v>29500.159361404661</v>
      </c>
      <c r="D284" s="398">
        <f>Dairy!E278</f>
        <v>31121.976376203758</v>
      </c>
      <c r="E284" s="398">
        <f>Dairy!F278</f>
        <v>32766.852400691925</v>
      </c>
      <c r="F284" s="398">
        <f>Dairy!G278</f>
        <v>34165.765655163174</v>
      </c>
      <c r="G284" s="398">
        <f>Dairy!H278</f>
        <v>35464.756534315042</v>
      </c>
      <c r="H284" s="398">
        <f>Dairy!I278</f>
        <v>37032.76919317292</v>
      </c>
      <c r="I284" s="398">
        <f>Dairy!J278</f>
        <v>38854.430958610763</v>
      </c>
      <c r="J284" s="398">
        <f>Dairy!K278</f>
        <v>40360.952924964404</v>
      </c>
      <c r="K284" s="398">
        <f>Dairy!L278</f>
        <v>41928.965583822297</v>
      </c>
      <c r="L284" s="398">
        <f>Dairy!M278</f>
        <v>44319.416254924268</v>
      </c>
      <c r="M284" s="399">
        <f>Dairy!N278</f>
        <v>47101.870090740704</v>
      </c>
    </row>
    <row r="285" spans="1:13" x14ac:dyDescent="0.25">
      <c r="A285" s="276"/>
      <c r="B285" s="287" t="s">
        <v>12</v>
      </c>
      <c r="C285" s="396">
        <f t="shared" ref="C285:K285" si="73">SUM(C286:C321)</f>
        <v>574128.97982999997</v>
      </c>
      <c r="D285" s="396">
        <f t="shared" si="73"/>
        <v>570398.63957999996</v>
      </c>
      <c r="E285" s="396">
        <f t="shared" si="73"/>
        <v>880453.61208000011</v>
      </c>
      <c r="F285" s="396">
        <f t="shared" si="73"/>
        <v>1035035.7670800001</v>
      </c>
      <c r="G285" s="396">
        <f t="shared" si="73"/>
        <v>1104132.7495799996</v>
      </c>
      <c r="H285" s="396">
        <f t="shared" si="73"/>
        <v>1177664.61708</v>
      </c>
      <c r="I285" s="396">
        <f t="shared" si="73"/>
        <v>1315222.8333299998</v>
      </c>
      <c r="J285" s="396">
        <f t="shared" si="73"/>
        <v>1434811.7800799997</v>
      </c>
      <c r="K285" s="396">
        <f t="shared" si="73"/>
        <v>1514392.78158</v>
      </c>
      <c r="L285" s="396">
        <f t="shared" ref="L285:M285" si="74">SUM(L286:L321)</f>
        <v>1616003.8593299997</v>
      </c>
      <c r="M285" s="397">
        <f t="shared" si="74"/>
        <v>1749376.57608</v>
      </c>
    </row>
    <row r="286" spans="1:13" s="280" customFormat="1" x14ac:dyDescent="0.25">
      <c r="B286" s="281" t="s">
        <v>136</v>
      </c>
      <c r="C286" s="398">
        <f>Meat!D240</f>
        <v>85.993529999999993</v>
      </c>
      <c r="D286" s="400">
        <f>Meat!E240</f>
        <v>73.70853000000001</v>
      </c>
      <c r="E286" s="400">
        <f>Meat!F240</f>
        <v>73.70853000000001</v>
      </c>
      <c r="F286" s="400">
        <f>Meat!G240</f>
        <v>73.70853000000001</v>
      </c>
      <c r="G286" s="400">
        <f>Meat!H240</f>
        <v>92.136030000000005</v>
      </c>
      <c r="H286" s="400">
        <f>Meat!I240</f>
        <v>98.278530000000018</v>
      </c>
      <c r="I286" s="400">
        <f>Meat!J240</f>
        <v>100.12128000000001</v>
      </c>
      <c r="J286" s="400">
        <f>Meat!K240</f>
        <v>113.63477999999999</v>
      </c>
      <c r="K286" s="400">
        <f>Meat!L240</f>
        <v>342.75002999999992</v>
      </c>
      <c r="L286" s="400">
        <f>Meat!M240</f>
        <v>981.57002999999997</v>
      </c>
      <c r="M286" s="399">
        <f>Meat!N240</f>
        <v>1195.3290300000003</v>
      </c>
    </row>
    <row r="287" spans="1:13" s="280" customFormat="1" x14ac:dyDescent="0.25">
      <c r="B287" s="281" t="s">
        <v>137</v>
      </c>
      <c r="C287" s="398">
        <f>Meat!D241</f>
        <v>111916.34852999999</v>
      </c>
      <c r="D287" s="400">
        <f>Meat!E241</f>
        <v>117260.32352999999</v>
      </c>
      <c r="E287" s="400">
        <f>Meat!F241</f>
        <v>132186.59852999999</v>
      </c>
      <c r="F287" s="400">
        <f>Meat!G241</f>
        <v>145454.39853000001</v>
      </c>
      <c r="G287" s="400">
        <f>Meat!H241</f>
        <v>162223.42352999997</v>
      </c>
      <c r="H287" s="400">
        <f>Meat!I241</f>
        <v>179360.99853000001</v>
      </c>
      <c r="I287" s="400">
        <f>Meat!J241</f>
        <v>197660.73452999999</v>
      </c>
      <c r="J287" s="400">
        <f>Meat!K241</f>
        <v>217587.61877999999</v>
      </c>
      <c r="K287" s="400">
        <f>Meat!L241</f>
        <v>227916.23253000001</v>
      </c>
      <c r="L287" s="400">
        <f>Meat!M241</f>
        <v>154655.24927999999</v>
      </c>
      <c r="M287" s="399">
        <f>Meat!N241</f>
        <v>136763.98952999999</v>
      </c>
    </row>
    <row r="288" spans="1:13" s="280" customFormat="1" x14ac:dyDescent="0.25">
      <c r="B288" s="281" t="s">
        <v>138</v>
      </c>
      <c r="C288" s="398">
        <f>Meat!D242</f>
        <v>4176.8985300000004</v>
      </c>
      <c r="D288" s="400">
        <f>Meat!E242</f>
        <v>5098.2735299999986</v>
      </c>
      <c r="E288" s="400">
        <f>Meat!F242</f>
        <v>4975.42353</v>
      </c>
      <c r="F288" s="400">
        <f>Meat!G242</f>
        <v>4913.9985299999998</v>
      </c>
      <c r="G288" s="400">
        <f>Meat!H242</f>
        <v>5098.2735299999986</v>
      </c>
      <c r="H288" s="400">
        <f>Meat!I242</f>
        <v>5159.6985299999988</v>
      </c>
      <c r="I288" s="400">
        <f>Meat!J242</f>
        <v>4822.4752799999997</v>
      </c>
      <c r="J288" s="400">
        <f>Meat!K242</f>
        <v>4428.1267799999996</v>
      </c>
      <c r="K288" s="400">
        <f>Meat!L242</f>
        <v>4407.85653</v>
      </c>
      <c r="L288" s="400">
        <f>Meat!M242</f>
        <v>4557.7335300000004</v>
      </c>
      <c r="M288" s="399">
        <f>Meat!N242</f>
        <v>4721.1240299999999</v>
      </c>
    </row>
    <row r="289" spans="2:13" s="280" customFormat="1" x14ac:dyDescent="0.25">
      <c r="B289" s="281" t="s">
        <v>139</v>
      </c>
      <c r="C289" s="398">
        <f>Meat!D243</f>
        <v>6511.04853</v>
      </c>
      <c r="D289" s="400">
        <f>Meat!E243</f>
        <v>7002.4485299999997</v>
      </c>
      <c r="E289" s="400">
        <f>Meat!F243</f>
        <v>7309.5735299999997</v>
      </c>
      <c r="F289" s="400">
        <f>Meat!G243</f>
        <v>7555.2735299999995</v>
      </c>
      <c r="G289" s="400">
        <f>Meat!H243</f>
        <v>7800.9735299999993</v>
      </c>
      <c r="H289" s="400">
        <f>Meat!I243</f>
        <v>8230.9485299999997</v>
      </c>
      <c r="I289" s="400">
        <f>Meat!J243</f>
        <v>8390.6535299999996</v>
      </c>
      <c r="J289" s="400">
        <f>Meat!K243</f>
        <v>8845.1985299999997</v>
      </c>
      <c r="K289" s="400">
        <f>Meat!L243</f>
        <v>9305.8860299999997</v>
      </c>
      <c r="L289" s="400">
        <f>Meat!M243</f>
        <v>10199.005529999999</v>
      </c>
      <c r="M289" s="399">
        <f>Meat!N243</f>
        <v>10863.624029999997</v>
      </c>
    </row>
    <row r="290" spans="2:13" s="280" customFormat="1" x14ac:dyDescent="0.25">
      <c r="B290" s="281" t="s">
        <v>140</v>
      </c>
      <c r="C290" s="398">
        <f>Meat!D244</f>
        <v>43181.773529999991</v>
      </c>
      <c r="D290" s="400">
        <f>Meat!E244</f>
        <v>43611.74852999999</v>
      </c>
      <c r="E290" s="400">
        <f>Meat!F244</f>
        <v>48341.473530000003</v>
      </c>
      <c r="F290" s="400">
        <f>Meat!G244</f>
        <v>50982.748529999997</v>
      </c>
      <c r="G290" s="400">
        <f>Meat!H244</f>
        <v>53009.773529999999</v>
      </c>
      <c r="H290" s="400">
        <f>Meat!I244</f>
        <v>54483.973530000003</v>
      </c>
      <c r="I290" s="400">
        <f>Meat!J244</f>
        <v>55671.933030000007</v>
      </c>
      <c r="J290" s="400">
        <f>Meat!K244</f>
        <v>56057.682030000004</v>
      </c>
      <c r="K290" s="400">
        <f>Meat!L244</f>
        <v>67881.994529999996</v>
      </c>
      <c r="L290" s="400">
        <f>Meat!M244</f>
        <v>72190.958279999992</v>
      </c>
      <c r="M290" s="399">
        <f>Meat!N244</f>
        <v>73682.357279999997</v>
      </c>
    </row>
    <row r="291" spans="2:13" s="280" customFormat="1" x14ac:dyDescent="0.25">
      <c r="B291" s="281" t="s">
        <v>141</v>
      </c>
      <c r="C291" s="398">
        <f>Meat!D245</f>
        <v>245.69853000000001</v>
      </c>
      <c r="D291" s="400">
        <f>Meat!E245</f>
        <v>245.69853000000001</v>
      </c>
      <c r="E291" s="400">
        <f>Meat!F245</f>
        <v>245.69853000000001</v>
      </c>
      <c r="F291" s="400">
        <f>Meat!G245</f>
        <v>245.69853000000001</v>
      </c>
      <c r="G291" s="400">
        <f>Meat!H245</f>
        <v>245.69853000000001</v>
      </c>
      <c r="H291" s="400">
        <f>Meat!I245</f>
        <v>245.69853000000001</v>
      </c>
      <c r="I291" s="400">
        <f>Meat!J245</f>
        <v>232.79928000000001</v>
      </c>
      <c r="J291" s="400">
        <f>Meat!K245</f>
        <v>219.28578000000002</v>
      </c>
      <c r="K291" s="400">
        <f>Meat!L245</f>
        <v>221.74277999999998</v>
      </c>
      <c r="L291" s="400">
        <f>Meat!M245</f>
        <v>242.01303000000001</v>
      </c>
      <c r="M291" s="399">
        <f>Meat!N245</f>
        <v>242.62727999999998</v>
      </c>
    </row>
    <row r="292" spans="2:13" s="280" customFormat="1" x14ac:dyDescent="0.25">
      <c r="B292" s="281" t="s">
        <v>142</v>
      </c>
      <c r="C292" s="398">
        <f>Meat!D246</f>
        <v>982.79853000000003</v>
      </c>
      <c r="D292" s="400">
        <f>Meat!E246</f>
        <v>982.79853000000003</v>
      </c>
      <c r="E292" s="400">
        <f>Meat!F246</f>
        <v>3562.6485300000004</v>
      </c>
      <c r="F292" s="400">
        <f>Meat!G246</f>
        <v>4791.1485299999995</v>
      </c>
      <c r="G292" s="400">
        <f>Meat!H246</f>
        <v>5835.3735299999998</v>
      </c>
      <c r="H292" s="400">
        <f>Meat!I246</f>
        <v>6511.04853</v>
      </c>
      <c r="I292" s="400">
        <f>Meat!J246</f>
        <v>7109.3280299999997</v>
      </c>
      <c r="J292" s="400">
        <f>Meat!K246</f>
        <v>8074.9290299999993</v>
      </c>
      <c r="K292" s="400">
        <f>Meat!L246</f>
        <v>7453.9222799999989</v>
      </c>
      <c r="L292" s="400">
        <f>Meat!M246</f>
        <v>8738.3190300000006</v>
      </c>
      <c r="M292" s="399">
        <f>Meat!N246</f>
        <v>9941.6347800000003</v>
      </c>
    </row>
    <row r="293" spans="2:13" s="280" customFormat="1" x14ac:dyDescent="0.25">
      <c r="B293" s="281" t="s">
        <v>143</v>
      </c>
      <c r="C293" s="297">
        <f>Meat!D247</f>
        <v>-1.47E-3</v>
      </c>
      <c r="D293" s="211">
        <f>Meat!E247</f>
        <v>-1.47E-3</v>
      </c>
      <c r="E293" s="211">
        <f>Meat!F247</f>
        <v>-1.47E-3</v>
      </c>
      <c r="F293" s="400">
        <f>Meat!G247</f>
        <v>18.426029999999997</v>
      </c>
      <c r="G293" s="400">
        <f>Meat!H247</f>
        <v>24.568530000000003</v>
      </c>
      <c r="H293" s="400">
        <f>Meat!I247</f>
        <v>24.568530000000003</v>
      </c>
      <c r="I293" s="400">
        <f>Meat!J247</f>
        <v>22.725780000000004</v>
      </c>
      <c r="J293" s="400">
        <f>Meat!K247</f>
        <v>22.111530000000002</v>
      </c>
      <c r="K293" s="400">
        <f>Meat!L247</f>
        <v>22.111530000000002</v>
      </c>
      <c r="L293" s="400">
        <f>Meat!M247</f>
        <v>164.00327999999999</v>
      </c>
      <c r="M293" s="399">
        <f>Meat!N247</f>
        <v>148.64703</v>
      </c>
    </row>
    <row r="294" spans="2:13" s="280" customFormat="1" x14ac:dyDescent="0.25">
      <c r="B294" s="281" t="s">
        <v>144</v>
      </c>
      <c r="C294" s="398">
        <f>Meat!D248</f>
        <v>14.126280000000001</v>
      </c>
      <c r="D294" s="211">
        <f>Meat!E248</f>
        <v>-1.47E-3</v>
      </c>
      <c r="E294" s="400">
        <f>Meat!F248</f>
        <v>55.281030000000008</v>
      </c>
      <c r="F294" s="400">
        <f>Meat!G248</f>
        <v>55.281030000000008</v>
      </c>
      <c r="G294" s="400">
        <f>Meat!H248</f>
        <v>49.138529999999996</v>
      </c>
      <c r="H294" s="400">
        <f>Meat!I248</f>
        <v>49.138529999999996</v>
      </c>
      <c r="I294" s="400">
        <f>Meat!J248</f>
        <v>50.981279999999991</v>
      </c>
      <c r="J294" s="400">
        <f>Meat!K248</f>
        <v>51.595530000000004</v>
      </c>
      <c r="K294" s="400">
        <f>Meat!L248</f>
        <v>90.29328000000001</v>
      </c>
      <c r="L294" s="400">
        <f>Meat!M248</f>
        <v>25.797030000000003</v>
      </c>
      <c r="M294" s="399">
        <f>Meat!N248</f>
        <v>-1.47E-3</v>
      </c>
    </row>
    <row r="295" spans="2:13" s="280" customFormat="1" x14ac:dyDescent="0.25">
      <c r="B295" s="281" t="s">
        <v>145</v>
      </c>
      <c r="C295" s="398">
        <f>Meat!D249</f>
        <v>7616.6985299999997</v>
      </c>
      <c r="D295" s="400">
        <f>Meat!E249</f>
        <v>7985.2485299999998</v>
      </c>
      <c r="E295" s="400">
        <f>Meat!F249</f>
        <v>7923.8235299999997</v>
      </c>
      <c r="F295" s="400">
        <f>Meat!G249</f>
        <v>6756.7485299999998</v>
      </c>
      <c r="G295" s="400">
        <f>Meat!H249</f>
        <v>6388.1985299999997</v>
      </c>
      <c r="H295" s="400">
        <f>Meat!I249</f>
        <v>9336.5985299999993</v>
      </c>
      <c r="I295" s="400">
        <f>Meat!J249</f>
        <v>10872.223529999999</v>
      </c>
      <c r="J295" s="400">
        <f>Meat!K249</f>
        <v>17673.813780000004</v>
      </c>
      <c r="K295" s="400">
        <f>Meat!L249</f>
        <v>19173.812280000002</v>
      </c>
      <c r="L295" s="400">
        <f>Meat!M249</f>
        <v>17602.560780000003</v>
      </c>
      <c r="M295" s="399">
        <f>Meat!N249</f>
        <v>17153.544030000001</v>
      </c>
    </row>
    <row r="296" spans="2:13" s="280" customFormat="1" x14ac:dyDescent="0.25">
      <c r="B296" s="281" t="s">
        <v>146</v>
      </c>
      <c r="C296" s="297">
        <f>Meat!D250</f>
        <v>-1.47E-3</v>
      </c>
      <c r="D296" s="400">
        <f>Meat!E250</f>
        <v>368.54852999999997</v>
      </c>
      <c r="E296" s="400">
        <f>Meat!F250</f>
        <v>1044.22353</v>
      </c>
      <c r="F296" s="400">
        <f>Meat!G250</f>
        <v>1412.7735300000002</v>
      </c>
      <c r="G296" s="400">
        <f>Meat!H250</f>
        <v>1474.1985300000001</v>
      </c>
      <c r="H296" s="400">
        <f>Meat!I250</f>
        <v>1658.47353</v>
      </c>
      <c r="I296" s="400">
        <f>Meat!J250</f>
        <v>2287.4655300000004</v>
      </c>
      <c r="J296" s="400">
        <f>Meat!K250</f>
        <v>2146.8022800000003</v>
      </c>
      <c r="K296" s="400">
        <f>Meat!L250</f>
        <v>1452.6997800000001</v>
      </c>
      <c r="L296" s="400">
        <f>Meat!M250</f>
        <v>1761.0532800000003</v>
      </c>
      <c r="M296" s="399">
        <f>Meat!N250</f>
        <v>1934.27178</v>
      </c>
    </row>
    <row r="297" spans="2:13" s="280" customFormat="1" x14ac:dyDescent="0.25">
      <c r="B297" s="281" t="s">
        <v>147</v>
      </c>
      <c r="C297" s="398">
        <f>Meat!D251</f>
        <v>4115.4735300000002</v>
      </c>
      <c r="D297" s="400">
        <f>Meat!E251</f>
        <v>4422.5985300000002</v>
      </c>
      <c r="E297" s="400">
        <f>Meat!F251</f>
        <v>4238.3235300000006</v>
      </c>
      <c r="F297" s="400">
        <f>Meat!G251</f>
        <v>4545.4485299999997</v>
      </c>
      <c r="G297" s="400">
        <f>Meat!H251</f>
        <v>5036.8485299999984</v>
      </c>
      <c r="H297" s="400">
        <f>Meat!I251</f>
        <v>5343.9735299999984</v>
      </c>
      <c r="I297" s="400">
        <f>Meat!J251</f>
        <v>7852.5705299999991</v>
      </c>
      <c r="J297" s="400">
        <f>Meat!K251</f>
        <v>8524.5600299999987</v>
      </c>
      <c r="K297" s="400">
        <f>Meat!L251</f>
        <v>8233.40553</v>
      </c>
      <c r="L297" s="400">
        <f>Meat!M251</f>
        <v>8305.2727799999993</v>
      </c>
      <c r="M297" s="399">
        <f>Meat!N251</f>
        <v>8341.5135300000002</v>
      </c>
    </row>
    <row r="298" spans="2:13" s="280" customFormat="1" x14ac:dyDescent="0.25">
      <c r="B298" s="281" t="s">
        <v>148</v>
      </c>
      <c r="C298" s="398">
        <f>Meat!D252</f>
        <v>1842.7485300000001</v>
      </c>
      <c r="D298" s="400">
        <f>Meat!E252</f>
        <v>1904.17353</v>
      </c>
      <c r="E298" s="400">
        <f>Meat!F252</f>
        <v>36222.321029999999</v>
      </c>
      <c r="F298" s="400">
        <f>Meat!G252</f>
        <v>54293.556030000007</v>
      </c>
      <c r="G298" s="400">
        <f>Meat!H252</f>
        <v>58538.023529999999</v>
      </c>
      <c r="H298" s="400">
        <f>Meat!I252</f>
        <v>73587.148529999991</v>
      </c>
      <c r="I298" s="400">
        <f>Meat!J252</f>
        <v>81684.192029999977</v>
      </c>
      <c r="J298" s="400">
        <f>Meat!K252</f>
        <v>84752.370779999983</v>
      </c>
      <c r="K298" s="400">
        <f>Meat!L252</f>
        <v>88909.00052999999</v>
      </c>
      <c r="L298" s="400">
        <f>Meat!M252</f>
        <v>92801.502779999995</v>
      </c>
      <c r="M298" s="399">
        <f>Meat!N252</f>
        <v>97653.463529999994</v>
      </c>
    </row>
    <row r="299" spans="2:13" s="280" customFormat="1" x14ac:dyDescent="0.25">
      <c r="B299" s="281" t="s">
        <v>149</v>
      </c>
      <c r="C299" s="398">
        <f>Meat!D253</f>
        <v>737.09852999999998</v>
      </c>
      <c r="D299" s="400">
        <f>Meat!E253</f>
        <v>737.09852999999998</v>
      </c>
      <c r="E299" s="400">
        <f>Meat!F253</f>
        <v>921.37352999999996</v>
      </c>
      <c r="F299" s="400">
        <f>Meat!G253</f>
        <v>982.79853000000003</v>
      </c>
      <c r="G299" s="400">
        <f>Meat!H253</f>
        <v>982.79853000000003</v>
      </c>
      <c r="H299" s="400">
        <f>Meat!I253</f>
        <v>798.52352999999994</v>
      </c>
      <c r="I299" s="400">
        <f>Meat!J253</f>
        <v>915.84528</v>
      </c>
      <c r="J299" s="400">
        <f>Meat!K253</f>
        <v>980.95578000000012</v>
      </c>
      <c r="K299" s="400">
        <f>Meat!L253</f>
        <v>980.95578000000012</v>
      </c>
      <c r="L299" s="400">
        <f>Meat!M253</f>
        <v>982.18427999999994</v>
      </c>
      <c r="M299" s="399">
        <f>Meat!N253</f>
        <v>984.64128000000005</v>
      </c>
    </row>
    <row r="300" spans="2:13" s="280" customFormat="1" x14ac:dyDescent="0.25">
      <c r="B300" s="281" t="s">
        <v>150</v>
      </c>
      <c r="C300" s="398">
        <f>Meat!D254</f>
        <v>4975.42353</v>
      </c>
      <c r="D300" s="400">
        <f>Meat!E254</f>
        <v>6633.8985299999995</v>
      </c>
      <c r="E300" s="400">
        <f>Meat!F254</f>
        <v>6818.17353</v>
      </c>
      <c r="F300" s="400">
        <f>Meat!G254</f>
        <v>6879.5985299999993</v>
      </c>
      <c r="G300" s="400">
        <f>Meat!H254</f>
        <v>7248.1485299999995</v>
      </c>
      <c r="H300" s="400">
        <f>Meat!I254</f>
        <v>7555.2735299999995</v>
      </c>
      <c r="I300" s="400">
        <f>Meat!J254</f>
        <v>7883.8972800000001</v>
      </c>
      <c r="J300" s="400">
        <f>Meat!K254</f>
        <v>8271.4890300000006</v>
      </c>
      <c r="K300" s="400">
        <f>Meat!L254</f>
        <v>8179.3515299999999</v>
      </c>
      <c r="L300" s="400">
        <f>Meat!M254</f>
        <v>10313.870279999999</v>
      </c>
      <c r="M300" s="399">
        <f>Meat!N254</f>
        <v>16597.033530000001</v>
      </c>
    </row>
    <row r="301" spans="2:13" s="280" customFormat="1" x14ac:dyDescent="0.25">
      <c r="B301" s="281" t="s">
        <v>151</v>
      </c>
      <c r="C301" s="398">
        <f>Meat!D255</f>
        <v>10565.098529999997</v>
      </c>
      <c r="D301" s="400">
        <f>Meat!E255</f>
        <v>10749.373529999999</v>
      </c>
      <c r="E301" s="400">
        <f>Meat!F255</f>
        <v>11363.623530000001</v>
      </c>
      <c r="F301" s="400">
        <f>Meat!G255</f>
        <v>11547.89853</v>
      </c>
      <c r="G301" s="400">
        <f>Meat!H255</f>
        <v>11547.89853</v>
      </c>
      <c r="H301" s="400">
        <f>Meat!I255</f>
        <v>10995.073529999998</v>
      </c>
      <c r="I301" s="400">
        <f>Meat!J255</f>
        <v>11168.292030000001</v>
      </c>
      <c r="J301" s="400">
        <f>Meat!K255</f>
        <v>11025.786030000001</v>
      </c>
      <c r="K301" s="400">
        <f>Meat!L255</f>
        <v>11109.938280000002</v>
      </c>
      <c r="L301" s="400">
        <f>Meat!M255</f>
        <v>11607.480780000002</v>
      </c>
      <c r="M301" s="399">
        <f>Meat!N255</f>
        <v>12283.155780000001</v>
      </c>
    </row>
    <row r="302" spans="2:13" s="280" customFormat="1" x14ac:dyDescent="0.25">
      <c r="B302" s="281" t="s">
        <v>152</v>
      </c>
      <c r="C302" s="398">
        <f>Meat!D256</f>
        <v>12.283530000000001</v>
      </c>
      <c r="D302" s="400">
        <f>Meat!E256</f>
        <v>55.281030000000008</v>
      </c>
      <c r="E302" s="400">
        <f>Meat!F256</f>
        <v>73.70853000000001</v>
      </c>
      <c r="F302" s="400">
        <f>Meat!G256</f>
        <v>73.70853000000001</v>
      </c>
      <c r="G302" s="400">
        <f>Meat!H256</f>
        <v>92.136030000000005</v>
      </c>
      <c r="H302" s="400">
        <f>Meat!I256</f>
        <v>98.278530000000018</v>
      </c>
      <c r="I302" s="400">
        <f>Meat!J256</f>
        <v>101.96403000000001</v>
      </c>
      <c r="J302" s="400">
        <f>Meat!K256</f>
        <v>95.82153000000001</v>
      </c>
      <c r="K302" s="400">
        <f>Meat!L256</f>
        <v>104.42103</v>
      </c>
      <c r="L302" s="400">
        <f>Meat!M256</f>
        <v>33465.567030000006</v>
      </c>
      <c r="M302" s="399">
        <f>Meat!N256</f>
        <v>47374.644030000003</v>
      </c>
    </row>
    <row r="303" spans="2:13" s="280" customFormat="1" x14ac:dyDescent="0.25">
      <c r="B303" s="281" t="s">
        <v>153</v>
      </c>
      <c r="C303" s="398">
        <f>Meat!D257</f>
        <v>24508.573530000005</v>
      </c>
      <c r="D303" s="400">
        <f>Meat!E257</f>
        <v>25859.923530000004</v>
      </c>
      <c r="E303" s="400">
        <f>Meat!F257</f>
        <v>26842.723530000003</v>
      </c>
      <c r="F303" s="400">
        <f>Meat!G257</f>
        <v>27948.373530000004</v>
      </c>
      <c r="G303" s="400">
        <f>Meat!H257</f>
        <v>28992.598530000003</v>
      </c>
      <c r="H303" s="400">
        <f>Meat!I257</f>
        <v>30159.673530000004</v>
      </c>
      <c r="I303" s="400">
        <f>Meat!J257</f>
        <v>33337.803030000003</v>
      </c>
      <c r="J303" s="400">
        <f>Meat!K257</f>
        <v>39174.406530000007</v>
      </c>
      <c r="K303" s="400">
        <f>Meat!L257</f>
        <v>41503.028279999991</v>
      </c>
      <c r="L303" s="400">
        <f>Meat!M257</f>
        <v>92589.586529999986</v>
      </c>
      <c r="M303" s="399">
        <f>Meat!N257</f>
        <v>113264.62728</v>
      </c>
    </row>
    <row r="304" spans="2:13" s="280" customFormat="1" x14ac:dyDescent="0.25">
      <c r="B304" s="281" t="s">
        <v>154</v>
      </c>
      <c r="C304" s="398">
        <f>Meat!D258</f>
        <v>15663.373530000001</v>
      </c>
      <c r="D304" s="400">
        <f>Meat!E258</f>
        <v>17444.698530000001</v>
      </c>
      <c r="E304" s="400">
        <f>Meat!F258</f>
        <v>28255.498530000004</v>
      </c>
      <c r="F304" s="400">
        <f>Meat!G258</f>
        <v>30712.498530000004</v>
      </c>
      <c r="G304" s="400">
        <f>Meat!H258</f>
        <v>29361.148530000006</v>
      </c>
      <c r="H304" s="400">
        <f>Meat!I258</f>
        <v>30098.248530000004</v>
      </c>
      <c r="I304" s="400">
        <f>Meat!J258</f>
        <v>86038.610279999979</v>
      </c>
      <c r="J304" s="400">
        <f>Meat!K258</f>
        <v>100033.06802999999</v>
      </c>
      <c r="K304" s="400">
        <f>Meat!L258</f>
        <v>101300.26578</v>
      </c>
      <c r="L304" s="400">
        <f>Meat!M258</f>
        <v>25635.722280000002</v>
      </c>
      <c r="M304" s="399">
        <f>Meat!N258</f>
        <v>136.97628</v>
      </c>
    </row>
    <row r="305" spans="2:13" s="280" customFormat="1" x14ac:dyDescent="0.25">
      <c r="B305" s="281" t="s">
        <v>155</v>
      </c>
      <c r="C305" s="398">
        <f>Meat!D259</f>
        <v>4484.0235299999995</v>
      </c>
      <c r="D305" s="400">
        <f>Meat!E259</f>
        <v>4852.5735299999997</v>
      </c>
      <c r="E305" s="400">
        <f>Meat!F259</f>
        <v>7862.3985299999995</v>
      </c>
      <c r="F305" s="400">
        <f>Meat!G259</f>
        <v>8476.6485300000004</v>
      </c>
      <c r="G305" s="400">
        <f>Meat!H259</f>
        <v>8722.3485299999993</v>
      </c>
      <c r="H305" s="400">
        <f>Meat!I259</f>
        <v>9213.7485300000008</v>
      </c>
      <c r="I305" s="400">
        <f>Meat!J259</f>
        <v>9592.7407800000001</v>
      </c>
      <c r="J305" s="400">
        <f>Meat!K259</f>
        <v>10323.084029999998</v>
      </c>
      <c r="K305" s="400">
        <f>Meat!L259</f>
        <v>11418.90603</v>
      </c>
      <c r="L305" s="400">
        <f>Meat!M259</f>
        <v>13780.08303</v>
      </c>
      <c r="M305" s="399">
        <f>Meat!N259</f>
        <v>16485.240030000001</v>
      </c>
    </row>
    <row r="306" spans="2:13" s="280" customFormat="1" x14ac:dyDescent="0.25">
      <c r="B306" s="281" t="s">
        <v>156</v>
      </c>
      <c r="C306" s="398">
        <f>Meat!D260</f>
        <v>57616.648529999999</v>
      </c>
      <c r="D306" s="400">
        <f>Meat!E260</f>
        <v>59275.123529999997</v>
      </c>
      <c r="E306" s="400">
        <f>Meat!F260</f>
        <v>111670.64852999999</v>
      </c>
      <c r="F306" s="400">
        <f>Meat!G260</f>
        <v>131019.52352999999</v>
      </c>
      <c r="G306" s="400">
        <f>Meat!H260</f>
        <v>133353.67353</v>
      </c>
      <c r="H306" s="400">
        <f>Meat!I260</f>
        <v>137223.44852999999</v>
      </c>
      <c r="I306" s="400">
        <f>Meat!J260</f>
        <v>142320.49502999999</v>
      </c>
      <c r="J306" s="400">
        <f>Meat!K260</f>
        <v>144760.29603</v>
      </c>
      <c r="K306" s="400">
        <f>Meat!L260</f>
        <v>147700.71077999999</v>
      </c>
      <c r="L306" s="400">
        <f>Meat!M260</f>
        <v>153346.89677999998</v>
      </c>
      <c r="M306" s="399">
        <f>Meat!N260</f>
        <v>163139.88452999998</v>
      </c>
    </row>
    <row r="307" spans="2:13" s="280" customFormat="1" x14ac:dyDescent="0.25">
      <c r="B307" s="281" t="s">
        <v>157</v>
      </c>
      <c r="C307" s="398">
        <f>Meat!D261</f>
        <v>5651.0985299999993</v>
      </c>
      <c r="D307" s="400">
        <f>Meat!E261</f>
        <v>5651.0985299999993</v>
      </c>
      <c r="E307" s="400">
        <f>Meat!F261</f>
        <v>5761.6635300000007</v>
      </c>
      <c r="F307" s="400">
        <f>Meat!G261</f>
        <v>5706.3810299999996</v>
      </c>
      <c r="G307" s="400">
        <f>Meat!H261</f>
        <v>5841.5160299999989</v>
      </c>
      <c r="H307" s="400">
        <f>Meat!I261</f>
        <v>5896.79853</v>
      </c>
      <c r="I307" s="400">
        <f>Meat!J261</f>
        <v>5976.0367799999995</v>
      </c>
      <c r="J307" s="400">
        <f>Meat!K261</f>
        <v>6111.1717799999997</v>
      </c>
      <c r="K307" s="400">
        <f>Meat!L261</f>
        <v>6145.5697800000007</v>
      </c>
      <c r="L307" s="400">
        <f>Meat!M261</f>
        <v>6430.5817800000004</v>
      </c>
      <c r="M307" s="399">
        <f>Meat!N261</f>
        <v>6472.3507799999998</v>
      </c>
    </row>
    <row r="308" spans="2:13" s="280" customFormat="1" x14ac:dyDescent="0.25">
      <c r="B308" s="281" t="s">
        <v>158</v>
      </c>
      <c r="C308" s="398">
        <f>Meat!D262</f>
        <v>9029.4735299999993</v>
      </c>
      <c r="D308" s="400">
        <f>Meat!E262</f>
        <v>8906.6235300000008</v>
      </c>
      <c r="E308" s="400">
        <f>Meat!F262</f>
        <v>9029.4735299999993</v>
      </c>
      <c r="F308" s="400">
        <f>Meat!G262</f>
        <v>9090.8985300000004</v>
      </c>
      <c r="G308" s="400">
        <f>Meat!H262</f>
        <v>9090.8985300000004</v>
      </c>
      <c r="H308" s="400">
        <f>Meat!I262</f>
        <v>9275.17353</v>
      </c>
      <c r="I308" s="400">
        <f>Meat!J262</f>
        <v>9380.8245299999999</v>
      </c>
      <c r="J308" s="400">
        <f>Meat!K262</f>
        <v>9447.1635299999998</v>
      </c>
      <c r="K308" s="400">
        <f>Meat!L262</f>
        <v>9799.7430299999996</v>
      </c>
      <c r="L308" s="400">
        <f>Meat!M262</f>
        <v>10092.126029999999</v>
      </c>
      <c r="M308" s="399">
        <f>Meat!N262</f>
        <v>10117.310279999998</v>
      </c>
    </row>
    <row r="309" spans="2:13" s="280" customFormat="1" x14ac:dyDescent="0.25">
      <c r="B309" s="281" t="s">
        <v>159</v>
      </c>
      <c r="C309" s="398">
        <f>Meat!D263</f>
        <v>2211.29853</v>
      </c>
      <c r="D309" s="400">
        <f>Meat!E263</f>
        <v>2395.5735300000001</v>
      </c>
      <c r="E309" s="400">
        <f>Meat!F263</f>
        <v>2641.2735299999999</v>
      </c>
      <c r="F309" s="400">
        <f>Meat!G263</f>
        <v>3071.2485300000008</v>
      </c>
      <c r="G309" s="400">
        <f>Meat!H263</f>
        <v>2641.2735299999999</v>
      </c>
      <c r="H309" s="400">
        <f>Meat!I263</f>
        <v>2456.9985300000003</v>
      </c>
      <c r="I309" s="400">
        <f>Meat!J263</f>
        <v>3039.3075300000005</v>
      </c>
      <c r="J309" s="400">
        <f>Meat!K263</f>
        <v>3034.3935300000003</v>
      </c>
      <c r="K309" s="400">
        <f>Meat!L263</f>
        <v>2988.3247800000004</v>
      </c>
      <c r="L309" s="400">
        <f>Meat!M263</f>
        <v>3063.2632800000001</v>
      </c>
      <c r="M309" s="399">
        <f>Meat!N263</f>
        <v>3268.4227800000003</v>
      </c>
    </row>
    <row r="310" spans="2:13" s="280" customFormat="1" x14ac:dyDescent="0.25">
      <c r="B310" s="281" t="s">
        <v>160</v>
      </c>
      <c r="C310" s="398">
        <f>Meat!D264</f>
        <v>15356.248530000001</v>
      </c>
      <c r="D310" s="400">
        <f>Meat!E264</f>
        <v>15479.098530000001</v>
      </c>
      <c r="E310" s="400">
        <f>Meat!F264</f>
        <v>7923.8235299999997</v>
      </c>
      <c r="F310" s="400">
        <f>Meat!G264</f>
        <v>12960.67353</v>
      </c>
      <c r="G310" s="400">
        <f>Meat!H264</f>
        <v>16031.92353</v>
      </c>
      <c r="H310" s="400">
        <f>Meat!I264</f>
        <v>16031.92353</v>
      </c>
      <c r="I310" s="400">
        <f>Meat!J264</f>
        <v>18347.646030000004</v>
      </c>
      <c r="J310" s="400">
        <f>Meat!K264</f>
        <v>17802.192030000002</v>
      </c>
      <c r="K310" s="400">
        <f>Meat!L264</f>
        <v>16773.937530000003</v>
      </c>
      <c r="L310" s="400">
        <f>Meat!M264</f>
        <v>16487.697030000003</v>
      </c>
      <c r="M310" s="399">
        <f>Meat!N264</f>
        <v>10735.245779999999</v>
      </c>
    </row>
    <row r="311" spans="2:13" s="280" customFormat="1" x14ac:dyDescent="0.25">
      <c r="B311" s="281" t="s">
        <v>161</v>
      </c>
      <c r="C311" s="398">
        <f>Meat!D265</f>
        <v>12714.973530000001</v>
      </c>
      <c r="D311" s="400">
        <f>Meat!E265</f>
        <v>13329.223530000001</v>
      </c>
      <c r="E311" s="400">
        <f>Meat!F265</f>
        <v>23648.623530000004</v>
      </c>
      <c r="F311" s="400">
        <f>Meat!G265</f>
        <v>28501.198530000005</v>
      </c>
      <c r="G311" s="400">
        <f>Meat!H265</f>
        <v>30835.348530000003</v>
      </c>
      <c r="H311" s="400">
        <f>Meat!I265</f>
        <v>33292.348530000003</v>
      </c>
      <c r="I311" s="400">
        <f>Meat!J265</f>
        <v>33886.328280000002</v>
      </c>
      <c r="J311" s="400">
        <f>Meat!K265</f>
        <v>34425.025530000006</v>
      </c>
      <c r="K311" s="400">
        <f>Meat!L265</f>
        <v>36978.462780000002</v>
      </c>
      <c r="L311" s="400">
        <f>Meat!M265</f>
        <v>39386.937030000008</v>
      </c>
      <c r="M311" s="399">
        <f>Meat!N265</f>
        <v>40340.867279999999</v>
      </c>
    </row>
    <row r="312" spans="2:13" s="280" customFormat="1" x14ac:dyDescent="0.25">
      <c r="B312" s="281" t="s">
        <v>162</v>
      </c>
      <c r="C312" s="398">
        <f>Meat!D266</f>
        <v>1474.1985300000001</v>
      </c>
      <c r="D312" s="400">
        <f>Meat!E266</f>
        <v>2088.4485300000001</v>
      </c>
      <c r="E312" s="400">
        <f>Meat!F266</f>
        <v>2027.0235300000002</v>
      </c>
      <c r="F312" s="400">
        <f>Meat!G266</f>
        <v>2149.8735300000003</v>
      </c>
      <c r="G312" s="400">
        <f>Meat!H266</f>
        <v>2579.8485299999998</v>
      </c>
      <c r="H312" s="400">
        <f>Meat!I266</f>
        <v>3071.2485300000008</v>
      </c>
      <c r="I312" s="400">
        <f>Meat!J266</f>
        <v>3302.8207800000005</v>
      </c>
      <c r="J312" s="400">
        <f>Meat!K266</f>
        <v>3418.2997800000003</v>
      </c>
      <c r="K312" s="400">
        <f>Meat!L266</f>
        <v>3498.1522800000002</v>
      </c>
      <c r="L312" s="400">
        <f>Meat!M266</f>
        <v>3512.2800300000008</v>
      </c>
      <c r="M312" s="399">
        <f>Meat!N266</f>
        <v>3570.01953</v>
      </c>
    </row>
    <row r="313" spans="2:13" s="280" customFormat="1" x14ac:dyDescent="0.25">
      <c r="B313" s="281" t="s">
        <v>163</v>
      </c>
      <c r="C313" s="398">
        <f>Meat!D267</f>
        <v>982.79853000000003</v>
      </c>
      <c r="D313" s="400">
        <f>Meat!E267</f>
        <v>13144.94853</v>
      </c>
      <c r="E313" s="400">
        <f>Meat!F267</f>
        <v>24385.723530000003</v>
      </c>
      <c r="F313" s="400">
        <f>Meat!G267</f>
        <v>26597.023530000006</v>
      </c>
      <c r="G313" s="400">
        <f>Meat!H267</f>
        <v>33722.323530000001</v>
      </c>
      <c r="H313" s="400">
        <f>Meat!I267</f>
        <v>41277.598529999996</v>
      </c>
      <c r="I313" s="400">
        <f>Meat!J267</f>
        <v>44060.76528</v>
      </c>
      <c r="J313" s="400">
        <f>Meat!K267</f>
        <v>50195.894280000008</v>
      </c>
      <c r="K313" s="400">
        <f>Meat!L267</f>
        <v>56340.851280000003</v>
      </c>
      <c r="L313" s="400">
        <f>Meat!M267</f>
        <v>58085.935530000002</v>
      </c>
      <c r="M313" s="399">
        <f>Meat!N267</f>
        <v>60601.903530000003</v>
      </c>
    </row>
    <row r="314" spans="2:13" s="280" customFormat="1" x14ac:dyDescent="0.25">
      <c r="B314" s="281" t="s">
        <v>164</v>
      </c>
      <c r="C314" s="398">
        <f>Meat!D268</f>
        <v>16461.898530000002</v>
      </c>
      <c r="D314" s="400">
        <f>Meat!E268</f>
        <v>16891.873530000001</v>
      </c>
      <c r="E314" s="400">
        <f>Meat!F268</f>
        <v>18980.323530000005</v>
      </c>
      <c r="F314" s="400">
        <f>Meat!G268</f>
        <v>20393.098529999999</v>
      </c>
      <c r="G314" s="400">
        <f>Meat!H268</f>
        <v>22112.998530000004</v>
      </c>
      <c r="H314" s="400">
        <f>Meat!I268</f>
        <v>25368.523530000006</v>
      </c>
      <c r="I314" s="400">
        <f>Meat!J268</f>
        <v>29094.564030000005</v>
      </c>
      <c r="J314" s="400">
        <f>Meat!K268</f>
        <v>35465.565029999998</v>
      </c>
      <c r="K314" s="400">
        <f>Meat!L268</f>
        <v>41547.254279999994</v>
      </c>
      <c r="L314" s="400">
        <f>Meat!M268</f>
        <v>44020.839029999988</v>
      </c>
      <c r="M314" s="399">
        <f>Meat!N268</f>
        <v>44249.340030000007</v>
      </c>
    </row>
    <row r="315" spans="2:13" s="280" customFormat="1" x14ac:dyDescent="0.25">
      <c r="B315" s="281" t="s">
        <v>165</v>
      </c>
      <c r="C315" s="398">
        <f>Meat!D269</f>
        <v>12530.69853</v>
      </c>
      <c r="D315" s="400">
        <f>Meat!E269</f>
        <v>4176.8985300000004</v>
      </c>
      <c r="E315" s="400">
        <f>Meat!F269</f>
        <v>368.54852999999997</v>
      </c>
      <c r="F315" s="400">
        <f>Meat!G269</f>
        <v>307.12353000000002</v>
      </c>
      <c r="G315" s="400">
        <f>Meat!H269</f>
        <v>614.24852999999996</v>
      </c>
      <c r="H315" s="400">
        <f>Meat!I269</f>
        <v>737.09852999999998</v>
      </c>
      <c r="I315" s="400">
        <f>Meat!J269</f>
        <v>737.09852999999998</v>
      </c>
      <c r="J315" s="400">
        <f>Meat!K269</f>
        <v>737.09852999999998</v>
      </c>
      <c r="K315" s="400">
        <f>Meat!L269</f>
        <v>737.09852999999998</v>
      </c>
      <c r="L315" s="400">
        <f>Meat!M269</f>
        <v>737.09852999999998</v>
      </c>
      <c r="M315" s="399">
        <f>Meat!N269</f>
        <v>1260.4395299999999</v>
      </c>
    </row>
    <row r="316" spans="2:13" s="280" customFormat="1" x14ac:dyDescent="0.25">
      <c r="B316" s="281" t="s">
        <v>166</v>
      </c>
      <c r="C316" s="398">
        <f>Meat!D270</f>
        <v>27149.848530000003</v>
      </c>
      <c r="D316" s="400">
        <f>Meat!E270</f>
        <v>47850.073530000001</v>
      </c>
      <c r="E316" s="400">
        <f>Meat!F270</f>
        <v>92567.473529999988</v>
      </c>
      <c r="F316" s="400">
        <f>Meat!G270</f>
        <v>110564.99853</v>
      </c>
      <c r="G316" s="400">
        <f>Meat!H270</f>
        <v>120577.27352999999</v>
      </c>
      <c r="H316" s="400">
        <f>Meat!I270</f>
        <v>116707.49853</v>
      </c>
      <c r="I316" s="400">
        <f>Meat!J270</f>
        <v>113456.88752999999</v>
      </c>
      <c r="J316" s="400">
        <f>Meat!K270</f>
        <v>113475.31502999998</v>
      </c>
      <c r="K316" s="400">
        <f>Meat!L270</f>
        <v>113996.81328</v>
      </c>
      <c r="L316" s="400">
        <f>Meat!M270</f>
        <v>119182.92602999999</v>
      </c>
      <c r="M316" s="399">
        <f>Meat!N270</f>
        <v>130549.00803</v>
      </c>
    </row>
    <row r="317" spans="2:13" s="280" customFormat="1" x14ac:dyDescent="0.25">
      <c r="B317" s="281" t="s">
        <v>186</v>
      </c>
      <c r="C317" s="297">
        <f>Meat!D271</f>
        <v>-1.47E-3</v>
      </c>
      <c r="D317" s="211">
        <f>Meat!E271</f>
        <v>-1.47E-3</v>
      </c>
      <c r="E317" s="211">
        <f>Meat!F271</f>
        <v>-1.47E-3</v>
      </c>
      <c r="F317" s="211">
        <f>Meat!G271</f>
        <v>-1.47E-3</v>
      </c>
      <c r="G317" s="211">
        <f>Meat!H271</f>
        <v>-1.47E-3</v>
      </c>
      <c r="H317" s="211">
        <f>Meat!I271</f>
        <v>-1.47E-3</v>
      </c>
      <c r="I317" s="211">
        <f>Meat!J271</f>
        <v>-1.47E-3</v>
      </c>
      <c r="J317" s="211">
        <f>Meat!K271</f>
        <v>-1.47E-3</v>
      </c>
      <c r="K317" s="211">
        <f>Meat!L271</f>
        <v>-1.47E-3</v>
      </c>
      <c r="L317" s="211">
        <f>Meat!M271</f>
        <v>93068.087279999978</v>
      </c>
      <c r="M317" s="212">
        <f>Meat!N271</f>
        <v>130908.95852999999</v>
      </c>
    </row>
    <row r="318" spans="2:13" s="280" customFormat="1" x14ac:dyDescent="0.25">
      <c r="B318" s="281" t="s">
        <v>167</v>
      </c>
      <c r="C318" s="398">
        <f>Meat!D272</f>
        <v>2764.1235300000008</v>
      </c>
      <c r="D318" s="400">
        <f>Meat!E272</f>
        <v>3132.6735300000005</v>
      </c>
      <c r="E318" s="400">
        <f>Meat!F272</f>
        <v>3378.3735300000008</v>
      </c>
      <c r="F318" s="400">
        <f>Meat!G272</f>
        <v>4361.17353</v>
      </c>
      <c r="G318" s="400">
        <f>Meat!H272</f>
        <v>5036.8485299999984</v>
      </c>
      <c r="H318" s="400">
        <f>Meat!I272</f>
        <v>5528.2485299999998</v>
      </c>
      <c r="I318" s="400">
        <f>Meat!J272</f>
        <v>6019.6485299999995</v>
      </c>
      <c r="J318" s="400">
        <f>Meat!K272</f>
        <v>7393.7257799999998</v>
      </c>
      <c r="K318" s="400">
        <f>Meat!L272</f>
        <v>7902.9390299999995</v>
      </c>
      <c r="L318" s="400">
        <f>Meat!M272</f>
        <v>8294.8305299999993</v>
      </c>
      <c r="M318" s="399">
        <f>Meat!N272</f>
        <v>8986.4760299999998</v>
      </c>
    </row>
    <row r="319" spans="2:13" s="280" customFormat="1" x14ac:dyDescent="0.25">
      <c r="B319" s="281" t="s">
        <v>168</v>
      </c>
      <c r="C319" s="398">
        <f>Meat!D273</f>
        <v>48157.198530000001</v>
      </c>
      <c r="D319" s="400">
        <f>Meat!E273</f>
        <v>49017.148529999999</v>
      </c>
      <c r="E319" s="400">
        <f>Meat!F273</f>
        <v>140540.39853000001</v>
      </c>
      <c r="F319" s="400">
        <f>Meat!G273</f>
        <v>184090.72353000002</v>
      </c>
      <c r="G319" s="400">
        <f>Meat!H273</f>
        <v>194532.97353000002</v>
      </c>
      <c r="H319" s="400">
        <f>Meat!I273</f>
        <v>204852.37353000001</v>
      </c>
      <c r="I319" s="400">
        <f>Meat!J273</f>
        <v>227997.31352999998</v>
      </c>
      <c r="J319" s="400">
        <f>Meat!K273</f>
        <v>268190.76228000002</v>
      </c>
      <c r="K319" s="400">
        <f>Meat!L273</f>
        <v>294876.85353000002</v>
      </c>
      <c r="L319" s="400">
        <f>Meat!M273</f>
        <v>332482.46703</v>
      </c>
      <c r="M319" s="399">
        <f>Meat!N273</f>
        <v>347102.23128000001</v>
      </c>
    </row>
    <row r="320" spans="2:13" s="280" customFormat="1" x14ac:dyDescent="0.25">
      <c r="B320" s="281" t="s">
        <v>169</v>
      </c>
      <c r="C320" s="398">
        <f>Meat!D274</f>
        <v>1474.1985300000001</v>
      </c>
      <c r="D320" s="400">
        <f>Meat!E274</f>
        <v>1658.47353</v>
      </c>
      <c r="E320" s="400">
        <f>Meat!F274</f>
        <v>2088.4485300000001</v>
      </c>
      <c r="F320" s="400">
        <f>Meat!G274</f>
        <v>2395.5735300000001</v>
      </c>
      <c r="G320" s="400">
        <f>Meat!H274</f>
        <v>2456.9985300000003</v>
      </c>
      <c r="H320" s="400">
        <f>Meat!I274</f>
        <v>3194.0985300000007</v>
      </c>
      <c r="I320" s="400">
        <f>Meat!J274</f>
        <v>3762.2797800000008</v>
      </c>
      <c r="J320" s="400">
        <f>Meat!K274</f>
        <v>4942.2540300000001</v>
      </c>
      <c r="K320" s="400">
        <f>Meat!L274</f>
        <v>5681.1967800000002</v>
      </c>
      <c r="L320" s="400">
        <f>Meat!M274</f>
        <v>6248.7637800000002</v>
      </c>
      <c r="M320" s="399">
        <f>Meat!N274</f>
        <v>51463.706280000006</v>
      </c>
    </row>
    <row r="321" spans="1:13" s="280" customFormat="1" x14ac:dyDescent="0.25">
      <c r="B321" s="281" t="s">
        <v>170</v>
      </c>
      <c r="C321" s="398">
        <f>Meat!D275</f>
        <v>118918.79853</v>
      </c>
      <c r="D321" s="400">
        <f>Meat!E275</f>
        <v>72112.948529999994</v>
      </c>
      <c r="E321" s="400">
        <f>Meat!F275</f>
        <v>107125.19852999999</v>
      </c>
      <c r="F321" s="400">
        <f>Meat!G275</f>
        <v>126105.52352999999</v>
      </c>
      <c r="G321" s="400">
        <f>Meat!H275</f>
        <v>131940.89853000001</v>
      </c>
      <c r="H321" s="400">
        <f>Meat!I275</f>
        <v>139741.87353000001</v>
      </c>
      <c r="I321" s="400">
        <f>Meat!J275</f>
        <v>148043.46227999998</v>
      </c>
      <c r="J321" s="400">
        <f>Meat!K275</f>
        <v>157010.28378</v>
      </c>
      <c r="K321" s="400">
        <f>Meat!L275</f>
        <v>159416.30103</v>
      </c>
      <c r="L321" s="400">
        <f>Meat!M275</f>
        <v>160963.59677999999</v>
      </c>
      <c r="M321" s="399">
        <f>Meat!N275</f>
        <v>166841.96927999996</v>
      </c>
    </row>
    <row r="322" spans="1:13" x14ac:dyDescent="0.25">
      <c r="A322" s="276"/>
      <c r="B322" s="287" t="s">
        <v>8</v>
      </c>
      <c r="C322" s="396">
        <f t="shared" ref="C322:K322" si="75">SUM(C323:C358)</f>
        <v>10368713.950596852</v>
      </c>
      <c r="D322" s="396">
        <f t="shared" si="75"/>
        <v>11030546.759331971</v>
      </c>
      <c r="E322" s="396">
        <f t="shared" si="75"/>
        <v>11734624.215433162</v>
      </c>
      <c r="F322" s="396">
        <f t="shared" si="75"/>
        <v>12483642.785753574</v>
      </c>
      <c r="G322" s="396">
        <f t="shared" si="75"/>
        <v>13280471.052051885</v>
      </c>
      <c r="H322" s="396">
        <f t="shared" si="75"/>
        <v>14128160.697050089</v>
      </c>
      <c r="I322" s="396">
        <f t="shared" si="75"/>
        <v>14939511.026548503</v>
      </c>
      <c r="J322" s="396">
        <f t="shared" si="75"/>
        <v>16302748.973521503</v>
      </c>
      <c r="K322" s="396">
        <f t="shared" si="75"/>
        <v>17346129.019852504</v>
      </c>
      <c r="L322" s="396">
        <f t="shared" ref="L322:M322" si="76">SUM(L323:L358)</f>
        <v>18418560.251238003</v>
      </c>
      <c r="M322" s="397">
        <f t="shared" si="76"/>
        <v>18836278.640770506</v>
      </c>
    </row>
    <row r="323" spans="1:13" s="280" customFormat="1" x14ac:dyDescent="0.25">
      <c r="B323" s="281" t="s">
        <v>136</v>
      </c>
      <c r="C323" s="297">
        <f>'Pulp &amp; Paper'!D243</f>
        <v>-1.47E-3</v>
      </c>
      <c r="D323" s="211">
        <f>'Pulp &amp; Paper'!E243</f>
        <v>-1.47E-3</v>
      </c>
      <c r="E323" s="211">
        <f>'Pulp &amp; Paper'!F243</f>
        <v>-1.47E-3</v>
      </c>
      <c r="F323" s="211">
        <f>'Pulp &amp; Paper'!G243</f>
        <v>-1.47E-3</v>
      </c>
      <c r="G323" s="211">
        <f>'Pulp &amp; Paper'!H243</f>
        <v>-1.47E-3</v>
      </c>
      <c r="H323" s="211">
        <f>'Pulp &amp; Paper'!I243</f>
        <v>-1.47E-3</v>
      </c>
      <c r="I323" s="211">
        <f>'Pulp &amp; Paper'!J243</f>
        <v>-1.47E-3</v>
      </c>
      <c r="J323" s="211">
        <f>'Pulp &amp; Paper'!K243</f>
        <v>-1.47E-3</v>
      </c>
      <c r="K323" s="211">
        <f>'Pulp &amp; Paper'!L243</f>
        <v>-1.47E-3</v>
      </c>
      <c r="L323" s="211">
        <f>'Pulp &amp; Paper'!M243</f>
        <v>-1.47E-3</v>
      </c>
      <c r="M323" s="212">
        <f>'Pulp &amp; Paper'!N243</f>
        <v>-1.47E-3</v>
      </c>
    </row>
    <row r="324" spans="1:13" s="280" customFormat="1" x14ac:dyDescent="0.25">
      <c r="B324" s="281" t="s">
        <v>137</v>
      </c>
      <c r="C324" s="407">
        <f>'Pulp &amp; Paper'!D244</f>
        <v>1021707.1706872802</v>
      </c>
      <c r="D324" s="405">
        <f>'Pulp &amp; Paper'!E244</f>
        <v>1081541.9518498424</v>
      </c>
      <c r="E324" s="405">
        <f>'Pulp &amp; Paper'!F244</f>
        <v>1150576.5446149381</v>
      </c>
      <c r="F324" s="405">
        <f>'Pulp &amp; Paper'!G244</f>
        <v>1224017.6007480193</v>
      </c>
      <c r="G324" s="405">
        <f>'Pulp &amp; Paper'!H244</f>
        <v>1302146.3838683185</v>
      </c>
      <c r="H324" s="405">
        <f>'Pulp &amp; Paper'!I244</f>
        <v>1356173.1111085452</v>
      </c>
      <c r="I324" s="405">
        <f>'Pulp &amp; Paper'!J244</f>
        <v>1405130.3348775001</v>
      </c>
      <c r="J324" s="405">
        <f>'Pulp &amp; Paper'!K244</f>
        <v>1645188.2643525</v>
      </c>
      <c r="K324" s="405">
        <f>'Pulp &amp; Paper'!L244</f>
        <v>1748840.4743774999</v>
      </c>
      <c r="L324" s="405">
        <f>'Pulp &amp; Paper'!M244</f>
        <v>1587826.5780299997</v>
      </c>
      <c r="M324" s="406">
        <f>'Pulp &amp; Paper'!N244</f>
        <v>1483914.9450299998</v>
      </c>
    </row>
    <row r="325" spans="1:13" s="280" customFormat="1" x14ac:dyDescent="0.25">
      <c r="B325" s="281" t="s">
        <v>138</v>
      </c>
      <c r="C325" s="297">
        <f>'Pulp &amp; Paper'!D245</f>
        <v>-1.47E-3</v>
      </c>
      <c r="D325" s="211">
        <f>'Pulp &amp; Paper'!E245</f>
        <v>-1.47E-3</v>
      </c>
      <c r="E325" s="211">
        <f>'Pulp &amp; Paper'!F245</f>
        <v>-1.47E-3</v>
      </c>
      <c r="F325" s="211">
        <f>'Pulp &amp; Paper'!G245</f>
        <v>-1.47E-3</v>
      </c>
      <c r="G325" s="211">
        <f>'Pulp &amp; Paper'!H245</f>
        <v>-1.47E-3</v>
      </c>
      <c r="H325" s="211">
        <f>'Pulp &amp; Paper'!I245</f>
        <v>-1.47E-3</v>
      </c>
      <c r="I325" s="211">
        <f>'Pulp &amp; Paper'!J245</f>
        <v>-1.47E-3</v>
      </c>
      <c r="J325" s="211">
        <f>'Pulp &amp; Paper'!K245</f>
        <v>-1.47E-3</v>
      </c>
      <c r="K325" s="211">
        <f>'Pulp &amp; Paper'!L245</f>
        <v>-1.47E-3</v>
      </c>
      <c r="L325" s="211">
        <f>'Pulp &amp; Paper'!M245</f>
        <v>-1.47E-3</v>
      </c>
      <c r="M325" s="212">
        <f>'Pulp &amp; Paper'!N245</f>
        <v>-1.47E-3</v>
      </c>
    </row>
    <row r="326" spans="1:13" s="280" customFormat="1" x14ac:dyDescent="0.25">
      <c r="B326" s="281" t="s">
        <v>139</v>
      </c>
      <c r="C326" s="407">
        <f>'Pulp &amp; Paper'!D246</f>
        <v>162865.37562822984</v>
      </c>
      <c r="D326" s="405">
        <f>'Pulp &amp; Paper'!E246</f>
        <v>168838.99541415754</v>
      </c>
      <c r="E326" s="405">
        <f>'Pulp &amp; Paper'!F246</f>
        <v>179615.95266208245</v>
      </c>
      <c r="F326" s="405">
        <f>'Pulp &amp; Paper'!G246</f>
        <v>191080.80079817283</v>
      </c>
      <c r="G326" s="405">
        <f>'Pulp &amp; Paper'!H246</f>
        <v>203277.44775146048</v>
      </c>
      <c r="H326" s="405">
        <f>'Pulp &amp; Paper'!I246</f>
        <v>201867.724485721</v>
      </c>
      <c r="I326" s="405">
        <f>'Pulp &amp; Paper'!J246</f>
        <v>211114.16505375001</v>
      </c>
      <c r="J326" s="405">
        <f>'Pulp &amp; Paper'!K246</f>
        <v>255059.80976175005</v>
      </c>
      <c r="K326" s="405">
        <f>'Pulp &amp; Paper'!L246</f>
        <v>290902.7314095</v>
      </c>
      <c r="L326" s="405">
        <f>'Pulp &amp; Paper'!M246</f>
        <v>349612.15128000005</v>
      </c>
      <c r="M326" s="406">
        <f>'Pulp &amp; Paper'!N246</f>
        <v>367457.42103000003</v>
      </c>
    </row>
    <row r="327" spans="1:13" s="280" customFormat="1" x14ac:dyDescent="0.25">
      <c r="B327" s="281" t="s">
        <v>140</v>
      </c>
      <c r="C327" s="297">
        <f>'Pulp &amp; Paper'!D247</f>
        <v>-1.47E-3</v>
      </c>
      <c r="D327" s="211">
        <f>'Pulp &amp; Paper'!E247</f>
        <v>-1.47E-3</v>
      </c>
      <c r="E327" s="211">
        <f>'Pulp &amp; Paper'!F247</f>
        <v>-1.47E-3</v>
      </c>
      <c r="F327" s="211">
        <f>'Pulp &amp; Paper'!G247</f>
        <v>-1.47E-3</v>
      </c>
      <c r="G327" s="211">
        <f>'Pulp &amp; Paper'!H247</f>
        <v>-1.47E-3</v>
      </c>
      <c r="H327" s="211">
        <f>'Pulp &amp; Paper'!I247</f>
        <v>-1.47E-3</v>
      </c>
      <c r="I327" s="211">
        <f>'Pulp &amp; Paper'!J247</f>
        <v>-1.47E-3</v>
      </c>
      <c r="J327" s="211">
        <f>'Pulp &amp; Paper'!K247</f>
        <v>-1.47E-3</v>
      </c>
      <c r="K327" s="211">
        <f>'Pulp &amp; Paper'!L247</f>
        <v>-1.47E-3</v>
      </c>
      <c r="L327" s="211">
        <f>'Pulp &amp; Paper'!M247</f>
        <v>-1.47E-3</v>
      </c>
      <c r="M327" s="212">
        <f>'Pulp &amp; Paper'!N247</f>
        <v>-1.47E-3</v>
      </c>
    </row>
    <row r="328" spans="1:13" s="280" customFormat="1" x14ac:dyDescent="0.25">
      <c r="B328" s="281" t="s">
        <v>141</v>
      </c>
      <c r="C328" s="297">
        <f>'Pulp &amp; Paper'!D248</f>
        <v>-1.47E-3</v>
      </c>
      <c r="D328" s="211">
        <f>'Pulp &amp; Paper'!E248</f>
        <v>-1.47E-3</v>
      </c>
      <c r="E328" s="211">
        <f>'Pulp &amp; Paper'!F248</f>
        <v>-1.47E-3</v>
      </c>
      <c r="F328" s="211">
        <f>'Pulp &amp; Paper'!G248</f>
        <v>-1.47E-3</v>
      </c>
      <c r="G328" s="211">
        <f>'Pulp &amp; Paper'!H248</f>
        <v>-1.47E-3</v>
      </c>
      <c r="H328" s="211">
        <f>'Pulp &amp; Paper'!I248</f>
        <v>-1.47E-3</v>
      </c>
      <c r="I328" s="211">
        <f>'Pulp &amp; Paper'!J248</f>
        <v>-1.47E-3</v>
      </c>
      <c r="J328" s="211">
        <f>'Pulp &amp; Paper'!K248</f>
        <v>-1.47E-3</v>
      </c>
      <c r="K328" s="211">
        <f>'Pulp &amp; Paper'!L248</f>
        <v>-1.47E-3</v>
      </c>
      <c r="L328" s="211">
        <f>'Pulp &amp; Paper'!M248</f>
        <v>-1.47E-3</v>
      </c>
      <c r="M328" s="212">
        <f>'Pulp &amp; Paper'!N248</f>
        <v>-1.47E-3</v>
      </c>
    </row>
    <row r="329" spans="1:13" s="280" customFormat="1" x14ac:dyDescent="0.25">
      <c r="B329" s="281" t="s">
        <v>142</v>
      </c>
      <c r="C329" s="407">
        <f>'Pulp &amp; Paper'!D249</f>
        <v>26438.580777396284</v>
      </c>
      <c r="D329" s="405">
        <f>'Pulp &amp; Paper'!E249</f>
        <v>27615.24698399525</v>
      </c>
      <c r="E329" s="405">
        <f>'Pulp &amp; Paper'!F249</f>
        <v>29377.922417228987</v>
      </c>
      <c r="F329" s="405">
        <f>'Pulp &amp; Paper'!G249</f>
        <v>31253.109048328719</v>
      </c>
      <c r="G329" s="405">
        <f>'Pulp &amp; Paper'!H249</f>
        <v>33247.988443115646</v>
      </c>
      <c r="H329" s="405">
        <f>'Pulp &amp; Paper'!I249</f>
        <v>32246.904650080112</v>
      </c>
      <c r="I329" s="405">
        <f>'Pulp &amp; Paper'!J249</f>
        <v>33350.938530000007</v>
      </c>
      <c r="J329" s="405">
        <f>'Pulp &amp; Paper'!K249</f>
        <v>44333.508030000005</v>
      </c>
      <c r="K329" s="405">
        <f>'Pulp &amp; Paper'!L249</f>
        <v>47491.351530000007</v>
      </c>
      <c r="L329" s="405">
        <f>'Pulp &amp; Paper'!M249</f>
        <v>45736.518030000007</v>
      </c>
      <c r="M329" s="406">
        <f>'Pulp &amp; Paper'!N249</f>
        <v>39791.397030000007</v>
      </c>
    </row>
    <row r="330" spans="1:13" s="280" customFormat="1" x14ac:dyDescent="0.25">
      <c r="B330" s="281" t="s">
        <v>143</v>
      </c>
      <c r="C330" s="297">
        <f>'Pulp &amp; Paper'!D250</f>
        <v>-1.47E-3</v>
      </c>
      <c r="D330" s="211">
        <f>'Pulp &amp; Paper'!E250</f>
        <v>-1.47E-3</v>
      </c>
      <c r="E330" s="211">
        <f>'Pulp &amp; Paper'!F250</f>
        <v>-1.47E-3</v>
      </c>
      <c r="F330" s="211">
        <f>'Pulp &amp; Paper'!G250</f>
        <v>-1.47E-3</v>
      </c>
      <c r="G330" s="211">
        <f>'Pulp &amp; Paper'!H250</f>
        <v>-1.47E-3</v>
      </c>
      <c r="H330" s="211">
        <f>'Pulp &amp; Paper'!I250</f>
        <v>-1.47E-3</v>
      </c>
      <c r="I330" s="211">
        <f>'Pulp &amp; Paper'!J250</f>
        <v>-1.47E-3</v>
      </c>
      <c r="J330" s="211">
        <f>'Pulp &amp; Paper'!K250</f>
        <v>-1.47E-3</v>
      </c>
      <c r="K330" s="211">
        <f>'Pulp &amp; Paper'!L250</f>
        <v>-1.47E-3</v>
      </c>
      <c r="L330" s="211">
        <f>'Pulp &amp; Paper'!M250</f>
        <v>-1.47E-3</v>
      </c>
      <c r="M330" s="212">
        <f>'Pulp &amp; Paper'!N250</f>
        <v>-1.47E-3</v>
      </c>
    </row>
    <row r="331" spans="1:13" s="280" customFormat="1" x14ac:dyDescent="0.25">
      <c r="B331" s="281" t="s">
        <v>144</v>
      </c>
      <c r="C331" s="297">
        <f>'Pulp &amp; Paper'!D251</f>
        <v>-1.47E-3</v>
      </c>
      <c r="D331" s="211">
        <f>'Pulp &amp; Paper'!E251</f>
        <v>-1.47E-3</v>
      </c>
      <c r="E331" s="211">
        <f>'Pulp &amp; Paper'!F251</f>
        <v>-1.47E-3</v>
      </c>
      <c r="F331" s="211">
        <f>'Pulp &amp; Paper'!G251</f>
        <v>-1.47E-3</v>
      </c>
      <c r="G331" s="211">
        <f>'Pulp &amp; Paper'!H251</f>
        <v>-1.47E-3</v>
      </c>
      <c r="H331" s="211">
        <f>'Pulp &amp; Paper'!I251</f>
        <v>-1.47E-3</v>
      </c>
      <c r="I331" s="211">
        <f>'Pulp &amp; Paper'!J251</f>
        <v>-1.47E-3</v>
      </c>
      <c r="J331" s="211">
        <f>'Pulp &amp; Paper'!K251</f>
        <v>-1.47E-3</v>
      </c>
      <c r="K331" s="211">
        <f>'Pulp &amp; Paper'!L251</f>
        <v>-1.47E-3</v>
      </c>
      <c r="L331" s="211">
        <f>'Pulp &amp; Paper'!M251</f>
        <v>-1.47E-3</v>
      </c>
      <c r="M331" s="212">
        <f>'Pulp &amp; Paper'!N251</f>
        <v>-1.47E-3</v>
      </c>
    </row>
    <row r="332" spans="1:13" s="280" customFormat="1" x14ac:dyDescent="0.25">
      <c r="B332" s="281" t="s">
        <v>145</v>
      </c>
      <c r="C332" s="297">
        <f>'Pulp &amp; Paper'!D252</f>
        <v>-1.47E-3</v>
      </c>
      <c r="D332" s="211">
        <f>'Pulp &amp; Paper'!E252</f>
        <v>-1.47E-3</v>
      </c>
      <c r="E332" s="211">
        <f>'Pulp &amp; Paper'!F252</f>
        <v>-1.47E-3</v>
      </c>
      <c r="F332" s="211">
        <f>'Pulp &amp; Paper'!G252</f>
        <v>-1.47E-3</v>
      </c>
      <c r="G332" s="211">
        <f>'Pulp &amp; Paper'!H252</f>
        <v>-1.47E-3</v>
      </c>
      <c r="H332" s="211">
        <f>'Pulp &amp; Paper'!I252</f>
        <v>-1.47E-3</v>
      </c>
      <c r="I332" s="211">
        <f>'Pulp &amp; Paper'!J252</f>
        <v>-1.47E-3</v>
      </c>
      <c r="J332" s="211">
        <f>'Pulp &amp; Paper'!K252</f>
        <v>-1.47E-3</v>
      </c>
      <c r="K332" s="211">
        <f>'Pulp &amp; Paper'!L252</f>
        <v>-1.47E-3</v>
      </c>
      <c r="L332" s="211">
        <f>'Pulp &amp; Paper'!M252</f>
        <v>-1.47E-3</v>
      </c>
      <c r="M332" s="212">
        <f>'Pulp &amp; Paper'!N252</f>
        <v>-1.47E-3</v>
      </c>
    </row>
    <row r="333" spans="1:13" s="280" customFormat="1" x14ac:dyDescent="0.25">
      <c r="B333" s="281" t="s">
        <v>146</v>
      </c>
      <c r="C333" s="297">
        <f>'Pulp &amp; Paper'!D253</f>
        <v>-1.47E-3</v>
      </c>
      <c r="D333" s="211">
        <f>'Pulp &amp; Paper'!E253</f>
        <v>-1.47E-3</v>
      </c>
      <c r="E333" s="211">
        <f>'Pulp &amp; Paper'!F253</f>
        <v>-1.47E-3</v>
      </c>
      <c r="F333" s="211">
        <f>'Pulp &amp; Paper'!G253</f>
        <v>-1.47E-3</v>
      </c>
      <c r="G333" s="211">
        <f>'Pulp &amp; Paper'!H253</f>
        <v>-1.47E-3</v>
      </c>
      <c r="H333" s="211">
        <f>'Pulp &amp; Paper'!I253</f>
        <v>-1.47E-3</v>
      </c>
      <c r="I333" s="211">
        <f>'Pulp &amp; Paper'!J253</f>
        <v>-1.47E-3</v>
      </c>
      <c r="J333" s="211">
        <f>'Pulp &amp; Paper'!K253</f>
        <v>-1.47E-3</v>
      </c>
      <c r="K333" s="211">
        <f>'Pulp &amp; Paper'!L253</f>
        <v>-1.47E-3</v>
      </c>
      <c r="L333" s="211">
        <f>'Pulp &amp; Paper'!M253</f>
        <v>-1.47E-3</v>
      </c>
      <c r="M333" s="212">
        <f>'Pulp &amp; Paper'!N253</f>
        <v>-1.47E-3</v>
      </c>
    </row>
    <row r="334" spans="1:13" s="280" customFormat="1" x14ac:dyDescent="0.25">
      <c r="B334" s="281" t="s">
        <v>147</v>
      </c>
      <c r="C334" s="407">
        <f>'Pulp &amp; Paper'!D254</f>
        <v>1846815.3040371677</v>
      </c>
      <c r="D334" s="405">
        <f>'Pulp &amp; Paper'!E254</f>
        <v>1957843.5627376789</v>
      </c>
      <c r="E334" s="405">
        <f>'Pulp &amp; Paper'!F254</f>
        <v>2082812.3008785942</v>
      </c>
      <c r="F334" s="405">
        <f>'Pulp &amp; Paper'!G254</f>
        <v>2215757.766985951</v>
      </c>
      <c r="G334" s="405">
        <f>'Pulp &amp; Paper'!H254</f>
        <v>2357189.1139086718</v>
      </c>
      <c r="H334" s="405">
        <f>'Pulp &amp; Paper'!I254</f>
        <v>2561326.8913573809</v>
      </c>
      <c r="I334" s="405">
        <f>'Pulp &amp; Paper'!J254</f>
        <v>2561829.8881244995</v>
      </c>
      <c r="J334" s="405">
        <f>'Pulp &amp; Paper'!K254</f>
        <v>2881418.1272992501</v>
      </c>
      <c r="K334" s="405">
        <f>'Pulp &amp; Paper'!L254</f>
        <v>3121022.67918</v>
      </c>
      <c r="L334" s="405">
        <f>'Pulp &amp; Paper'!M254</f>
        <v>3274243.4453662494</v>
      </c>
      <c r="M334" s="406">
        <f>'Pulp &amp; Paper'!N254</f>
        <v>3302659.6819124995</v>
      </c>
    </row>
    <row r="335" spans="1:13" s="280" customFormat="1" x14ac:dyDescent="0.25">
      <c r="B335" s="281" t="s">
        <v>148</v>
      </c>
      <c r="C335" s="407">
        <f>'Pulp &amp; Paper'!D255</f>
        <v>125066.66199075266</v>
      </c>
      <c r="D335" s="405">
        <f>'Pulp &amp; Paper'!E255</f>
        <v>136748.43807365542</v>
      </c>
      <c r="E335" s="405">
        <f>'Pulp &amp; Paper'!F255</f>
        <v>145477.0618743143</v>
      </c>
      <c r="F335" s="405">
        <f>'Pulp &amp; Paper'!G255</f>
        <v>154762.83187501517</v>
      </c>
      <c r="G335" s="405">
        <f>'Pulp &amp; Paper'!H255</f>
        <v>164641.31059916512</v>
      </c>
      <c r="H335" s="405">
        <f>'Pulp &amp; Paper'!I255</f>
        <v>186391.41157293526</v>
      </c>
      <c r="I335" s="405">
        <f>'Pulp &amp; Paper'!J255</f>
        <v>196631.58228</v>
      </c>
      <c r="J335" s="405">
        <f>'Pulp &amp; Paper'!K255</f>
        <v>200718.25053000002</v>
      </c>
      <c r="K335" s="405">
        <f>'Pulp &amp; Paper'!L255</f>
        <v>195212.50727999999</v>
      </c>
      <c r="L335" s="405">
        <f>'Pulp &amp; Paper'!M255</f>
        <v>192409.43252999999</v>
      </c>
      <c r="M335" s="406">
        <f>'Pulp &amp; Paper'!N255</f>
        <v>186876.64652999997</v>
      </c>
    </row>
    <row r="336" spans="1:13" s="280" customFormat="1" x14ac:dyDescent="0.25">
      <c r="B336" s="281" t="s">
        <v>149</v>
      </c>
      <c r="C336" s="407">
        <f>'Pulp &amp; Paper'!D256</f>
        <v>108179.51384851104</v>
      </c>
      <c r="D336" s="405">
        <f>'Pulp &amp; Paper'!E256</f>
        <v>116835.83530144116</v>
      </c>
      <c r="E336" s="405">
        <f>'Pulp &amp; Paper'!F256</f>
        <v>124293.44190387358</v>
      </c>
      <c r="F336" s="405">
        <f>'Pulp &amp; Paper'!G256</f>
        <v>132227.06594901442</v>
      </c>
      <c r="G336" s="405">
        <f>'Pulp &amp; Paper'!H256</f>
        <v>140667.09152895154</v>
      </c>
      <c r="H336" s="405">
        <f>'Pulp &amp; Paper'!I256</f>
        <v>154166.11441275422</v>
      </c>
      <c r="I336" s="405">
        <f>'Pulp &amp; Paper'!J256</f>
        <v>165935.4772425</v>
      </c>
      <c r="J336" s="405">
        <f>'Pulp &amp; Paper'!K256</f>
        <v>170988.49861800004</v>
      </c>
      <c r="K336" s="405">
        <f>'Pulp &amp; Paper'!L256</f>
        <v>173713.12850849997</v>
      </c>
      <c r="L336" s="405">
        <f>'Pulp &amp; Paper'!M256</f>
        <v>180101.23277999996</v>
      </c>
      <c r="M336" s="406">
        <f>'Pulp &amp; Paper'!N256</f>
        <v>176526.23478</v>
      </c>
    </row>
    <row r="337" spans="2:13" s="280" customFormat="1" x14ac:dyDescent="0.25">
      <c r="B337" s="281" t="s">
        <v>150</v>
      </c>
      <c r="C337" s="407">
        <f>'Pulp &amp; Paper'!D257</f>
        <v>23114.976730929491</v>
      </c>
      <c r="D337" s="405">
        <f>'Pulp &amp; Paper'!E257</f>
        <v>25062.63813486334</v>
      </c>
      <c r="E337" s="405">
        <f>'Pulp &amp; Paper'!F257</f>
        <v>26662.381088365255</v>
      </c>
      <c r="F337" s="405">
        <f>'Pulp &amp; Paper'!G257</f>
        <v>28364.235294218353</v>
      </c>
      <c r="G337" s="405">
        <f>'Pulp &amp; Paper'!H257</f>
        <v>30174.718491934418</v>
      </c>
      <c r="H337" s="405">
        <f>'Pulp &amp; Paper'!I257</f>
        <v>33105.516895973204</v>
      </c>
      <c r="I337" s="405">
        <f>'Pulp &amp; Paper'!J257</f>
        <v>36049.858530000005</v>
      </c>
      <c r="J337" s="405">
        <f>'Pulp &amp; Paper'!K257</f>
        <v>36756.718530000006</v>
      </c>
      <c r="K337" s="405">
        <f>'Pulp &amp; Paper'!L257</f>
        <v>36756.718530000006</v>
      </c>
      <c r="L337" s="405">
        <f>'Pulp &amp; Paper'!M257</f>
        <v>37817.008529999999</v>
      </c>
      <c r="M337" s="406">
        <f>'Pulp &amp; Paper'!N257</f>
        <v>36580.003530000002</v>
      </c>
    </row>
    <row r="338" spans="2:13" s="280" customFormat="1" x14ac:dyDescent="0.25">
      <c r="B338" s="281" t="s">
        <v>151</v>
      </c>
      <c r="C338" s="297">
        <f>'Pulp &amp; Paper'!D258</f>
        <v>-1.47E-3</v>
      </c>
      <c r="D338" s="211">
        <f>'Pulp &amp; Paper'!E258</f>
        <v>-1.47E-3</v>
      </c>
      <c r="E338" s="211">
        <f>'Pulp &amp; Paper'!F258</f>
        <v>-1.47E-3</v>
      </c>
      <c r="F338" s="211">
        <f>'Pulp &amp; Paper'!G258</f>
        <v>-1.47E-3</v>
      </c>
      <c r="G338" s="211">
        <f>'Pulp &amp; Paper'!H258</f>
        <v>-1.47E-3</v>
      </c>
      <c r="H338" s="211">
        <f>'Pulp &amp; Paper'!I258</f>
        <v>-1.47E-3</v>
      </c>
      <c r="I338" s="211">
        <f>'Pulp &amp; Paper'!J258</f>
        <v>-1.47E-3</v>
      </c>
      <c r="J338" s="211">
        <f>'Pulp &amp; Paper'!K258</f>
        <v>-1.47E-3</v>
      </c>
      <c r="K338" s="211">
        <f>'Pulp &amp; Paper'!L258</f>
        <v>-1.47E-3</v>
      </c>
      <c r="L338" s="211">
        <f>'Pulp &amp; Paper'!M258</f>
        <v>-1.47E-3</v>
      </c>
      <c r="M338" s="212">
        <f>'Pulp &amp; Paper'!N258</f>
        <v>-1.47E-3</v>
      </c>
    </row>
    <row r="339" spans="2:13" s="280" customFormat="1" x14ac:dyDescent="0.25">
      <c r="B339" s="281" t="s">
        <v>152</v>
      </c>
      <c r="C339" s="407">
        <f>'Pulp &amp; Paper'!D259</f>
        <v>473790.47096226492</v>
      </c>
      <c r="D339" s="405">
        <f>'Pulp &amp; Paper'!E259</f>
        <v>509290.10638208943</v>
      </c>
      <c r="E339" s="405">
        <f>'Pulp &amp; Paper'!F259</f>
        <v>541797.98560669087</v>
      </c>
      <c r="F339" s="405">
        <f>'Pulp &amp; Paper'!G259</f>
        <v>576380.83584562864</v>
      </c>
      <c r="G339" s="405">
        <f>'Pulp &amp; Paper'!H259</f>
        <v>613171.10205726442</v>
      </c>
      <c r="H339" s="405">
        <f>'Pulp &amp; Paper'!I259</f>
        <v>644444.96966636158</v>
      </c>
      <c r="I339" s="405">
        <f>'Pulp &amp; Paper'!J259</f>
        <v>714509.34827999992</v>
      </c>
      <c r="J339" s="405">
        <f>'Pulp &amp; Paper'!K259</f>
        <v>765827.38428</v>
      </c>
      <c r="K339" s="405">
        <f>'Pulp &amp; Paper'!L259</f>
        <v>775899.06828000001</v>
      </c>
      <c r="L339" s="405">
        <f>'Pulp &amp; Paper'!M259</f>
        <v>768119.85978000006</v>
      </c>
      <c r="M339" s="406">
        <f>'Pulp &amp; Paper'!N259</f>
        <v>788858.43602999998</v>
      </c>
    </row>
    <row r="340" spans="2:13" s="280" customFormat="1" x14ac:dyDescent="0.25">
      <c r="B340" s="281" t="s">
        <v>153</v>
      </c>
      <c r="C340" s="407">
        <f>'Pulp &amp; Paper'!D260</f>
        <v>164544.77663247089</v>
      </c>
      <c r="D340" s="405">
        <f>'Pulp &amp; Paper'!E260</f>
        <v>178420.25547835368</v>
      </c>
      <c r="E340" s="405">
        <f>'Pulp &amp; Paper'!F260</f>
        <v>189808.78251761023</v>
      </c>
      <c r="F340" s="405">
        <f>'Pulp &amp; Paper'!G260</f>
        <v>201924.23681469169</v>
      </c>
      <c r="G340" s="405">
        <f>'Pulp &amp; Paper'!H260</f>
        <v>214813.01798179976</v>
      </c>
      <c r="H340" s="405">
        <f>'Pulp &amp; Paper'!I260</f>
        <v>244745.93120685272</v>
      </c>
      <c r="I340" s="405">
        <f>'Pulp &amp; Paper'!J260</f>
        <v>250477.17827999999</v>
      </c>
      <c r="J340" s="405">
        <f>'Pulp &amp; Paper'!K260</f>
        <v>258232.82478</v>
      </c>
      <c r="K340" s="405">
        <f>'Pulp &amp; Paper'!L260</f>
        <v>261490.80678000001</v>
      </c>
      <c r="L340" s="405">
        <f>'Pulp &amp; Paper'!M260</f>
        <v>263025.54978</v>
      </c>
      <c r="M340" s="406">
        <f>'Pulp &amp; Paper'!N260</f>
        <v>244875.58053000001</v>
      </c>
    </row>
    <row r="341" spans="2:13" s="280" customFormat="1" x14ac:dyDescent="0.25">
      <c r="B341" s="281" t="s">
        <v>154</v>
      </c>
      <c r="C341" s="408">
        <f>'Pulp &amp; Paper'!D261</f>
        <v>-1.47E-3</v>
      </c>
      <c r="D341" s="294">
        <f>'Pulp &amp; Paper'!E261</f>
        <v>-1.47E-3</v>
      </c>
      <c r="E341" s="294">
        <f>'Pulp &amp; Paper'!F261</f>
        <v>-1.47E-3</v>
      </c>
      <c r="F341" s="294">
        <f>'Pulp &amp; Paper'!G261</f>
        <v>-1.47E-3</v>
      </c>
      <c r="G341" s="294">
        <f>'Pulp &amp; Paper'!H261</f>
        <v>-1.47E-3</v>
      </c>
      <c r="H341" s="294">
        <f>'Pulp &amp; Paper'!I261</f>
        <v>-1.47E-3</v>
      </c>
      <c r="I341" s="294">
        <f>'Pulp &amp; Paper'!J261</f>
        <v>-1.47E-3</v>
      </c>
      <c r="J341" s="294">
        <f>'Pulp &amp; Paper'!K261</f>
        <v>-1.47E-3</v>
      </c>
      <c r="K341" s="294">
        <f>'Pulp &amp; Paper'!L261</f>
        <v>-1.47E-3</v>
      </c>
      <c r="L341" s="294">
        <f>'Pulp &amp; Paper'!M261</f>
        <v>-1.47E-3</v>
      </c>
      <c r="M341" s="295">
        <f>'Pulp &amp; Paper'!N261</f>
        <v>-1.47E-3</v>
      </c>
    </row>
    <row r="342" spans="2:13" s="280" customFormat="1" x14ac:dyDescent="0.25">
      <c r="B342" s="281" t="s">
        <v>155</v>
      </c>
      <c r="C342" s="407">
        <f>'Pulp &amp; Paper'!D262</f>
        <v>141424.07061224792</v>
      </c>
      <c r="D342" s="405">
        <f>'Pulp &amp; Paper'!E262</f>
        <v>152016.86417813238</v>
      </c>
      <c r="E342" s="405">
        <f>'Pulp &amp; Paper'!F262</f>
        <v>161720.06836843872</v>
      </c>
      <c r="F342" s="405">
        <f>'Pulp &amp; Paper'!G262</f>
        <v>172042.62601770074</v>
      </c>
      <c r="G342" s="405">
        <f>'Pulp &amp; Paper'!H262</f>
        <v>183024.07032542632</v>
      </c>
      <c r="H342" s="405">
        <f>'Pulp &amp; Paper'!I262</f>
        <v>197564.21488036198</v>
      </c>
      <c r="I342" s="405">
        <f>'Pulp &amp; Paper'!J262</f>
        <v>211024.48353</v>
      </c>
      <c r="J342" s="405">
        <f>'Pulp &amp; Paper'!K262</f>
        <v>225579.37353000001</v>
      </c>
      <c r="K342" s="405">
        <f>'Pulp &amp; Paper'!L262</f>
        <v>231053.52228</v>
      </c>
      <c r="L342" s="405">
        <f>'Pulp &amp; Paper'!M262</f>
        <v>436123.51503000007</v>
      </c>
      <c r="M342" s="406">
        <f>'Pulp &amp; Paper'!N262</f>
        <v>529008.39978000009</v>
      </c>
    </row>
    <row r="343" spans="2:13" s="280" customFormat="1" x14ac:dyDescent="0.25">
      <c r="B343" s="281" t="s">
        <v>156</v>
      </c>
      <c r="C343" s="407">
        <f>'Pulp &amp; Paper'!D263</f>
        <v>939736.18378091452</v>
      </c>
      <c r="D343" s="405">
        <f>'Pulp &amp; Paper'!E263</f>
        <v>1013168.5005980636</v>
      </c>
      <c r="E343" s="405">
        <f>'Pulp &amp; Paper'!F263</f>
        <v>1077838.8305173016</v>
      </c>
      <c r="F343" s="405">
        <f>'Pulp &amp; Paper'!G263</f>
        <v>1146637.0538356397</v>
      </c>
      <c r="G343" s="405">
        <f>'Pulp &amp; Paper'!H263</f>
        <v>1219826.6531104678</v>
      </c>
      <c r="H343" s="405">
        <f>'Pulp &amp; Paper'!I263</f>
        <v>1331833.1828866377</v>
      </c>
      <c r="I343" s="405">
        <f>'Pulp &amp; Paper'!J263</f>
        <v>1422473.8960162499</v>
      </c>
      <c r="J343" s="405">
        <f>'Pulp &amp; Paper'!K263</f>
        <v>1491758.7709762501</v>
      </c>
      <c r="K343" s="405">
        <f>'Pulp &amp; Paper'!L263</f>
        <v>1519729.6410082499</v>
      </c>
      <c r="L343" s="405">
        <f>'Pulp &amp; Paper'!M263</f>
        <v>1656924.55278</v>
      </c>
      <c r="M343" s="406">
        <f>'Pulp &amp; Paper'!N263</f>
        <v>1718646.5505300001</v>
      </c>
    </row>
    <row r="344" spans="2:13" s="280" customFormat="1" x14ac:dyDescent="0.25">
      <c r="B344" s="281" t="s">
        <v>157</v>
      </c>
      <c r="C344" s="297">
        <f>'Pulp &amp; Paper'!D264</f>
        <v>-1.47E-3</v>
      </c>
      <c r="D344" s="211">
        <f>'Pulp &amp; Paper'!E264</f>
        <v>-1.47E-3</v>
      </c>
      <c r="E344" s="211">
        <f>'Pulp &amp; Paper'!F264</f>
        <v>-1.47E-3</v>
      </c>
      <c r="F344" s="211">
        <f>'Pulp &amp; Paper'!G264</f>
        <v>-1.47E-3</v>
      </c>
      <c r="G344" s="211">
        <f>'Pulp &amp; Paper'!H264</f>
        <v>-1.47E-3</v>
      </c>
      <c r="H344" s="211">
        <f>'Pulp &amp; Paper'!I264</f>
        <v>-1.47E-3</v>
      </c>
      <c r="I344" s="211">
        <f>'Pulp &amp; Paper'!J264</f>
        <v>-1.47E-3</v>
      </c>
      <c r="J344" s="211">
        <f>'Pulp &amp; Paper'!K264</f>
        <v>-1.47E-3</v>
      </c>
      <c r="K344" s="211">
        <f>'Pulp &amp; Paper'!L264</f>
        <v>-1.47E-3</v>
      </c>
      <c r="L344" s="211">
        <f>'Pulp &amp; Paper'!M264</f>
        <v>-1.47E-3</v>
      </c>
      <c r="M344" s="212">
        <f>'Pulp &amp; Paper'!N264</f>
        <v>-1.47E-3</v>
      </c>
    </row>
    <row r="345" spans="2:13" s="280" customFormat="1" x14ac:dyDescent="0.25">
      <c r="B345" s="281" t="s">
        <v>158</v>
      </c>
      <c r="C345" s="297">
        <f>'Pulp &amp; Paper'!D265</f>
        <v>-1.47E-3</v>
      </c>
      <c r="D345" s="211">
        <f>'Pulp &amp; Paper'!E265</f>
        <v>-1.47E-3</v>
      </c>
      <c r="E345" s="211">
        <f>'Pulp &amp; Paper'!F265</f>
        <v>-1.47E-3</v>
      </c>
      <c r="F345" s="211">
        <f>'Pulp &amp; Paper'!G265</f>
        <v>-1.47E-3</v>
      </c>
      <c r="G345" s="211">
        <f>'Pulp &amp; Paper'!H265</f>
        <v>-1.47E-3</v>
      </c>
      <c r="H345" s="211">
        <f>'Pulp &amp; Paper'!I265</f>
        <v>-1.47E-3</v>
      </c>
      <c r="I345" s="211">
        <f>'Pulp &amp; Paper'!J265</f>
        <v>-1.47E-3</v>
      </c>
      <c r="J345" s="211">
        <f>'Pulp &amp; Paper'!K265</f>
        <v>-1.47E-3</v>
      </c>
      <c r="K345" s="211">
        <f>'Pulp &amp; Paper'!L265</f>
        <v>-1.47E-3</v>
      </c>
      <c r="L345" s="211">
        <f>'Pulp &amp; Paper'!M265</f>
        <v>-1.47E-3</v>
      </c>
      <c r="M345" s="212">
        <f>'Pulp &amp; Paper'!N265</f>
        <v>-1.47E-3</v>
      </c>
    </row>
    <row r="346" spans="2:13" s="280" customFormat="1" x14ac:dyDescent="0.25">
      <c r="B346" s="281" t="s">
        <v>159</v>
      </c>
      <c r="C346" s="297">
        <f>'Pulp &amp; Paper'!D266</f>
        <v>-1.47E-3</v>
      </c>
      <c r="D346" s="211">
        <f>'Pulp &amp; Paper'!E266</f>
        <v>-1.47E-3</v>
      </c>
      <c r="E346" s="211">
        <f>'Pulp &amp; Paper'!F266</f>
        <v>-1.47E-3</v>
      </c>
      <c r="F346" s="211">
        <f>'Pulp &amp; Paper'!G266</f>
        <v>-1.47E-3</v>
      </c>
      <c r="G346" s="211">
        <f>'Pulp &amp; Paper'!H266</f>
        <v>-1.47E-3</v>
      </c>
      <c r="H346" s="211">
        <f>'Pulp &amp; Paper'!I266</f>
        <v>-1.47E-3</v>
      </c>
      <c r="I346" s="211">
        <f>'Pulp &amp; Paper'!J266</f>
        <v>-1.47E-3</v>
      </c>
      <c r="J346" s="211">
        <f>'Pulp &amp; Paper'!K266</f>
        <v>-1.47E-3</v>
      </c>
      <c r="K346" s="211">
        <f>'Pulp &amp; Paper'!L266</f>
        <v>-1.47E-3</v>
      </c>
      <c r="L346" s="211">
        <f>'Pulp &amp; Paper'!M266</f>
        <v>-1.47E-3</v>
      </c>
      <c r="M346" s="212">
        <f>'Pulp &amp; Paper'!N266</f>
        <v>-1.47E-3</v>
      </c>
    </row>
    <row r="347" spans="2:13" s="280" customFormat="1" x14ac:dyDescent="0.25">
      <c r="B347" s="281" t="s">
        <v>160</v>
      </c>
      <c r="C347" s="297">
        <f>'Pulp &amp; Paper'!D267</f>
        <v>-1.47E-3</v>
      </c>
      <c r="D347" s="211">
        <f>'Pulp &amp; Paper'!E267</f>
        <v>-1.47E-3</v>
      </c>
      <c r="E347" s="211">
        <f>'Pulp &amp; Paper'!F267</f>
        <v>-1.47E-3</v>
      </c>
      <c r="F347" s="211">
        <f>'Pulp &amp; Paper'!G267</f>
        <v>-1.47E-3</v>
      </c>
      <c r="G347" s="211">
        <f>'Pulp &amp; Paper'!H267</f>
        <v>-1.47E-3</v>
      </c>
      <c r="H347" s="211">
        <f>'Pulp &amp; Paper'!I267</f>
        <v>-1.47E-3</v>
      </c>
      <c r="I347" s="211">
        <f>'Pulp &amp; Paper'!J267</f>
        <v>-1.47E-3</v>
      </c>
      <c r="J347" s="211">
        <f>'Pulp &amp; Paper'!K267</f>
        <v>-1.47E-3</v>
      </c>
      <c r="K347" s="211">
        <f>'Pulp &amp; Paper'!L267</f>
        <v>-1.47E-3</v>
      </c>
      <c r="L347" s="211">
        <f>'Pulp &amp; Paper'!M267</f>
        <v>-1.47E-3</v>
      </c>
      <c r="M347" s="212">
        <f>'Pulp &amp; Paper'!N267</f>
        <v>-1.47E-3</v>
      </c>
    </row>
    <row r="348" spans="2:13" s="280" customFormat="1" x14ac:dyDescent="0.25">
      <c r="B348" s="281" t="s">
        <v>161</v>
      </c>
      <c r="C348" s="407">
        <f>'Pulp &amp; Paper'!D268</f>
        <v>263760.13893772883</v>
      </c>
      <c r="D348" s="405">
        <f>'Pulp &amp; Paper'!E268</f>
        <v>285032.19656003255</v>
      </c>
      <c r="E348" s="405">
        <f>'Pulp &amp; Paper'!F268</f>
        <v>303225.74111514102</v>
      </c>
      <c r="F348" s="405">
        <f>'Pulp &amp; Paper'!G268</f>
        <v>322580.57574823516</v>
      </c>
      <c r="G348" s="405">
        <f>'Pulp &amp; Paper'!H268</f>
        <v>343170.82535790966</v>
      </c>
      <c r="H348" s="405">
        <f>'Pulp &amp; Paper'!I268</f>
        <v>382670.29240637302</v>
      </c>
      <c r="I348" s="405">
        <f>'Pulp &amp; Paper'!J268</f>
        <v>406714.65828000003</v>
      </c>
      <c r="J348" s="405">
        <f>'Pulp &amp; Paper'!K268</f>
        <v>410503.58853000007</v>
      </c>
      <c r="K348" s="405">
        <f>'Pulp &amp; Paper'!L268</f>
        <v>420788.13378000009</v>
      </c>
      <c r="L348" s="405">
        <f>'Pulp &amp; Paper'!M268</f>
        <v>490522.01478000003</v>
      </c>
      <c r="M348" s="406">
        <f>'Pulp &amp; Paper'!N268</f>
        <v>617244.60903000005</v>
      </c>
    </row>
    <row r="349" spans="2:13" s="280" customFormat="1" x14ac:dyDescent="0.25">
      <c r="B349" s="281" t="s">
        <v>162</v>
      </c>
      <c r="C349" s="297">
        <f>'Pulp &amp; Paper'!D269</f>
        <v>-1.47E-3</v>
      </c>
      <c r="D349" s="211">
        <f>'Pulp &amp; Paper'!E269</f>
        <v>-1.47E-3</v>
      </c>
      <c r="E349" s="211">
        <f>'Pulp &amp; Paper'!F269</f>
        <v>-1.47E-3</v>
      </c>
      <c r="F349" s="211">
        <f>'Pulp &amp; Paper'!G269</f>
        <v>-1.47E-3</v>
      </c>
      <c r="G349" s="211">
        <f>'Pulp &amp; Paper'!H269</f>
        <v>-1.47E-3</v>
      </c>
      <c r="H349" s="211">
        <f>'Pulp &amp; Paper'!I269</f>
        <v>-1.47E-3</v>
      </c>
      <c r="I349" s="211">
        <f>'Pulp &amp; Paper'!J269</f>
        <v>-1.47E-3</v>
      </c>
      <c r="J349" s="211">
        <f>'Pulp &amp; Paper'!K269</f>
        <v>-1.47E-3</v>
      </c>
      <c r="K349" s="211">
        <f>'Pulp &amp; Paper'!L269</f>
        <v>-1.47E-3</v>
      </c>
      <c r="L349" s="211">
        <f>'Pulp &amp; Paper'!M269</f>
        <v>-1.47E-3</v>
      </c>
      <c r="M349" s="212">
        <f>'Pulp &amp; Paper'!N269</f>
        <v>-1.47E-3</v>
      </c>
    </row>
    <row r="350" spans="2:13" s="280" customFormat="1" x14ac:dyDescent="0.25">
      <c r="B350" s="281" t="s">
        <v>163</v>
      </c>
      <c r="C350" s="407">
        <f>'Pulp &amp; Paper'!D270</f>
        <v>836602.65683358011</v>
      </c>
      <c r="D350" s="405">
        <f>'Pulp &amp; Paper'!E270</f>
        <v>889263.519206892</v>
      </c>
      <c r="E350" s="405">
        <f>'Pulp &amp; Paper'!F270</f>
        <v>946025.02052669378</v>
      </c>
      <c r="F350" s="405">
        <f>'Pulp &amp; Paper'!G270</f>
        <v>1006409.5963988232</v>
      </c>
      <c r="G350" s="405">
        <f>'Pulp &amp; Paper'!H270</f>
        <v>1070648.5069010882</v>
      </c>
      <c r="H350" s="405">
        <f>'Pulp &amp; Paper'!I270</f>
        <v>1155731.0781911847</v>
      </c>
      <c r="I350" s="405">
        <f>'Pulp &amp; Paper'!J270</f>
        <v>1233506.2669754999</v>
      </c>
      <c r="J350" s="405">
        <f>'Pulp &amp; Paper'!K270</f>
        <v>1273200.5477309998</v>
      </c>
      <c r="K350" s="405">
        <f>'Pulp &amp; Paper'!L270</f>
        <v>1385801.7989392497</v>
      </c>
      <c r="L350" s="405">
        <f>'Pulp &amp; Paper'!M270</f>
        <v>1413001.9441702501</v>
      </c>
      <c r="M350" s="406">
        <f>'Pulp &amp; Paper'!N270</f>
        <v>1330604.6820674997</v>
      </c>
    </row>
    <row r="351" spans="2:13" s="280" customFormat="1" x14ac:dyDescent="0.25">
      <c r="B351" s="281" t="s">
        <v>164</v>
      </c>
      <c r="C351" s="407">
        <f>'Pulp &amp; Paper'!D271</f>
        <v>46080.112862942588</v>
      </c>
      <c r="D351" s="405">
        <f>'Pulp &amp; Paper'!E271</f>
        <v>45319.583693883149</v>
      </c>
      <c r="E351" s="405">
        <f>'Pulp &amp; Paper'!F271</f>
        <v>48212.323172428878</v>
      </c>
      <c r="F351" s="405">
        <f>'Pulp &amp; Paper'!G271</f>
        <v>51289.705596413703</v>
      </c>
      <c r="G351" s="405">
        <f>'Pulp &amp; Paper'!H271</f>
        <v>54563.516685759256</v>
      </c>
      <c r="H351" s="405">
        <f>'Pulp &amp; Paper'!I271</f>
        <v>52284.119698974435</v>
      </c>
      <c r="I351" s="405">
        <f>'Pulp &amp; Paper'!J271</f>
        <v>56548.79853</v>
      </c>
      <c r="J351" s="405">
        <f>'Pulp &amp; Paper'!K271</f>
        <v>58315.948530000001</v>
      </c>
      <c r="K351" s="405">
        <f>'Pulp &amp; Paper'!L271</f>
        <v>87232.948529999994</v>
      </c>
      <c r="L351" s="405">
        <f>'Pulp &amp; Paper'!M271</f>
        <v>107474.84852999999</v>
      </c>
      <c r="M351" s="406">
        <f>'Pulp &amp; Paper'!N271</f>
        <v>110810.34415499998</v>
      </c>
    </row>
    <row r="352" spans="2:13" s="280" customFormat="1" x14ac:dyDescent="0.25">
      <c r="B352" s="281" t="s">
        <v>165</v>
      </c>
      <c r="C352" s="297">
        <f>'Pulp &amp; Paper'!D272</f>
        <v>-1.47E-3</v>
      </c>
      <c r="D352" s="211">
        <f>'Pulp &amp; Paper'!E272</f>
        <v>-1.47E-3</v>
      </c>
      <c r="E352" s="211">
        <f>'Pulp &amp; Paper'!F272</f>
        <v>-1.47E-3</v>
      </c>
      <c r="F352" s="211">
        <f>'Pulp &amp; Paper'!G272</f>
        <v>-1.47E-3</v>
      </c>
      <c r="G352" s="211">
        <f>'Pulp &amp; Paper'!H272</f>
        <v>-1.47E-3</v>
      </c>
      <c r="H352" s="211">
        <f>'Pulp &amp; Paper'!I272</f>
        <v>-1.47E-3</v>
      </c>
      <c r="I352" s="211">
        <f>'Pulp &amp; Paper'!J272</f>
        <v>-1.47E-3</v>
      </c>
      <c r="J352" s="211">
        <f>'Pulp &amp; Paper'!K272</f>
        <v>-1.47E-3</v>
      </c>
      <c r="K352" s="211">
        <f>'Pulp &amp; Paper'!L272</f>
        <v>-1.47E-3</v>
      </c>
      <c r="L352" s="211">
        <f>'Pulp &amp; Paper'!M272</f>
        <v>-1.47E-3</v>
      </c>
      <c r="M352" s="212">
        <f>'Pulp &amp; Paper'!N272</f>
        <v>-1.47E-3</v>
      </c>
    </row>
    <row r="353" spans="1:13" s="280" customFormat="1" x14ac:dyDescent="0.25">
      <c r="B353" s="281" t="s">
        <v>166</v>
      </c>
      <c r="C353" s="407">
        <f>'Pulp &amp; Paper'!D273</f>
        <v>1164534.5288306421</v>
      </c>
      <c r="D353" s="405">
        <f>'Pulp &amp; Paper'!E273</f>
        <v>1221038.2778800149</v>
      </c>
      <c r="E353" s="405">
        <f>'Pulp &amp; Paper'!F273</f>
        <v>1298976.8914555477</v>
      </c>
      <c r="F353" s="405">
        <f>'Pulp &amp; Paper'!G273</f>
        <v>1381890.3101529232</v>
      </c>
      <c r="G353" s="405">
        <f>'Pulp &amp; Paper'!H273</f>
        <v>1470096.0747245988</v>
      </c>
      <c r="H353" s="405">
        <f>'Pulp &amp; Paper'!I273</f>
        <v>1576289.2932964715</v>
      </c>
      <c r="I353" s="405">
        <f>'Pulp &amp; Paper'!J273</f>
        <v>1589153.2685699998</v>
      </c>
      <c r="J353" s="405">
        <f>'Pulp &amp; Paper'!K273</f>
        <v>1758320.4247192501</v>
      </c>
      <c r="K353" s="405">
        <f>'Pulp &amp; Paper'!L273</f>
        <v>2001583.44967875</v>
      </c>
      <c r="L353" s="405">
        <f>'Pulp &amp; Paper'!M273</f>
        <v>2167948.7065005</v>
      </c>
      <c r="M353" s="406">
        <f>'Pulp &amp; Paper'!N273</f>
        <v>2247013.8859875002</v>
      </c>
    </row>
    <row r="354" spans="1:13" s="280" customFormat="1" x14ac:dyDescent="0.25">
      <c r="B354" s="281" t="s">
        <v>186</v>
      </c>
      <c r="C354" s="297">
        <f>'Pulp &amp; Paper'!D274</f>
        <v>-1.47E-3</v>
      </c>
      <c r="D354" s="211">
        <f>'Pulp &amp; Paper'!E274</f>
        <v>-1.47E-3</v>
      </c>
      <c r="E354" s="211">
        <f>'Pulp &amp; Paper'!F274</f>
        <v>-1.47E-3</v>
      </c>
      <c r="F354" s="211">
        <f>'Pulp &amp; Paper'!G274</f>
        <v>-1.47E-3</v>
      </c>
      <c r="G354" s="211">
        <f>'Pulp &amp; Paper'!H274</f>
        <v>-1.47E-3</v>
      </c>
      <c r="H354" s="211">
        <f>'Pulp &amp; Paper'!I274</f>
        <v>-1.47E-3</v>
      </c>
      <c r="I354" s="211">
        <f>'Pulp &amp; Paper'!J274</f>
        <v>-1.47E-3</v>
      </c>
      <c r="J354" s="211">
        <f>'Pulp &amp; Paper'!K274</f>
        <v>-1.47E-3</v>
      </c>
      <c r="K354" s="211">
        <f>'Pulp &amp; Paper'!L274</f>
        <v>-1.47E-3</v>
      </c>
      <c r="L354" s="211">
        <f>'Pulp &amp; Paper'!M274</f>
        <v>222353.25377999997</v>
      </c>
      <c r="M354" s="212">
        <f>'Pulp &amp; Paper'!N274</f>
        <v>309215.37003000005</v>
      </c>
    </row>
    <row r="355" spans="1:13" s="280" customFormat="1" x14ac:dyDescent="0.25">
      <c r="B355" s="281" t="s">
        <v>167</v>
      </c>
      <c r="C355" s="297">
        <f>'Pulp &amp; Paper'!D275</f>
        <v>-1.47E-3</v>
      </c>
      <c r="D355" s="211">
        <f>'Pulp &amp; Paper'!E275</f>
        <v>-1.47E-3</v>
      </c>
      <c r="E355" s="211">
        <f>'Pulp &amp; Paper'!F275</f>
        <v>-1.47E-3</v>
      </c>
      <c r="F355" s="211">
        <f>'Pulp &amp; Paper'!G275</f>
        <v>-1.47E-3</v>
      </c>
      <c r="G355" s="211">
        <f>'Pulp &amp; Paper'!H275</f>
        <v>-1.47E-3</v>
      </c>
      <c r="H355" s="211">
        <f>'Pulp &amp; Paper'!I275</f>
        <v>-1.47E-3</v>
      </c>
      <c r="I355" s="211">
        <f>'Pulp &amp; Paper'!J275</f>
        <v>-1.47E-3</v>
      </c>
      <c r="J355" s="211">
        <f>'Pulp &amp; Paper'!K275</f>
        <v>-1.47E-3</v>
      </c>
      <c r="K355" s="211">
        <f>'Pulp &amp; Paper'!L275</f>
        <v>-1.47E-3</v>
      </c>
      <c r="L355" s="211">
        <f>'Pulp &amp; Paper'!M275</f>
        <v>-1.47E-3</v>
      </c>
      <c r="M355" s="212">
        <f>'Pulp &amp; Paper'!N275</f>
        <v>-1.47E-3</v>
      </c>
    </row>
    <row r="356" spans="1:13" s="280" customFormat="1" x14ac:dyDescent="0.25">
      <c r="B356" s="281" t="s">
        <v>168</v>
      </c>
      <c r="C356" s="407">
        <f>'Pulp &amp; Paper'!D276</f>
        <v>1700367.8601785374</v>
      </c>
      <c r="D356" s="405">
        <f>'Pulp &amp; Paper'!E276</f>
        <v>1794736.8475003385</v>
      </c>
      <c r="E356" s="405">
        <f>'Pulp &amp; Paper'!F276</f>
        <v>1909294.5187112114</v>
      </c>
      <c r="F356" s="405">
        <f>'Pulp &amp; Paper'!G276</f>
        <v>2031164.3817015009</v>
      </c>
      <c r="G356" s="405">
        <f>'Pulp &amp; Paper'!H276</f>
        <v>2160813.1721167029</v>
      </c>
      <c r="H356" s="405">
        <f>'Pulp &amp; Paper'!I276</f>
        <v>2315547.4843185106</v>
      </c>
      <c r="I356" s="405">
        <f>'Pulp &amp; Paper'!J276</f>
        <v>2370398.9004465002</v>
      </c>
      <c r="J356" s="405">
        <f>'Pulp &amp; Paper'!K276</f>
        <v>2616347.9232554999</v>
      </c>
      <c r="K356" s="405">
        <f>'Pulp &amp; Paper'!L276</f>
        <v>2888486.257398</v>
      </c>
      <c r="L356" s="405">
        <f>'Pulp &amp; Paper'!M276</f>
        <v>2993427.01242375</v>
      </c>
      <c r="M356" s="406">
        <f>'Pulp &amp; Paper'!N276</f>
        <v>3083976.5072392495</v>
      </c>
    </row>
    <row r="357" spans="1:13" s="280" customFormat="1" x14ac:dyDescent="0.25">
      <c r="B357" s="281" t="s">
        <v>169</v>
      </c>
      <c r="C357" s="407">
        <f>'Pulp &amp; Paper'!D277</f>
        <v>890384.93176274956</v>
      </c>
      <c r="D357" s="405">
        <f>'Pulp &amp; Paper'!E277</f>
        <v>970905.16569778905</v>
      </c>
      <c r="E357" s="405">
        <f>'Pulp &amp; Paper'!F277</f>
        <v>1032877.8359425412</v>
      </c>
      <c r="F357" s="405">
        <f>'Pulp &amp; Paper'!G277</f>
        <v>1098806.2085433418</v>
      </c>
      <c r="G357" s="405">
        <f>'Pulp &amp; Paper'!H277</f>
        <v>1168942.7751399376</v>
      </c>
      <c r="H357" s="405">
        <f>'Pulp &amp; Paper'!I277</f>
        <v>1291821.7981151515</v>
      </c>
      <c r="I357" s="405">
        <f>'Pulp &amp; Paper'!J277</f>
        <v>1386832.4674889999</v>
      </c>
      <c r="J357" s="405">
        <f>'Pulp &amp; Paper'!K277</f>
        <v>1448569.3783784998</v>
      </c>
      <c r="K357" s="405">
        <f>'Pulp &amp; Paper'!L277</f>
        <v>1406567.2594312499</v>
      </c>
      <c r="L357" s="405">
        <f>'Pulp &amp; Paper'!M277</f>
        <v>1466761.9533472501</v>
      </c>
      <c r="M357" s="406">
        <f>'Pulp &amp; Paper'!N277</f>
        <v>1531577.7825337502</v>
      </c>
    </row>
    <row r="358" spans="1:13" s="280" customFormat="1" x14ac:dyDescent="0.25">
      <c r="B358" s="281" t="s">
        <v>170</v>
      </c>
      <c r="C358" s="407">
        <f>'Pulp &amp; Paper'!D278</f>
        <v>433300.66196250432</v>
      </c>
      <c r="D358" s="405">
        <f>'Pulp &amp; Paper'!E278</f>
        <v>456868.80012074544</v>
      </c>
      <c r="E358" s="405">
        <f>'Pulp &amp; Paper'!F278</f>
        <v>486030.63852015464</v>
      </c>
      <c r="F358" s="405">
        <f>'Pulp &amp; Paper'!G278</f>
        <v>517053.87085995171</v>
      </c>
      <c r="G358" s="405">
        <f>'Pulp &amp; Paper'!H278</f>
        <v>550057.30951931037</v>
      </c>
      <c r="H358" s="405">
        <f>'Pulp &amp; Paper'!I278</f>
        <v>409950.68435981486</v>
      </c>
      <c r="I358" s="405">
        <f>'Pulp &amp; Paper'!J278</f>
        <v>687829.54197300016</v>
      </c>
      <c r="J358" s="405">
        <f>'Pulp &amp; Paper'!K278</f>
        <v>761629.65814950003</v>
      </c>
      <c r="K358" s="405">
        <f>'Pulp &amp; Paper'!L278</f>
        <v>753556.56939149997</v>
      </c>
      <c r="L358" s="405">
        <f>'Pulp &amp; Paper'!M278</f>
        <v>765130.69877999998</v>
      </c>
      <c r="M358" s="406">
        <f>'Pulp &amp; Paper'!N278</f>
        <v>730640.18800500024</v>
      </c>
    </row>
    <row r="359" spans="1:13" x14ac:dyDescent="0.25">
      <c r="A359" s="276"/>
      <c r="B359" s="287" t="s">
        <v>9</v>
      </c>
      <c r="C359" s="403">
        <f t="shared" ref="C359:K359" si="77">SUM(C360:C395)</f>
        <v>0</v>
      </c>
      <c r="D359" s="403">
        <f t="shared" si="77"/>
        <v>0</v>
      </c>
      <c r="E359" s="403">
        <f t="shared" si="77"/>
        <v>0</v>
      </c>
      <c r="F359" s="403">
        <f t="shared" si="77"/>
        <v>0</v>
      </c>
      <c r="G359" s="403">
        <f t="shared" si="77"/>
        <v>0</v>
      </c>
      <c r="H359" s="403">
        <f t="shared" si="77"/>
        <v>0</v>
      </c>
      <c r="I359" s="403">
        <f t="shared" si="77"/>
        <v>0</v>
      </c>
      <c r="J359" s="403">
        <f t="shared" si="77"/>
        <v>0</v>
      </c>
      <c r="K359" s="403">
        <f t="shared" si="77"/>
        <v>0</v>
      </c>
      <c r="L359" s="403">
        <f t="shared" ref="L359:M359" si="78">SUM(L360:L395)</f>
        <v>0</v>
      </c>
      <c r="M359" s="404">
        <f t="shared" si="78"/>
        <v>0</v>
      </c>
    </row>
    <row r="360" spans="1:13" s="280" customFormat="1" x14ac:dyDescent="0.25">
      <c r="B360" s="281" t="s">
        <v>136</v>
      </c>
      <c r="C360" s="297">
        <f>Rubber!D243</f>
        <v>0</v>
      </c>
      <c r="D360" s="211">
        <f>Rubber!E243</f>
        <v>0</v>
      </c>
      <c r="E360" s="211">
        <f>Rubber!F243</f>
        <v>0</v>
      </c>
      <c r="F360" s="211">
        <f>Rubber!G243</f>
        <v>0</v>
      </c>
      <c r="G360" s="211">
        <f>Rubber!H243</f>
        <v>0</v>
      </c>
      <c r="H360" s="211">
        <f>Rubber!I243</f>
        <v>0</v>
      </c>
      <c r="I360" s="211">
        <f>Rubber!J243</f>
        <v>0</v>
      </c>
      <c r="J360" s="211">
        <f>Rubber!K243</f>
        <v>0</v>
      </c>
      <c r="K360" s="211">
        <f>Rubber!L243</f>
        <v>0</v>
      </c>
      <c r="L360" s="211">
        <f>Rubber!M243</f>
        <v>0</v>
      </c>
      <c r="M360" s="212">
        <f>Rubber!N243</f>
        <v>0</v>
      </c>
    </row>
    <row r="361" spans="1:13" s="280" customFormat="1" x14ac:dyDescent="0.25">
      <c r="B361" s="281" t="s">
        <v>137</v>
      </c>
      <c r="C361" s="297">
        <f>Rubber!D244</f>
        <v>0</v>
      </c>
      <c r="D361" s="211">
        <f>Rubber!E244</f>
        <v>0</v>
      </c>
      <c r="E361" s="211">
        <f>Rubber!F244</f>
        <v>0</v>
      </c>
      <c r="F361" s="211">
        <f>Rubber!G244</f>
        <v>0</v>
      </c>
      <c r="G361" s="211">
        <f>Rubber!H244</f>
        <v>0</v>
      </c>
      <c r="H361" s="211">
        <f>Rubber!I244</f>
        <v>0</v>
      </c>
      <c r="I361" s="211">
        <f>Rubber!J244</f>
        <v>0</v>
      </c>
      <c r="J361" s="211">
        <f>Rubber!K244</f>
        <v>0</v>
      </c>
      <c r="K361" s="211">
        <f>Rubber!L244</f>
        <v>0</v>
      </c>
      <c r="L361" s="211">
        <f>Rubber!M244</f>
        <v>0</v>
      </c>
      <c r="M361" s="212">
        <f>Rubber!N244</f>
        <v>0</v>
      </c>
    </row>
    <row r="362" spans="1:13" s="280" customFormat="1" x14ac:dyDescent="0.25">
      <c r="B362" s="281" t="s">
        <v>138</v>
      </c>
      <c r="C362" s="297">
        <f>Rubber!D245</f>
        <v>0</v>
      </c>
      <c r="D362" s="211">
        <f>Rubber!E245</f>
        <v>0</v>
      </c>
      <c r="E362" s="211">
        <f>Rubber!F245</f>
        <v>0</v>
      </c>
      <c r="F362" s="211">
        <f>Rubber!G245</f>
        <v>0</v>
      </c>
      <c r="G362" s="211">
        <f>Rubber!H245</f>
        <v>0</v>
      </c>
      <c r="H362" s="211">
        <f>Rubber!I245</f>
        <v>0</v>
      </c>
      <c r="I362" s="211">
        <f>Rubber!J245</f>
        <v>0</v>
      </c>
      <c r="J362" s="211">
        <f>Rubber!K245</f>
        <v>0</v>
      </c>
      <c r="K362" s="211">
        <f>Rubber!L245</f>
        <v>0</v>
      </c>
      <c r="L362" s="211">
        <f>Rubber!M245</f>
        <v>0</v>
      </c>
      <c r="M362" s="212">
        <f>Rubber!N245</f>
        <v>0</v>
      </c>
    </row>
    <row r="363" spans="1:13" s="280" customFormat="1" x14ac:dyDescent="0.25">
      <c r="B363" s="281" t="s">
        <v>139</v>
      </c>
      <c r="C363" s="297">
        <f>Rubber!D246</f>
        <v>0</v>
      </c>
      <c r="D363" s="211">
        <f>Rubber!E246</f>
        <v>0</v>
      </c>
      <c r="E363" s="211">
        <f>Rubber!F246</f>
        <v>0</v>
      </c>
      <c r="F363" s="211">
        <f>Rubber!G246</f>
        <v>0</v>
      </c>
      <c r="G363" s="211">
        <f>Rubber!H246</f>
        <v>0</v>
      </c>
      <c r="H363" s="211">
        <f>Rubber!I246</f>
        <v>0</v>
      </c>
      <c r="I363" s="211">
        <f>Rubber!J246</f>
        <v>0</v>
      </c>
      <c r="J363" s="211">
        <f>Rubber!K246</f>
        <v>0</v>
      </c>
      <c r="K363" s="211">
        <f>Rubber!L246</f>
        <v>0</v>
      </c>
      <c r="L363" s="211">
        <f>Rubber!M246</f>
        <v>0</v>
      </c>
      <c r="M363" s="212">
        <f>Rubber!N246</f>
        <v>0</v>
      </c>
    </row>
    <row r="364" spans="1:13" s="280" customFormat="1" x14ac:dyDescent="0.25">
      <c r="B364" s="281" t="s">
        <v>140</v>
      </c>
      <c r="C364" s="297">
        <f>Rubber!D247</f>
        <v>0</v>
      </c>
      <c r="D364" s="211">
        <f>Rubber!E247</f>
        <v>0</v>
      </c>
      <c r="E364" s="211">
        <f>Rubber!F247</f>
        <v>0</v>
      </c>
      <c r="F364" s="211">
        <f>Rubber!G247</f>
        <v>0</v>
      </c>
      <c r="G364" s="211">
        <f>Rubber!H247</f>
        <v>0</v>
      </c>
      <c r="H364" s="211">
        <f>Rubber!I247</f>
        <v>0</v>
      </c>
      <c r="I364" s="211">
        <f>Rubber!J247</f>
        <v>0</v>
      </c>
      <c r="J364" s="211">
        <f>Rubber!K247</f>
        <v>0</v>
      </c>
      <c r="K364" s="211">
        <f>Rubber!L247</f>
        <v>0</v>
      </c>
      <c r="L364" s="211">
        <f>Rubber!M247</f>
        <v>0</v>
      </c>
      <c r="M364" s="212">
        <f>Rubber!N247</f>
        <v>0</v>
      </c>
    </row>
    <row r="365" spans="1:13" s="280" customFormat="1" x14ac:dyDescent="0.25">
      <c r="B365" s="281" t="s">
        <v>141</v>
      </c>
      <c r="C365" s="297">
        <f>Rubber!D248</f>
        <v>0</v>
      </c>
      <c r="D365" s="211">
        <f>Rubber!E248</f>
        <v>0</v>
      </c>
      <c r="E365" s="211">
        <f>Rubber!F248</f>
        <v>0</v>
      </c>
      <c r="F365" s="211">
        <f>Rubber!G248</f>
        <v>0</v>
      </c>
      <c r="G365" s="211">
        <f>Rubber!H248</f>
        <v>0</v>
      </c>
      <c r="H365" s="211">
        <f>Rubber!I248</f>
        <v>0</v>
      </c>
      <c r="I365" s="211">
        <f>Rubber!J248</f>
        <v>0</v>
      </c>
      <c r="J365" s="211">
        <f>Rubber!K248</f>
        <v>0</v>
      </c>
      <c r="K365" s="211">
        <f>Rubber!L248</f>
        <v>0</v>
      </c>
      <c r="L365" s="211">
        <f>Rubber!M248</f>
        <v>0</v>
      </c>
      <c r="M365" s="212">
        <f>Rubber!N248</f>
        <v>0</v>
      </c>
    </row>
    <row r="366" spans="1:13" s="280" customFormat="1" x14ac:dyDescent="0.25">
      <c r="B366" s="281" t="s">
        <v>142</v>
      </c>
      <c r="C366" s="297">
        <f>Rubber!D249</f>
        <v>0</v>
      </c>
      <c r="D366" s="211">
        <f>Rubber!E249</f>
        <v>0</v>
      </c>
      <c r="E366" s="211">
        <f>Rubber!F249</f>
        <v>0</v>
      </c>
      <c r="F366" s="211">
        <f>Rubber!G249</f>
        <v>0</v>
      </c>
      <c r="G366" s="211">
        <f>Rubber!H249</f>
        <v>0</v>
      </c>
      <c r="H366" s="211">
        <f>Rubber!I249</f>
        <v>0</v>
      </c>
      <c r="I366" s="211">
        <f>Rubber!J249</f>
        <v>0</v>
      </c>
      <c r="J366" s="211">
        <f>Rubber!K249</f>
        <v>0</v>
      </c>
      <c r="K366" s="211">
        <f>Rubber!L249</f>
        <v>0</v>
      </c>
      <c r="L366" s="211">
        <f>Rubber!M249</f>
        <v>0</v>
      </c>
      <c r="M366" s="212">
        <f>Rubber!N249</f>
        <v>0</v>
      </c>
    </row>
    <row r="367" spans="1:13" s="280" customFormat="1" x14ac:dyDescent="0.25">
      <c r="B367" s="281" t="s">
        <v>143</v>
      </c>
      <c r="C367" s="297">
        <f>Rubber!D250</f>
        <v>0</v>
      </c>
      <c r="D367" s="211">
        <f>Rubber!E250</f>
        <v>0</v>
      </c>
      <c r="E367" s="211">
        <f>Rubber!F250</f>
        <v>0</v>
      </c>
      <c r="F367" s="211">
        <f>Rubber!G250</f>
        <v>0</v>
      </c>
      <c r="G367" s="211">
        <f>Rubber!H250</f>
        <v>0</v>
      </c>
      <c r="H367" s="211">
        <f>Rubber!I250</f>
        <v>0</v>
      </c>
      <c r="I367" s="211">
        <f>Rubber!J250</f>
        <v>0</v>
      </c>
      <c r="J367" s="211">
        <f>Rubber!K250</f>
        <v>0</v>
      </c>
      <c r="K367" s="211">
        <f>Rubber!L250</f>
        <v>0</v>
      </c>
      <c r="L367" s="211">
        <f>Rubber!M250</f>
        <v>0</v>
      </c>
      <c r="M367" s="212">
        <f>Rubber!N250</f>
        <v>0</v>
      </c>
    </row>
    <row r="368" spans="1:13" s="280" customFormat="1" x14ac:dyDescent="0.25">
      <c r="B368" s="281" t="s">
        <v>144</v>
      </c>
      <c r="C368" s="297">
        <f>Rubber!D251</f>
        <v>0</v>
      </c>
      <c r="D368" s="211">
        <f>Rubber!E251</f>
        <v>0</v>
      </c>
      <c r="E368" s="211">
        <f>Rubber!F251</f>
        <v>0</v>
      </c>
      <c r="F368" s="211">
        <f>Rubber!G251</f>
        <v>0</v>
      </c>
      <c r="G368" s="211">
        <f>Rubber!H251</f>
        <v>0</v>
      </c>
      <c r="H368" s="211">
        <f>Rubber!I251</f>
        <v>0</v>
      </c>
      <c r="I368" s="211">
        <f>Rubber!J251</f>
        <v>0</v>
      </c>
      <c r="J368" s="211">
        <f>Rubber!K251</f>
        <v>0</v>
      </c>
      <c r="K368" s="211">
        <f>Rubber!L251</f>
        <v>0</v>
      </c>
      <c r="L368" s="211">
        <f>Rubber!M251</f>
        <v>0</v>
      </c>
      <c r="M368" s="212">
        <f>Rubber!N251</f>
        <v>0</v>
      </c>
    </row>
    <row r="369" spans="2:13" s="280" customFormat="1" x14ac:dyDescent="0.25">
      <c r="B369" s="281" t="s">
        <v>145</v>
      </c>
      <c r="C369" s="297">
        <f>Rubber!D252</f>
        <v>0</v>
      </c>
      <c r="D369" s="211">
        <f>Rubber!E252</f>
        <v>0</v>
      </c>
      <c r="E369" s="211">
        <f>Rubber!F252</f>
        <v>0</v>
      </c>
      <c r="F369" s="211">
        <f>Rubber!G252</f>
        <v>0</v>
      </c>
      <c r="G369" s="211">
        <f>Rubber!H252</f>
        <v>0</v>
      </c>
      <c r="H369" s="211">
        <f>Rubber!I252</f>
        <v>0</v>
      </c>
      <c r="I369" s="211">
        <f>Rubber!J252</f>
        <v>0</v>
      </c>
      <c r="J369" s="211">
        <f>Rubber!K252</f>
        <v>0</v>
      </c>
      <c r="K369" s="211">
        <f>Rubber!L252</f>
        <v>0</v>
      </c>
      <c r="L369" s="211">
        <f>Rubber!M252</f>
        <v>0</v>
      </c>
      <c r="M369" s="212">
        <f>Rubber!N252</f>
        <v>0</v>
      </c>
    </row>
    <row r="370" spans="2:13" s="280" customFormat="1" x14ac:dyDescent="0.25">
      <c r="B370" s="281" t="s">
        <v>146</v>
      </c>
      <c r="C370" s="297">
        <f>Rubber!D253</f>
        <v>0</v>
      </c>
      <c r="D370" s="211">
        <f>Rubber!E253</f>
        <v>0</v>
      </c>
      <c r="E370" s="211">
        <f>Rubber!F253</f>
        <v>0</v>
      </c>
      <c r="F370" s="211">
        <f>Rubber!G253</f>
        <v>0</v>
      </c>
      <c r="G370" s="211">
        <f>Rubber!H253</f>
        <v>0</v>
      </c>
      <c r="H370" s="211">
        <f>Rubber!I253</f>
        <v>0</v>
      </c>
      <c r="I370" s="211">
        <f>Rubber!J253</f>
        <v>0</v>
      </c>
      <c r="J370" s="211">
        <f>Rubber!K253</f>
        <v>0</v>
      </c>
      <c r="K370" s="211">
        <f>Rubber!L253</f>
        <v>0</v>
      </c>
      <c r="L370" s="211">
        <f>Rubber!M253</f>
        <v>0</v>
      </c>
      <c r="M370" s="212">
        <f>Rubber!N253</f>
        <v>0</v>
      </c>
    </row>
    <row r="371" spans="2:13" s="280" customFormat="1" x14ac:dyDescent="0.25">
      <c r="B371" s="281" t="s">
        <v>147</v>
      </c>
      <c r="C371" s="297">
        <f>Rubber!D254</f>
        <v>0</v>
      </c>
      <c r="D371" s="211">
        <f>Rubber!E254</f>
        <v>0</v>
      </c>
      <c r="E371" s="211">
        <f>Rubber!F254</f>
        <v>0</v>
      </c>
      <c r="F371" s="211">
        <f>Rubber!G254</f>
        <v>0</v>
      </c>
      <c r="G371" s="211">
        <f>Rubber!H254</f>
        <v>0</v>
      </c>
      <c r="H371" s="211">
        <f>Rubber!I254</f>
        <v>0</v>
      </c>
      <c r="I371" s="211">
        <f>Rubber!J254</f>
        <v>0</v>
      </c>
      <c r="J371" s="211">
        <f>Rubber!K254</f>
        <v>0</v>
      </c>
      <c r="K371" s="211">
        <f>Rubber!L254</f>
        <v>0</v>
      </c>
      <c r="L371" s="211">
        <f>Rubber!M254</f>
        <v>0</v>
      </c>
      <c r="M371" s="212">
        <f>Rubber!N254</f>
        <v>0</v>
      </c>
    </row>
    <row r="372" spans="2:13" s="280" customFormat="1" x14ac:dyDescent="0.25">
      <c r="B372" s="281" t="s">
        <v>148</v>
      </c>
      <c r="C372" s="297">
        <f>Rubber!D255</f>
        <v>0</v>
      </c>
      <c r="D372" s="211">
        <f>Rubber!E255</f>
        <v>0</v>
      </c>
      <c r="E372" s="211">
        <f>Rubber!F255</f>
        <v>0</v>
      </c>
      <c r="F372" s="211">
        <f>Rubber!G255</f>
        <v>0</v>
      </c>
      <c r="G372" s="211">
        <f>Rubber!H255</f>
        <v>0</v>
      </c>
      <c r="H372" s="211">
        <f>Rubber!I255</f>
        <v>0</v>
      </c>
      <c r="I372" s="211">
        <f>Rubber!J255</f>
        <v>0</v>
      </c>
      <c r="J372" s="211">
        <f>Rubber!K255</f>
        <v>0</v>
      </c>
      <c r="K372" s="211">
        <f>Rubber!L255</f>
        <v>0</v>
      </c>
      <c r="L372" s="211">
        <f>Rubber!M255</f>
        <v>0</v>
      </c>
      <c r="M372" s="212">
        <f>Rubber!N255</f>
        <v>0</v>
      </c>
    </row>
    <row r="373" spans="2:13" s="280" customFormat="1" x14ac:dyDescent="0.25">
      <c r="B373" s="281" t="s">
        <v>149</v>
      </c>
      <c r="C373" s="297">
        <f>Rubber!D256</f>
        <v>0</v>
      </c>
      <c r="D373" s="211">
        <f>Rubber!E256</f>
        <v>0</v>
      </c>
      <c r="E373" s="211">
        <f>Rubber!F256</f>
        <v>0</v>
      </c>
      <c r="F373" s="211">
        <f>Rubber!G256</f>
        <v>0</v>
      </c>
      <c r="G373" s="211">
        <f>Rubber!H256</f>
        <v>0</v>
      </c>
      <c r="H373" s="211">
        <f>Rubber!I256</f>
        <v>0</v>
      </c>
      <c r="I373" s="211">
        <f>Rubber!J256</f>
        <v>0</v>
      </c>
      <c r="J373" s="211">
        <f>Rubber!K256</f>
        <v>0</v>
      </c>
      <c r="K373" s="211">
        <f>Rubber!L256</f>
        <v>0</v>
      </c>
      <c r="L373" s="211">
        <f>Rubber!M256</f>
        <v>0</v>
      </c>
      <c r="M373" s="212">
        <f>Rubber!N256</f>
        <v>0</v>
      </c>
    </row>
    <row r="374" spans="2:13" s="280" customFormat="1" x14ac:dyDescent="0.25">
      <c r="B374" s="281" t="s">
        <v>150</v>
      </c>
      <c r="C374" s="297">
        <f>Rubber!D257</f>
        <v>0</v>
      </c>
      <c r="D374" s="211">
        <f>Rubber!E257</f>
        <v>0</v>
      </c>
      <c r="E374" s="211">
        <f>Rubber!F257</f>
        <v>0</v>
      </c>
      <c r="F374" s="211">
        <f>Rubber!G257</f>
        <v>0</v>
      </c>
      <c r="G374" s="211">
        <f>Rubber!H257</f>
        <v>0</v>
      </c>
      <c r="H374" s="211">
        <f>Rubber!I257</f>
        <v>0</v>
      </c>
      <c r="I374" s="211">
        <f>Rubber!J257</f>
        <v>0</v>
      </c>
      <c r="J374" s="211">
        <f>Rubber!K257</f>
        <v>0</v>
      </c>
      <c r="K374" s="211">
        <f>Rubber!L257</f>
        <v>0</v>
      </c>
      <c r="L374" s="211">
        <f>Rubber!M257</f>
        <v>0</v>
      </c>
      <c r="M374" s="212">
        <f>Rubber!N257</f>
        <v>0</v>
      </c>
    </row>
    <row r="375" spans="2:13" s="280" customFormat="1" x14ac:dyDescent="0.25">
      <c r="B375" s="281" t="s">
        <v>151</v>
      </c>
      <c r="C375" s="297">
        <f>Rubber!D258</f>
        <v>0</v>
      </c>
      <c r="D375" s="211">
        <f>Rubber!E258</f>
        <v>0</v>
      </c>
      <c r="E375" s="211">
        <f>Rubber!F258</f>
        <v>0</v>
      </c>
      <c r="F375" s="211">
        <f>Rubber!G258</f>
        <v>0</v>
      </c>
      <c r="G375" s="211">
        <f>Rubber!H258</f>
        <v>0</v>
      </c>
      <c r="H375" s="211">
        <f>Rubber!I258</f>
        <v>0</v>
      </c>
      <c r="I375" s="211">
        <f>Rubber!J258</f>
        <v>0</v>
      </c>
      <c r="J375" s="211">
        <f>Rubber!K258</f>
        <v>0</v>
      </c>
      <c r="K375" s="211">
        <f>Rubber!L258</f>
        <v>0</v>
      </c>
      <c r="L375" s="211">
        <f>Rubber!M258</f>
        <v>0</v>
      </c>
      <c r="M375" s="212">
        <f>Rubber!N258</f>
        <v>0</v>
      </c>
    </row>
    <row r="376" spans="2:13" s="280" customFormat="1" x14ac:dyDescent="0.25">
      <c r="B376" s="281" t="s">
        <v>152</v>
      </c>
      <c r="C376" s="297">
        <f>Rubber!D259</f>
        <v>0</v>
      </c>
      <c r="D376" s="211">
        <f>Rubber!E259</f>
        <v>0</v>
      </c>
      <c r="E376" s="211">
        <f>Rubber!F259</f>
        <v>0</v>
      </c>
      <c r="F376" s="211">
        <f>Rubber!G259</f>
        <v>0</v>
      </c>
      <c r="G376" s="211">
        <f>Rubber!H259</f>
        <v>0</v>
      </c>
      <c r="H376" s="211">
        <f>Rubber!I259</f>
        <v>0</v>
      </c>
      <c r="I376" s="211">
        <f>Rubber!J259</f>
        <v>0</v>
      </c>
      <c r="J376" s="211">
        <f>Rubber!K259</f>
        <v>0</v>
      </c>
      <c r="K376" s="211">
        <f>Rubber!L259</f>
        <v>0</v>
      </c>
      <c r="L376" s="211">
        <f>Rubber!M259</f>
        <v>0</v>
      </c>
      <c r="M376" s="212">
        <f>Rubber!N259</f>
        <v>0</v>
      </c>
    </row>
    <row r="377" spans="2:13" s="280" customFormat="1" x14ac:dyDescent="0.25">
      <c r="B377" s="281" t="s">
        <v>153</v>
      </c>
      <c r="C377" s="297">
        <f>Rubber!D260</f>
        <v>0</v>
      </c>
      <c r="D377" s="211">
        <f>Rubber!E260</f>
        <v>0</v>
      </c>
      <c r="E377" s="211">
        <f>Rubber!F260</f>
        <v>0</v>
      </c>
      <c r="F377" s="211">
        <f>Rubber!G260</f>
        <v>0</v>
      </c>
      <c r="G377" s="211">
        <f>Rubber!H260</f>
        <v>0</v>
      </c>
      <c r="H377" s="211">
        <f>Rubber!I260</f>
        <v>0</v>
      </c>
      <c r="I377" s="211">
        <f>Rubber!J260</f>
        <v>0</v>
      </c>
      <c r="J377" s="211">
        <f>Rubber!K260</f>
        <v>0</v>
      </c>
      <c r="K377" s="211">
        <f>Rubber!L260</f>
        <v>0</v>
      </c>
      <c r="L377" s="211">
        <f>Rubber!M260</f>
        <v>0</v>
      </c>
      <c r="M377" s="212">
        <f>Rubber!N260</f>
        <v>0</v>
      </c>
    </row>
    <row r="378" spans="2:13" s="280" customFormat="1" x14ac:dyDescent="0.25">
      <c r="B378" s="281" t="s">
        <v>154</v>
      </c>
      <c r="C378" s="297">
        <f>Rubber!D261</f>
        <v>0</v>
      </c>
      <c r="D378" s="211">
        <f>Rubber!E261</f>
        <v>0</v>
      </c>
      <c r="E378" s="211">
        <f>Rubber!F261</f>
        <v>0</v>
      </c>
      <c r="F378" s="211">
        <f>Rubber!G261</f>
        <v>0</v>
      </c>
      <c r="G378" s="211">
        <f>Rubber!H261</f>
        <v>0</v>
      </c>
      <c r="H378" s="211">
        <f>Rubber!I261</f>
        <v>0</v>
      </c>
      <c r="I378" s="211">
        <f>Rubber!J261</f>
        <v>0</v>
      </c>
      <c r="J378" s="211">
        <f>Rubber!K261</f>
        <v>0</v>
      </c>
      <c r="K378" s="211">
        <f>Rubber!L261</f>
        <v>0</v>
      </c>
      <c r="L378" s="211">
        <f>Rubber!M261</f>
        <v>0</v>
      </c>
      <c r="M378" s="212">
        <f>Rubber!N261</f>
        <v>0</v>
      </c>
    </row>
    <row r="379" spans="2:13" s="280" customFormat="1" x14ac:dyDescent="0.25">
      <c r="B379" s="281" t="s">
        <v>155</v>
      </c>
      <c r="C379" s="297">
        <f>Rubber!D262</f>
        <v>0</v>
      </c>
      <c r="D379" s="211">
        <f>Rubber!E262</f>
        <v>0</v>
      </c>
      <c r="E379" s="211">
        <f>Rubber!F262</f>
        <v>0</v>
      </c>
      <c r="F379" s="211">
        <f>Rubber!G262</f>
        <v>0</v>
      </c>
      <c r="G379" s="211">
        <f>Rubber!H262</f>
        <v>0</v>
      </c>
      <c r="H379" s="211">
        <f>Rubber!I262</f>
        <v>0</v>
      </c>
      <c r="I379" s="211">
        <f>Rubber!J262</f>
        <v>0</v>
      </c>
      <c r="J379" s="211">
        <f>Rubber!K262</f>
        <v>0</v>
      </c>
      <c r="K379" s="211">
        <f>Rubber!L262</f>
        <v>0</v>
      </c>
      <c r="L379" s="211">
        <f>Rubber!M262</f>
        <v>0</v>
      </c>
      <c r="M379" s="212">
        <f>Rubber!N262</f>
        <v>0</v>
      </c>
    </row>
    <row r="380" spans="2:13" s="280" customFormat="1" x14ac:dyDescent="0.25">
      <c r="B380" s="281" t="s">
        <v>156</v>
      </c>
      <c r="C380" s="297">
        <f>Rubber!D263</f>
        <v>0</v>
      </c>
      <c r="D380" s="211">
        <f>Rubber!E263</f>
        <v>0</v>
      </c>
      <c r="E380" s="211">
        <f>Rubber!F263</f>
        <v>0</v>
      </c>
      <c r="F380" s="211">
        <f>Rubber!G263</f>
        <v>0</v>
      </c>
      <c r="G380" s="211">
        <f>Rubber!H263</f>
        <v>0</v>
      </c>
      <c r="H380" s="211">
        <f>Rubber!I263</f>
        <v>0</v>
      </c>
      <c r="I380" s="211">
        <f>Rubber!J263</f>
        <v>0</v>
      </c>
      <c r="J380" s="211">
        <f>Rubber!K263</f>
        <v>0</v>
      </c>
      <c r="K380" s="211">
        <f>Rubber!L263</f>
        <v>0</v>
      </c>
      <c r="L380" s="211">
        <f>Rubber!M263</f>
        <v>0</v>
      </c>
      <c r="M380" s="212">
        <f>Rubber!N263</f>
        <v>0</v>
      </c>
    </row>
    <row r="381" spans="2:13" s="280" customFormat="1" x14ac:dyDescent="0.25">
      <c r="B381" s="281" t="s">
        <v>157</v>
      </c>
      <c r="C381" s="297">
        <f>Rubber!D264</f>
        <v>0</v>
      </c>
      <c r="D381" s="211">
        <f>Rubber!E264</f>
        <v>0</v>
      </c>
      <c r="E381" s="211">
        <f>Rubber!F264</f>
        <v>0</v>
      </c>
      <c r="F381" s="211">
        <f>Rubber!G264</f>
        <v>0</v>
      </c>
      <c r="G381" s="211">
        <f>Rubber!H264</f>
        <v>0</v>
      </c>
      <c r="H381" s="211">
        <f>Rubber!I264</f>
        <v>0</v>
      </c>
      <c r="I381" s="211">
        <f>Rubber!J264</f>
        <v>0</v>
      </c>
      <c r="J381" s="211">
        <f>Rubber!K264</f>
        <v>0</v>
      </c>
      <c r="K381" s="211">
        <f>Rubber!L264</f>
        <v>0</v>
      </c>
      <c r="L381" s="211">
        <f>Rubber!M264</f>
        <v>0</v>
      </c>
      <c r="M381" s="212">
        <f>Rubber!N264</f>
        <v>0</v>
      </c>
    </row>
    <row r="382" spans="2:13" s="280" customFormat="1" x14ac:dyDescent="0.25">
      <c r="B382" s="281" t="s">
        <v>158</v>
      </c>
      <c r="C382" s="297">
        <f>Rubber!D265</f>
        <v>0</v>
      </c>
      <c r="D382" s="211">
        <f>Rubber!E265</f>
        <v>0</v>
      </c>
      <c r="E382" s="211">
        <f>Rubber!F265</f>
        <v>0</v>
      </c>
      <c r="F382" s="211">
        <f>Rubber!G265</f>
        <v>0</v>
      </c>
      <c r="G382" s="211">
        <f>Rubber!H265</f>
        <v>0</v>
      </c>
      <c r="H382" s="211">
        <f>Rubber!I265</f>
        <v>0</v>
      </c>
      <c r="I382" s="211">
        <f>Rubber!J265</f>
        <v>0</v>
      </c>
      <c r="J382" s="211">
        <f>Rubber!K265</f>
        <v>0</v>
      </c>
      <c r="K382" s="211">
        <f>Rubber!L265</f>
        <v>0</v>
      </c>
      <c r="L382" s="211">
        <f>Rubber!M265</f>
        <v>0</v>
      </c>
      <c r="M382" s="212">
        <f>Rubber!N265</f>
        <v>0</v>
      </c>
    </row>
    <row r="383" spans="2:13" s="280" customFormat="1" x14ac:dyDescent="0.25">
      <c r="B383" s="281" t="s">
        <v>159</v>
      </c>
      <c r="C383" s="297">
        <f>Rubber!D266</f>
        <v>0</v>
      </c>
      <c r="D383" s="211">
        <f>Rubber!E266</f>
        <v>0</v>
      </c>
      <c r="E383" s="211">
        <f>Rubber!F266</f>
        <v>0</v>
      </c>
      <c r="F383" s="211">
        <f>Rubber!G266</f>
        <v>0</v>
      </c>
      <c r="G383" s="211">
        <f>Rubber!H266</f>
        <v>0</v>
      </c>
      <c r="H383" s="211">
        <f>Rubber!I266</f>
        <v>0</v>
      </c>
      <c r="I383" s="211">
        <f>Rubber!J266</f>
        <v>0</v>
      </c>
      <c r="J383" s="211">
        <f>Rubber!K266</f>
        <v>0</v>
      </c>
      <c r="K383" s="211">
        <f>Rubber!L266</f>
        <v>0</v>
      </c>
      <c r="L383" s="211">
        <f>Rubber!M266</f>
        <v>0</v>
      </c>
      <c r="M383" s="212">
        <f>Rubber!N266</f>
        <v>0</v>
      </c>
    </row>
    <row r="384" spans="2:13" s="280" customFormat="1" x14ac:dyDescent="0.25">
      <c r="B384" s="281" t="s">
        <v>160</v>
      </c>
      <c r="C384" s="297">
        <f>Rubber!D267</f>
        <v>0</v>
      </c>
      <c r="D384" s="211">
        <f>Rubber!E267</f>
        <v>0</v>
      </c>
      <c r="E384" s="211">
        <f>Rubber!F267</f>
        <v>0</v>
      </c>
      <c r="F384" s="211">
        <f>Rubber!G267</f>
        <v>0</v>
      </c>
      <c r="G384" s="211">
        <f>Rubber!H267</f>
        <v>0</v>
      </c>
      <c r="H384" s="211">
        <f>Rubber!I267</f>
        <v>0</v>
      </c>
      <c r="I384" s="211">
        <f>Rubber!J267</f>
        <v>0</v>
      </c>
      <c r="J384" s="211">
        <f>Rubber!K267</f>
        <v>0</v>
      </c>
      <c r="K384" s="211">
        <f>Rubber!L267</f>
        <v>0</v>
      </c>
      <c r="L384" s="211">
        <f>Rubber!M267</f>
        <v>0</v>
      </c>
      <c r="M384" s="212">
        <f>Rubber!N267</f>
        <v>0</v>
      </c>
    </row>
    <row r="385" spans="1:13" s="280" customFormat="1" x14ac:dyDescent="0.25">
      <c r="B385" s="281" t="s">
        <v>161</v>
      </c>
      <c r="C385" s="297">
        <f>Rubber!D268</f>
        <v>0</v>
      </c>
      <c r="D385" s="211">
        <f>Rubber!E268</f>
        <v>0</v>
      </c>
      <c r="E385" s="211">
        <f>Rubber!F268</f>
        <v>0</v>
      </c>
      <c r="F385" s="211">
        <f>Rubber!G268</f>
        <v>0</v>
      </c>
      <c r="G385" s="211">
        <f>Rubber!H268</f>
        <v>0</v>
      </c>
      <c r="H385" s="211">
        <f>Rubber!I268</f>
        <v>0</v>
      </c>
      <c r="I385" s="211">
        <f>Rubber!J268</f>
        <v>0</v>
      </c>
      <c r="J385" s="211">
        <f>Rubber!K268</f>
        <v>0</v>
      </c>
      <c r="K385" s="211">
        <f>Rubber!L268</f>
        <v>0</v>
      </c>
      <c r="L385" s="211">
        <f>Rubber!M268</f>
        <v>0</v>
      </c>
      <c r="M385" s="212">
        <f>Rubber!N268</f>
        <v>0</v>
      </c>
    </row>
    <row r="386" spans="1:13" s="280" customFormat="1" x14ac:dyDescent="0.25">
      <c r="B386" s="281" t="s">
        <v>162</v>
      </c>
      <c r="C386" s="297">
        <f>Rubber!D269</f>
        <v>0</v>
      </c>
      <c r="D386" s="211">
        <f>Rubber!E269</f>
        <v>0</v>
      </c>
      <c r="E386" s="211">
        <f>Rubber!F269</f>
        <v>0</v>
      </c>
      <c r="F386" s="211">
        <f>Rubber!G269</f>
        <v>0</v>
      </c>
      <c r="G386" s="211">
        <f>Rubber!H269</f>
        <v>0</v>
      </c>
      <c r="H386" s="211">
        <f>Rubber!I269</f>
        <v>0</v>
      </c>
      <c r="I386" s="211">
        <f>Rubber!J269</f>
        <v>0</v>
      </c>
      <c r="J386" s="211">
        <f>Rubber!K269</f>
        <v>0</v>
      </c>
      <c r="K386" s="211">
        <f>Rubber!L269</f>
        <v>0</v>
      </c>
      <c r="L386" s="211">
        <f>Rubber!M269</f>
        <v>0</v>
      </c>
      <c r="M386" s="212">
        <f>Rubber!N269</f>
        <v>0</v>
      </c>
    </row>
    <row r="387" spans="1:13" s="280" customFormat="1" x14ac:dyDescent="0.25">
      <c r="B387" s="281" t="s">
        <v>163</v>
      </c>
      <c r="C387" s="297">
        <f>Rubber!D270</f>
        <v>0</v>
      </c>
      <c r="D387" s="211">
        <f>Rubber!E270</f>
        <v>0</v>
      </c>
      <c r="E387" s="211">
        <f>Rubber!F270</f>
        <v>0</v>
      </c>
      <c r="F387" s="211">
        <f>Rubber!G270</f>
        <v>0</v>
      </c>
      <c r="G387" s="211">
        <f>Rubber!H270</f>
        <v>0</v>
      </c>
      <c r="H387" s="211">
        <f>Rubber!I270</f>
        <v>0</v>
      </c>
      <c r="I387" s="211">
        <f>Rubber!J270</f>
        <v>0</v>
      </c>
      <c r="J387" s="211">
        <f>Rubber!K270</f>
        <v>0</v>
      </c>
      <c r="K387" s="211">
        <f>Rubber!L270</f>
        <v>0</v>
      </c>
      <c r="L387" s="211">
        <f>Rubber!M270</f>
        <v>0</v>
      </c>
      <c r="M387" s="212">
        <f>Rubber!N270</f>
        <v>0</v>
      </c>
    </row>
    <row r="388" spans="1:13" s="280" customFormat="1" x14ac:dyDescent="0.25">
      <c r="B388" s="281" t="s">
        <v>164</v>
      </c>
      <c r="C388" s="297">
        <f>Rubber!D271</f>
        <v>0</v>
      </c>
      <c r="D388" s="211">
        <f>Rubber!E271</f>
        <v>0</v>
      </c>
      <c r="E388" s="211">
        <f>Rubber!F271</f>
        <v>0</v>
      </c>
      <c r="F388" s="211">
        <f>Rubber!G271</f>
        <v>0</v>
      </c>
      <c r="G388" s="211">
        <f>Rubber!H271</f>
        <v>0</v>
      </c>
      <c r="H388" s="211">
        <f>Rubber!I271</f>
        <v>0</v>
      </c>
      <c r="I388" s="211">
        <f>Rubber!J271</f>
        <v>0</v>
      </c>
      <c r="J388" s="211">
        <f>Rubber!K271</f>
        <v>0</v>
      </c>
      <c r="K388" s="211">
        <f>Rubber!L271</f>
        <v>0</v>
      </c>
      <c r="L388" s="211">
        <f>Rubber!M271</f>
        <v>0</v>
      </c>
      <c r="M388" s="212">
        <f>Rubber!N271</f>
        <v>0</v>
      </c>
    </row>
    <row r="389" spans="1:13" s="280" customFormat="1" x14ac:dyDescent="0.25">
      <c r="B389" s="281" t="s">
        <v>165</v>
      </c>
      <c r="C389" s="297">
        <f>Rubber!D272</f>
        <v>0</v>
      </c>
      <c r="D389" s="211">
        <f>Rubber!E272</f>
        <v>0</v>
      </c>
      <c r="E389" s="211">
        <f>Rubber!F272</f>
        <v>0</v>
      </c>
      <c r="F389" s="211">
        <f>Rubber!G272</f>
        <v>0</v>
      </c>
      <c r="G389" s="211">
        <f>Rubber!H272</f>
        <v>0</v>
      </c>
      <c r="H389" s="211">
        <f>Rubber!I272</f>
        <v>0</v>
      </c>
      <c r="I389" s="211">
        <f>Rubber!J272</f>
        <v>0</v>
      </c>
      <c r="J389" s="211">
        <f>Rubber!K272</f>
        <v>0</v>
      </c>
      <c r="K389" s="211">
        <f>Rubber!L272</f>
        <v>0</v>
      </c>
      <c r="L389" s="211">
        <f>Rubber!M272</f>
        <v>0</v>
      </c>
      <c r="M389" s="212">
        <f>Rubber!N272</f>
        <v>0</v>
      </c>
    </row>
    <row r="390" spans="1:13" s="280" customFormat="1" x14ac:dyDescent="0.25">
      <c r="B390" s="281" t="s">
        <v>166</v>
      </c>
      <c r="C390" s="297">
        <f>Rubber!D273</f>
        <v>0</v>
      </c>
      <c r="D390" s="211">
        <f>Rubber!E273</f>
        <v>0</v>
      </c>
      <c r="E390" s="211">
        <f>Rubber!F273</f>
        <v>0</v>
      </c>
      <c r="F390" s="211">
        <f>Rubber!G273</f>
        <v>0</v>
      </c>
      <c r="G390" s="211">
        <f>Rubber!H273</f>
        <v>0</v>
      </c>
      <c r="H390" s="211">
        <f>Rubber!I273</f>
        <v>0</v>
      </c>
      <c r="I390" s="211">
        <f>Rubber!J273</f>
        <v>0</v>
      </c>
      <c r="J390" s="211">
        <f>Rubber!K273</f>
        <v>0</v>
      </c>
      <c r="K390" s="211">
        <f>Rubber!L273</f>
        <v>0</v>
      </c>
      <c r="L390" s="211">
        <f>Rubber!M273</f>
        <v>0</v>
      </c>
      <c r="M390" s="212">
        <f>Rubber!N273</f>
        <v>0</v>
      </c>
    </row>
    <row r="391" spans="1:13" s="280" customFormat="1" x14ac:dyDescent="0.25">
      <c r="B391" s="281" t="s">
        <v>186</v>
      </c>
      <c r="C391" s="297">
        <f>Rubber!D274</f>
        <v>0</v>
      </c>
      <c r="D391" s="211">
        <f>Rubber!E274</f>
        <v>0</v>
      </c>
      <c r="E391" s="211">
        <f>Rubber!F274</f>
        <v>0</v>
      </c>
      <c r="F391" s="211">
        <f>Rubber!G274</f>
        <v>0</v>
      </c>
      <c r="G391" s="211">
        <f>Rubber!H274</f>
        <v>0</v>
      </c>
      <c r="H391" s="211">
        <f>Rubber!I274</f>
        <v>0</v>
      </c>
      <c r="I391" s="211">
        <f>Rubber!J274</f>
        <v>0</v>
      </c>
      <c r="J391" s="211">
        <f>Rubber!K274</f>
        <v>0</v>
      </c>
      <c r="K391" s="211">
        <f>Rubber!L274</f>
        <v>0</v>
      </c>
      <c r="L391" s="211">
        <f>Rubber!M274</f>
        <v>0</v>
      </c>
      <c r="M391" s="212">
        <f>Rubber!N274</f>
        <v>0</v>
      </c>
    </row>
    <row r="392" spans="1:13" s="280" customFormat="1" x14ac:dyDescent="0.25">
      <c r="B392" s="281" t="s">
        <v>167</v>
      </c>
      <c r="C392" s="297">
        <f>Rubber!D275</f>
        <v>0</v>
      </c>
      <c r="D392" s="211">
        <f>Rubber!E275</f>
        <v>0</v>
      </c>
      <c r="E392" s="211">
        <f>Rubber!F275</f>
        <v>0</v>
      </c>
      <c r="F392" s="211">
        <f>Rubber!G275</f>
        <v>0</v>
      </c>
      <c r="G392" s="211">
        <f>Rubber!H275</f>
        <v>0</v>
      </c>
      <c r="H392" s="211">
        <f>Rubber!I275</f>
        <v>0</v>
      </c>
      <c r="I392" s="211">
        <f>Rubber!J275</f>
        <v>0</v>
      </c>
      <c r="J392" s="211">
        <f>Rubber!K275</f>
        <v>0</v>
      </c>
      <c r="K392" s="211">
        <f>Rubber!L275</f>
        <v>0</v>
      </c>
      <c r="L392" s="211">
        <f>Rubber!M275</f>
        <v>0</v>
      </c>
      <c r="M392" s="212">
        <f>Rubber!N275</f>
        <v>0</v>
      </c>
    </row>
    <row r="393" spans="1:13" s="280" customFormat="1" x14ac:dyDescent="0.25">
      <c r="B393" s="281" t="s">
        <v>168</v>
      </c>
      <c r="C393" s="297">
        <f>Rubber!D276</f>
        <v>0</v>
      </c>
      <c r="D393" s="211">
        <f>Rubber!E276</f>
        <v>0</v>
      </c>
      <c r="E393" s="211">
        <f>Rubber!F276</f>
        <v>0</v>
      </c>
      <c r="F393" s="211">
        <f>Rubber!G276</f>
        <v>0</v>
      </c>
      <c r="G393" s="211">
        <f>Rubber!H276</f>
        <v>0</v>
      </c>
      <c r="H393" s="211">
        <f>Rubber!I276</f>
        <v>0</v>
      </c>
      <c r="I393" s="211">
        <f>Rubber!J276</f>
        <v>0</v>
      </c>
      <c r="J393" s="211">
        <f>Rubber!K276</f>
        <v>0</v>
      </c>
      <c r="K393" s="211">
        <f>Rubber!L276</f>
        <v>0</v>
      </c>
      <c r="L393" s="211">
        <f>Rubber!M276</f>
        <v>0</v>
      </c>
      <c r="M393" s="212">
        <f>Rubber!N276</f>
        <v>0</v>
      </c>
    </row>
    <row r="394" spans="1:13" s="280" customFormat="1" x14ac:dyDescent="0.25">
      <c r="B394" s="281" t="s">
        <v>169</v>
      </c>
      <c r="C394" s="297">
        <f>Rubber!D277</f>
        <v>0</v>
      </c>
      <c r="D394" s="211">
        <f>Rubber!E277</f>
        <v>0</v>
      </c>
      <c r="E394" s="211">
        <f>Rubber!F277</f>
        <v>0</v>
      </c>
      <c r="F394" s="211">
        <f>Rubber!G277</f>
        <v>0</v>
      </c>
      <c r="G394" s="211">
        <f>Rubber!H277</f>
        <v>0</v>
      </c>
      <c r="H394" s="211">
        <f>Rubber!I277</f>
        <v>0</v>
      </c>
      <c r="I394" s="211">
        <f>Rubber!J277</f>
        <v>0</v>
      </c>
      <c r="J394" s="211">
        <f>Rubber!K277</f>
        <v>0</v>
      </c>
      <c r="K394" s="211">
        <f>Rubber!L277</f>
        <v>0</v>
      </c>
      <c r="L394" s="211">
        <f>Rubber!M277</f>
        <v>0</v>
      </c>
      <c r="M394" s="212">
        <f>Rubber!N277</f>
        <v>0</v>
      </c>
    </row>
    <row r="395" spans="1:13" s="280" customFormat="1" x14ac:dyDescent="0.25">
      <c r="B395" s="281" t="s">
        <v>170</v>
      </c>
      <c r="C395" s="297">
        <f>Rubber!D278</f>
        <v>0</v>
      </c>
      <c r="D395" s="211">
        <f>Rubber!E278</f>
        <v>0</v>
      </c>
      <c r="E395" s="211">
        <f>Rubber!F278</f>
        <v>0</v>
      </c>
      <c r="F395" s="211">
        <f>Rubber!G278</f>
        <v>0</v>
      </c>
      <c r="G395" s="211">
        <f>Rubber!H278</f>
        <v>0</v>
      </c>
      <c r="H395" s="211">
        <f>Rubber!I278</f>
        <v>0</v>
      </c>
      <c r="I395" s="211">
        <f>Rubber!J278</f>
        <v>0</v>
      </c>
      <c r="J395" s="211">
        <f>Rubber!K278</f>
        <v>0</v>
      </c>
      <c r="K395" s="211">
        <f>Rubber!L278</f>
        <v>0</v>
      </c>
      <c r="L395" s="211">
        <f>Rubber!M278</f>
        <v>0</v>
      </c>
      <c r="M395" s="212">
        <f>Rubber!N278</f>
        <v>0</v>
      </c>
    </row>
    <row r="396" spans="1:13" x14ac:dyDescent="0.25">
      <c r="A396" s="276"/>
      <c r="B396" s="287" t="s">
        <v>10</v>
      </c>
      <c r="C396" s="396">
        <f t="shared" ref="C396:K396" si="79">SUM(C397:C432)</f>
        <v>81066.811769999986</v>
      </c>
      <c r="D396" s="396">
        <f t="shared" si="79"/>
        <v>82737.099270000006</v>
      </c>
      <c r="E396" s="396">
        <f t="shared" si="79"/>
        <v>84440.461770000009</v>
      </c>
      <c r="F396" s="396">
        <f t="shared" si="79"/>
        <v>86226.511769999997</v>
      </c>
      <c r="G396" s="396">
        <f t="shared" si="79"/>
        <v>87929.87427</v>
      </c>
      <c r="H396" s="396">
        <f t="shared" si="79"/>
        <v>89765.536770000006</v>
      </c>
      <c r="I396" s="396">
        <f t="shared" si="79"/>
        <v>90427.036769999992</v>
      </c>
      <c r="J396" s="396">
        <f t="shared" si="79"/>
        <v>91535.049270000003</v>
      </c>
      <c r="K396" s="396">
        <f t="shared" si="79"/>
        <v>97835.83676999998</v>
      </c>
      <c r="L396" s="396">
        <f t="shared" ref="L396:M396" si="80">SUM(L397:L432)</f>
        <v>103640.49927</v>
      </c>
      <c r="M396" s="397">
        <f t="shared" si="80"/>
        <v>99704.574269999997</v>
      </c>
    </row>
    <row r="397" spans="1:13" s="280" customFormat="1" x14ac:dyDescent="0.25">
      <c r="B397" s="281" t="s">
        <v>136</v>
      </c>
      <c r="C397" s="297">
        <f>Tannery!D243</f>
        <v>-3.6749999999999999E-4</v>
      </c>
      <c r="D397" s="211">
        <f>Tannery!E243</f>
        <v>-3.6749999999999999E-4</v>
      </c>
      <c r="E397" s="211">
        <f>Tannery!F243</f>
        <v>-3.6749999999999999E-4</v>
      </c>
      <c r="F397" s="211">
        <f>Tannery!G243</f>
        <v>-3.6749999999999999E-4</v>
      </c>
      <c r="G397" s="211">
        <f>Tannery!H243</f>
        <v>-3.6749999999999999E-4</v>
      </c>
      <c r="H397" s="211">
        <f>Tannery!I243</f>
        <v>-3.6749999999999999E-4</v>
      </c>
      <c r="I397" s="211">
        <f>Tannery!J243</f>
        <v>-3.6749999999999999E-4</v>
      </c>
      <c r="J397" s="211">
        <f>Tannery!K243</f>
        <v>-3.6749999999999999E-4</v>
      </c>
      <c r="K397" s="211">
        <f>Tannery!L243</f>
        <v>-3.6749999999999999E-4</v>
      </c>
      <c r="L397" s="211">
        <f>Tannery!M243</f>
        <v>-3.6749999999999999E-4</v>
      </c>
      <c r="M397" s="212">
        <f>Tannery!N243</f>
        <v>-3.6749999999999999E-4</v>
      </c>
    </row>
    <row r="398" spans="1:13" s="280" customFormat="1" x14ac:dyDescent="0.25">
      <c r="B398" s="281" t="s">
        <v>137</v>
      </c>
      <c r="C398" s="398">
        <f>Tannery!D244</f>
        <v>288.09444812106346</v>
      </c>
      <c r="D398" s="400">
        <f>Tannery!E244</f>
        <v>294.03030621525517</v>
      </c>
      <c r="E398" s="400">
        <f>Tannery!F244</f>
        <v>300.0837060538862</v>
      </c>
      <c r="F398" s="400">
        <f>Tannery!G244</f>
        <v>306.43096025361592</v>
      </c>
      <c r="G398" s="400">
        <f>Tannery!H244</f>
        <v>312.48436009224696</v>
      </c>
      <c r="H398" s="400">
        <f>Tannery!I244</f>
        <v>319.0079269086358</v>
      </c>
      <c r="I398" s="400">
        <f>Tannery!J244</f>
        <v>321.35876179742456</v>
      </c>
      <c r="J398" s="400">
        <f>Tannery!K244</f>
        <v>325.29641023614573</v>
      </c>
      <c r="K398" s="400">
        <f>Tannery!L244</f>
        <v>347.68811255185875</v>
      </c>
      <c r="L398" s="400">
        <f>Tannery!M244</f>
        <v>368.31668870098019</v>
      </c>
      <c r="M398" s="399">
        <f>Tannery!N244</f>
        <v>354.32922111268704</v>
      </c>
    </row>
    <row r="399" spans="1:13" s="280" customFormat="1" x14ac:dyDescent="0.25">
      <c r="B399" s="281" t="s">
        <v>138</v>
      </c>
      <c r="C399" s="297">
        <f>Tannery!D245</f>
        <v>-3.6749999999999999E-4</v>
      </c>
      <c r="D399" s="211">
        <f>Tannery!E245</f>
        <v>-3.6749999999999999E-4</v>
      </c>
      <c r="E399" s="211">
        <f>Tannery!F245</f>
        <v>-3.6749999999999999E-4</v>
      </c>
      <c r="F399" s="211">
        <f>Tannery!G245</f>
        <v>-3.6749999999999999E-4</v>
      </c>
      <c r="G399" s="211">
        <f>Tannery!H245</f>
        <v>-3.6749999999999999E-4</v>
      </c>
      <c r="H399" s="211">
        <f>Tannery!I245</f>
        <v>-3.6749999999999999E-4</v>
      </c>
      <c r="I399" s="211">
        <f>Tannery!J245</f>
        <v>-3.6749999999999999E-4</v>
      </c>
      <c r="J399" s="211">
        <f>Tannery!K245</f>
        <v>-3.6749999999999999E-4</v>
      </c>
      <c r="K399" s="211">
        <f>Tannery!L245</f>
        <v>-3.6749999999999999E-4</v>
      </c>
      <c r="L399" s="211">
        <f>Tannery!M245</f>
        <v>-3.6749999999999999E-4</v>
      </c>
      <c r="M399" s="212">
        <f>Tannery!N245</f>
        <v>-3.6749999999999999E-4</v>
      </c>
    </row>
    <row r="400" spans="1:13" s="280" customFormat="1" x14ac:dyDescent="0.25">
      <c r="B400" s="281" t="s">
        <v>139</v>
      </c>
      <c r="C400" s="297">
        <f>Tannery!D246</f>
        <v>-3.6749999999999999E-4</v>
      </c>
      <c r="D400" s="211">
        <f>Tannery!E246</f>
        <v>-3.6749999999999999E-4</v>
      </c>
      <c r="E400" s="211">
        <f>Tannery!F246</f>
        <v>-3.6749999999999999E-4</v>
      </c>
      <c r="F400" s="211">
        <f>Tannery!G246</f>
        <v>-3.6749999999999999E-4</v>
      </c>
      <c r="G400" s="211">
        <f>Tannery!H246</f>
        <v>-3.6749999999999999E-4</v>
      </c>
      <c r="H400" s="211">
        <f>Tannery!I246</f>
        <v>-3.6749999999999999E-4</v>
      </c>
      <c r="I400" s="211">
        <f>Tannery!J246</f>
        <v>-3.6749999999999999E-4</v>
      </c>
      <c r="J400" s="211">
        <f>Tannery!K246</f>
        <v>-3.6749999999999999E-4</v>
      </c>
      <c r="K400" s="211">
        <f>Tannery!L246</f>
        <v>-3.6749999999999999E-4</v>
      </c>
      <c r="L400" s="211">
        <f>Tannery!M246</f>
        <v>-3.6749999999999999E-4</v>
      </c>
      <c r="M400" s="212">
        <f>Tannery!N246</f>
        <v>-3.6749999999999999E-4</v>
      </c>
    </row>
    <row r="401" spans="2:13" s="280" customFormat="1" x14ac:dyDescent="0.25">
      <c r="B401" s="281" t="s">
        <v>140</v>
      </c>
      <c r="C401" s="398">
        <f>Tannery!D247</f>
        <v>343.62630779446386</v>
      </c>
      <c r="D401" s="400">
        <f>Tannery!E247</f>
        <v>350.70633517201196</v>
      </c>
      <c r="E401" s="400">
        <f>Tannery!F247</f>
        <v>357.92656111149176</v>
      </c>
      <c r="F401" s="400">
        <f>Tannery!G247</f>
        <v>365.49728345580058</v>
      </c>
      <c r="G401" s="400">
        <f>Tannery!H247</f>
        <v>372.71750939528033</v>
      </c>
      <c r="H401" s="400">
        <f>Tannery!I247</f>
        <v>380.49852958248675</v>
      </c>
      <c r="I401" s="400">
        <f>Tannery!J247</f>
        <v>383.30250082111962</v>
      </c>
      <c r="J401" s="400">
        <f>Tannery!K247</f>
        <v>387.99915264582978</v>
      </c>
      <c r="K401" s="400">
        <f>Tannery!L247</f>
        <v>414.70697869380825</v>
      </c>
      <c r="L401" s="400">
        <f>Tannery!M247</f>
        <v>439.31182631281206</v>
      </c>
      <c r="M401" s="399">
        <f>Tannery!N247</f>
        <v>422.6281974429462</v>
      </c>
    </row>
    <row r="402" spans="2:13" s="280" customFormat="1" x14ac:dyDescent="0.25">
      <c r="B402" s="281" t="s">
        <v>141</v>
      </c>
      <c r="C402" s="297">
        <f>Tannery!D248</f>
        <v>-3.6749999999999999E-4</v>
      </c>
      <c r="D402" s="211">
        <f>Tannery!E248</f>
        <v>-3.6749999999999999E-4</v>
      </c>
      <c r="E402" s="211">
        <f>Tannery!F248</f>
        <v>-3.6749999999999999E-4</v>
      </c>
      <c r="F402" s="211">
        <f>Tannery!G248</f>
        <v>-3.6749999999999999E-4</v>
      </c>
      <c r="G402" s="211">
        <f>Tannery!H248</f>
        <v>-3.6749999999999999E-4</v>
      </c>
      <c r="H402" s="211">
        <f>Tannery!I248</f>
        <v>-3.6749999999999999E-4</v>
      </c>
      <c r="I402" s="211">
        <f>Tannery!J248</f>
        <v>-3.6749999999999999E-4</v>
      </c>
      <c r="J402" s="211">
        <f>Tannery!K248</f>
        <v>-3.6749999999999999E-4</v>
      </c>
      <c r="K402" s="211">
        <f>Tannery!L248</f>
        <v>-3.6749999999999999E-4</v>
      </c>
      <c r="L402" s="211">
        <f>Tannery!M248</f>
        <v>-3.6749999999999999E-4</v>
      </c>
      <c r="M402" s="212">
        <f>Tannery!N248</f>
        <v>-3.6749999999999999E-4</v>
      </c>
    </row>
    <row r="403" spans="2:13" s="280" customFormat="1" x14ac:dyDescent="0.25">
      <c r="B403" s="281" t="s">
        <v>142</v>
      </c>
      <c r="C403" s="398">
        <f>Tannery!D249</f>
        <v>8.5716645301221988</v>
      </c>
      <c r="D403" s="400">
        <f>Tannery!E249</f>
        <v>8.7482812651369581</v>
      </c>
      <c r="E403" s="400">
        <f>Tannery!F249</f>
        <v>8.9283953612411153</v>
      </c>
      <c r="F403" s="400">
        <f>Tannery!G249</f>
        <v>9.1172528600687759</v>
      </c>
      <c r="G403" s="400">
        <f>Tannery!H249</f>
        <v>9.2973669561729366</v>
      </c>
      <c r="H403" s="400">
        <f>Tannery!I249</f>
        <v>9.491470496634701</v>
      </c>
      <c r="I403" s="400">
        <f>Tannery!J249</f>
        <v>9.5614177184227227</v>
      </c>
      <c r="J403" s="400">
        <f>Tannery!K249</f>
        <v>9.6785793149176609</v>
      </c>
      <c r="K403" s="400">
        <f>Tannery!L249</f>
        <v>10.344826602448579</v>
      </c>
      <c r="L403" s="400">
        <f>Tannery!M249</f>
        <v>10.958613473638479</v>
      </c>
      <c r="M403" s="399">
        <f>Tannery!N249</f>
        <v>10.542427503999743</v>
      </c>
    </row>
    <row r="404" spans="2:13" s="280" customFormat="1" x14ac:dyDescent="0.25">
      <c r="B404" s="281" t="s">
        <v>143</v>
      </c>
      <c r="C404" s="297">
        <f>Tannery!D250</f>
        <v>-3.6749999999999999E-4</v>
      </c>
      <c r="D404" s="211">
        <f>Tannery!E250</f>
        <v>-3.6749999999999999E-4</v>
      </c>
      <c r="E404" s="211">
        <f>Tannery!F250</f>
        <v>-3.6749999999999999E-4</v>
      </c>
      <c r="F404" s="211">
        <f>Tannery!G250</f>
        <v>-3.6749999999999999E-4</v>
      </c>
      <c r="G404" s="211">
        <f>Tannery!H250</f>
        <v>-3.6749999999999999E-4</v>
      </c>
      <c r="H404" s="211">
        <f>Tannery!I250</f>
        <v>-3.6749999999999999E-4</v>
      </c>
      <c r="I404" s="211">
        <f>Tannery!J250</f>
        <v>-3.6749999999999999E-4</v>
      </c>
      <c r="J404" s="211">
        <f>Tannery!K250</f>
        <v>-3.6749999999999999E-4</v>
      </c>
      <c r="K404" s="211">
        <f>Tannery!L250</f>
        <v>-3.6749999999999999E-4</v>
      </c>
      <c r="L404" s="211">
        <f>Tannery!M250</f>
        <v>-3.6749999999999999E-4</v>
      </c>
      <c r="M404" s="212">
        <f>Tannery!N250</f>
        <v>-3.6749999999999999E-4</v>
      </c>
    </row>
    <row r="405" spans="2:13" s="280" customFormat="1" x14ac:dyDescent="0.25">
      <c r="B405" s="281" t="s">
        <v>144</v>
      </c>
      <c r="C405" s="297">
        <f>Tannery!D251</f>
        <v>-3.6749999999999999E-4</v>
      </c>
      <c r="D405" s="211">
        <f>Tannery!E251</f>
        <v>-3.6749999999999999E-4</v>
      </c>
      <c r="E405" s="211">
        <f>Tannery!F251</f>
        <v>-3.6749999999999999E-4</v>
      </c>
      <c r="F405" s="211">
        <f>Tannery!G251</f>
        <v>-3.6749999999999999E-4</v>
      </c>
      <c r="G405" s="211">
        <f>Tannery!H251</f>
        <v>-3.6749999999999999E-4</v>
      </c>
      <c r="H405" s="211">
        <f>Tannery!I251</f>
        <v>-3.6749999999999999E-4</v>
      </c>
      <c r="I405" s="211">
        <f>Tannery!J251</f>
        <v>-3.6749999999999999E-4</v>
      </c>
      <c r="J405" s="211">
        <f>Tannery!K251</f>
        <v>-3.6749999999999999E-4</v>
      </c>
      <c r="K405" s="211">
        <f>Tannery!L251</f>
        <v>-3.6749999999999999E-4</v>
      </c>
      <c r="L405" s="211">
        <f>Tannery!M251</f>
        <v>-3.6749999999999999E-4</v>
      </c>
      <c r="M405" s="212">
        <f>Tannery!N251</f>
        <v>-3.6749999999999999E-4</v>
      </c>
    </row>
    <row r="406" spans="2:13" s="280" customFormat="1" x14ac:dyDescent="0.25">
      <c r="B406" s="281" t="s">
        <v>145</v>
      </c>
      <c r="C406" s="297">
        <f>Tannery!D252</f>
        <v>-3.6749999999999999E-4</v>
      </c>
      <c r="D406" s="211">
        <f>Tannery!E252</f>
        <v>-3.6749999999999999E-4</v>
      </c>
      <c r="E406" s="211">
        <f>Tannery!F252</f>
        <v>-3.6749999999999999E-4</v>
      </c>
      <c r="F406" s="211">
        <f>Tannery!G252</f>
        <v>-3.6749999999999999E-4</v>
      </c>
      <c r="G406" s="211">
        <f>Tannery!H252</f>
        <v>-3.6749999999999999E-4</v>
      </c>
      <c r="H406" s="211">
        <f>Tannery!I252</f>
        <v>-3.6749999999999999E-4</v>
      </c>
      <c r="I406" s="211">
        <f>Tannery!J252</f>
        <v>-3.6749999999999999E-4</v>
      </c>
      <c r="J406" s="211">
        <f>Tannery!K252</f>
        <v>-3.6749999999999999E-4</v>
      </c>
      <c r="K406" s="211">
        <f>Tannery!L252</f>
        <v>-3.6749999999999999E-4</v>
      </c>
      <c r="L406" s="211">
        <f>Tannery!M252</f>
        <v>-3.6749999999999999E-4</v>
      </c>
      <c r="M406" s="212">
        <f>Tannery!N252</f>
        <v>-3.6749999999999999E-4</v>
      </c>
    </row>
    <row r="407" spans="2:13" s="280" customFormat="1" x14ac:dyDescent="0.25">
      <c r="B407" s="281" t="s">
        <v>146</v>
      </c>
      <c r="C407" s="297">
        <f>Tannery!D253</f>
        <v>-3.6749999999999999E-4</v>
      </c>
      <c r="D407" s="211">
        <f>Tannery!E253</f>
        <v>-3.6749999999999999E-4</v>
      </c>
      <c r="E407" s="211">
        <f>Tannery!F253</f>
        <v>-3.6749999999999999E-4</v>
      </c>
      <c r="F407" s="211">
        <f>Tannery!G253</f>
        <v>-3.6749999999999999E-4</v>
      </c>
      <c r="G407" s="211">
        <f>Tannery!H253</f>
        <v>-3.6749999999999999E-4</v>
      </c>
      <c r="H407" s="211">
        <f>Tannery!I253</f>
        <v>-3.6749999999999999E-4</v>
      </c>
      <c r="I407" s="211">
        <f>Tannery!J253</f>
        <v>-3.6749999999999999E-4</v>
      </c>
      <c r="J407" s="211">
        <f>Tannery!K253</f>
        <v>-3.6749999999999999E-4</v>
      </c>
      <c r="K407" s="211">
        <f>Tannery!L253</f>
        <v>-3.6749999999999999E-4</v>
      </c>
      <c r="L407" s="211">
        <f>Tannery!M253</f>
        <v>-3.6749999999999999E-4</v>
      </c>
      <c r="M407" s="212">
        <f>Tannery!N253</f>
        <v>-3.6749999999999999E-4</v>
      </c>
    </row>
    <row r="408" spans="2:13" s="280" customFormat="1" x14ac:dyDescent="0.25">
      <c r="B408" s="281" t="s">
        <v>147</v>
      </c>
      <c r="C408" s="398">
        <f>Tannery!D254</f>
        <v>369.71510092961825</v>
      </c>
      <c r="D408" s="400">
        <f>Tannery!E254</f>
        <v>377.33265750068966</v>
      </c>
      <c r="E408" s="400">
        <f>Tannery!F254</f>
        <v>385.10105677613853</v>
      </c>
      <c r="F408" s="400">
        <f>Tannery!G254</f>
        <v>393.24656281253175</v>
      </c>
      <c r="G408" s="400">
        <f>Tannery!H254</f>
        <v>401.01496208798056</v>
      </c>
      <c r="H408" s="400">
        <f>Tannery!I254</f>
        <v>409.3867321809401</v>
      </c>
      <c r="I408" s="400">
        <f>Tannery!J254</f>
        <v>412.40358626849314</v>
      </c>
      <c r="J408" s="400">
        <f>Tannery!K254</f>
        <v>417.45681686514445</v>
      </c>
      <c r="K408" s="400">
        <f>Tannery!L254</f>
        <v>446.19235204908648</v>
      </c>
      <c r="L408" s="400">
        <f>Tannery!M254</f>
        <v>472.66524666736399</v>
      </c>
      <c r="M408" s="399">
        <f>Tannery!N254</f>
        <v>454.71496484642375</v>
      </c>
    </row>
    <row r="409" spans="2:13" s="280" customFormat="1" x14ac:dyDescent="0.25">
      <c r="B409" s="281" t="s">
        <v>148</v>
      </c>
      <c r="C409" s="398">
        <f>Tannery!D255</f>
        <v>6972.4159463924389</v>
      </c>
      <c r="D409" s="400">
        <f>Tannery!E255</f>
        <v>7116.0744628557504</v>
      </c>
      <c r="E409" s="400">
        <f>Tannery!F255</f>
        <v>7262.5777024173394</v>
      </c>
      <c r="F409" s="400">
        <f>Tannery!G255</f>
        <v>7416.1927497246397</v>
      </c>
      <c r="G409" s="400">
        <f>Tannery!H255</f>
        <v>7562.6959892862315</v>
      </c>
      <c r="H409" s="400">
        <f>Tannery!I255</f>
        <v>7720.5781212409556</v>
      </c>
      <c r="I409" s="400">
        <f>Tannery!J255</f>
        <v>7777.4725832066224</v>
      </c>
      <c r="J409" s="400">
        <f>Tannery!K255</f>
        <v>7872.770806999114</v>
      </c>
      <c r="K409" s="400">
        <f>Tannery!L255</f>
        <v>8414.6905572220876</v>
      </c>
      <c r="L409" s="400">
        <f>Tannery!M255</f>
        <v>8913.9394609708124</v>
      </c>
      <c r="M409" s="399">
        <f>Tannery!N255</f>
        <v>8575.4174122750956</v>
      </c>
    </row>
    <row r="410" spans="2:13" s="280" customFormat="1" x14ac:dyDescent="0.25">
      <c r="B410" s="281" t="s">
        <v>149</v>
      </c>
      <c r="C410" s="398">
        <f>Tannery!D256</f>
        <v>1521.7216663690845</v>
      </c>
      <c r="D410" s="400">
        <f>Tannery!E256</f>
        <v>1553.0749763284432</v>
      </c>
      <c r="E410" s="400">
        <f>Tannery!F256</f>
        <v>1585.0491439107593</v>
      </c>
      <c r="F410" s="400">
        <f>Tannery!G256</f>
        <v>1618.5754555504705</v>
      </c>
      <c r="G410" s="400">
        <f>Tannery!H256</f>
        <v>1650.549623132787</v>
      </c>
      <c r="H410" s="400">
        <f>Tannery!I256</f>
        <v>1685.0072212069338</v>
      </c>
      <c r="I410" s="400">
        <f>Tannery!J256</f>
        <v>1697.4243736660858</v>
      </c>
      <c r="J410" s="400">
        <f>Tannery!K256</f>
        <v>1718.2231040351658</v>
      </c>
      <c r="K410" s="400">
        <f>Tannery!L256</f>
        <v>1836.4964812085886</v>
      </c>
      <c r="L410" s="400">
        <f>Tannery!M256</f>
        <v>1945.4569940376482</v>
      </c>
      <c r="M410" s="399">
        <f>Tannery!N256</f>
        <v>1871.5749369056932</v>
      </c>
    </row>
    <row r="411" spans="2:13" s="280" customFormat="1" x14ac:dyDescent="0.25">
      <c r="B411" s="281" t="s">
        <v>150</v>
      </c>
      <c r="C411" s="297">
        <f>Tannery!D257</f>
        <v>-3.6749999999999999E-4</v>
      </c>
      <c r="D411" s="211">
        <f>Tannery!E257</f>
        <v>-3.6749999999999999E-4</v>
      </c>
      <c r="E411" s="211">
        <f>Tannery!F257</f>
        <v>-3.6749999999999999E-4</v>
      </c>
      <c r="F411" s="211">
        <f>Tannery!G257</f>
        <v>-3.6749999999999999E-4</v>
      </c>
      <c r="G411" s="211">
        <f>Tannery!H257</f>
        <v>-3.6749999999999999E-4</v>
      </c>
      <c r="H411" s="211">
        <f>Tannery!I257</f>
        <v>-3.6749999999999999E-4</v>
      </c>
      <c r="I411" s="211">
        <f>Tannery!J257</f>
        <v>-3.6749999999999999E-4</v>
      </c>
      <c r="J411" s="211">
        <f>Tannery!K257</f>
        <v>-3.6749999999999999E-4</v>
      </c>
      <c r="K411" s="211">
        <f>Tannery!L257</f>
        <v>-3.6749999999999999E-4</v>
      </c>
      <c r="L411" s="211">
        <f>Tannery!M257</f>
        <v>-3.6749999999999999E-4</v>
      </c>
      <c r="M411" s="212">
        <f>Tannery!N257</f>
        <v>-3.6749999999999999E-4</v>
      </c>
    </row>
    <row r="412" spans="2:13" s="280" customFormat="1" x14ac:dyDescent="0.25">
      <c r="B412" s="281" t="s">
        <v>151</v>
      </c>
      <c r="C412" s="297">
        <f>Tannery!D258</f>
        <v>-3.6749999999999999E-4</v>
      </c>
      <c r="D412" s="211">
        <f>Tannery!E258</f>
        <v>-3.6749999999999999E-4</v>
      </c>
      <c r="E412" s="211">
        <f>Tannery!F258</f>
        <v>-3.6749999999999999E-4</v>
      </c>
      <c r="F412" s="211">
        <f>Tannery!G258</f>
        <v>-3.6749999999999999E-4</v>
      </c>
      <c r="G412" s="211">
        <f>Tannery!H258</f>
        <v>-3.6749999999999999E-4</v>
      </c>
      <c r="H412" s="211">
        <f>Tannery!I258</f>
        <v>-3.6749999999999999E-4</v>
      </c>
      <c r="I412" s="211">
        <f>Tannery!J258</f>
        <v>-3.6749999999999999E-4</v>
      </c>
      <c r="J412" s="211">
        <f>Tannery!K258</f>
        <v>-3.6749999999999999E-4</v>
      </c>
      <c r="K412" s="211">
        <f>Tannery!L258</f>
        <v>-3.6749999999999999E-4</v>
      </c>
      <c r="L412" s="211">
        <f>Tannery!M258</f>
        <v>-3.6749999999999999E-4</v>
      </c>
      <c r="M412" s="212">
        <f>Tannery!N258</f>
        <v>-3.6749999999999999E-4</v>
      </c>
    </row>
    <row r="413" spans="2:13" s="280" customFormat="1" x14ac:dyDescent="0.25">
      <c r="B413" s="281" t="s">
        <v>152</v>
      </c>
      <c r="C413" s="398">
        <f>Tannery!D259</f>
        <v>1562.3456442509678</v>
      </c>
      <c r="D413" s="400">
        <f>Tannery!E259</f>
        <v>1594.535963954527</v>
      </c>
      <c r="E413" s="400">
        <f>Tannery!F259</f>
        <v>1627.3637157314242</v>
      </c>
      <c r="F413" s="400">
        <f>Tannery!G259</f>
        <v>1661.785047691666</v>
      </c>
      <c r="G413" s="400">
        <f>Tannery!H259</f>
        <v>1694.6127994685626</v>
      </c>
      <c r="H413" s="400">
        <f>Tannery!I259</f>
        <v>1729.9902795388114</v>
      </c>
      <c r="I413" s="400">
        <f>Tannery!J259</f>
        <v>1742.7389210055674</v>
      </c>
      <c r="J413" s="400">
        <f>Tannery!K259</f>
        <v>1764.0928954623841</v>
      </c>
      <c r="K413" s="400">
        <f>Tannery!L259</f>
        <v>1885.5237054332365</v>
      </c>
      <c r="L413" s="400">
        <f>Tannery!M259</f>
        <v>1997.3930343040217</v>
      </c>
      <c r="M413" s="399">
        <f>Tannery!N259</f>
        <v>1921.5386175768228</v>
      </c>
    </row>
    <row r="414" spans="2:13" s="280" customFormat="1" x14ac:dyDescent="0.25">
      <c r="B414" s="281" t="s">
        <v>153</v>
      </c>
      <c r="C414" s="398">
        <f>Tannery!D260</f>
        <v>2703.171298346796</v>
      </c>
      <c r="D414" s="400">
        <f>Tannery!E260</f>
        <v>2758.867001784276</v>
      </c>
      <c r="E414" s="400">
        <f>Tannery!F260</f>
        <v>2815.6655904383397</v>
      </c>
      <c r="F414" s="400">
        <f>Tannery!G260</f>
        <v>2875.2213921338625</v>
      </c>
      <c r="G414" s="400">
        <f>Tannery!H260</f>
        <v>2932.0199807879262</v>
      </c>
      <c r="H414" s="400">
        <f>Tannery!I260</f>
        <v>2993.230110308325</v>
      </c>
      <c r="I414" s="400">
        <f>Tannery!J260</f>
        <v>3015.2878146400003</v>
      </c>
      <c r="J414" s="400">
        <f>Tannery!K260</f>
        <v>3052.234469395557</v>
      </c>
      <c r="K414" s="400">
        <f>Tannery!L260</f>
        <v>3262.3341031547629</v>
      </c>
      <c r="L414" s="400">
        <f>Tannery!M260</f>
        <v>3455.8904586652125</v>
      </c>
      <c r="M414" s="399">
        <f>Tannery!N260</f>
        <v>3324.647117891745</v>
      </c>
    </row>
    <row r="415" spans="2:13" s="280" customFormat="1" x14ac:dyDescent="0.25">
      <c r="B415" s="281" t="s">
        <v>154</v>
      </c>
      <c r="C415" s="297">
        <f>Tannery!D261</f>
        <v>-3.6749999999999999E-4</v>
      </c>
      <c r="D415" s="211">
        <f>Tannery!E261</f>
        <v>-3.6749999999999999E-4</v>
      </c>
      <c r="E415" s="211">
        <f>Tannery!F261</f>
        <v>-3.6749999999999999E-4</v>
      </c>
      <c r="F415" s="211">
        <f>Tannery!G261</f>
        <v>-3.6749999999999999E-4</v>
      </c>
      <c r="G415" s="211">
        <f>Tannery!H261</f>
        <v>-3.6749999999999999E-4</v>
      </c>
      <c r="H415" s="211">
        <f>Tannery!I261</f>
        <v>-3.6749999999999999E-4</v>
      </c>
      <c r="I415" s="211">
        <f>Tannery!J261</f>
        <v>-3.6749999999999999E-4</v>
      </c>
      <c r="J415" s="211">
        <f>Tannery!K261</f>
        <v>-3.6749999999999999E-4</v>
      </c>
      <c r="K415" s="211">
        <f>Tannery!L261</f>
        <v>-3.6749999999999999E-4</v>
      </c>
      <c r="L415" s="211">
        <f>Tannery!M261</f>
        <v>-3.6749999999999999E-4</v>
      </c>
      <c r="M415" s="212">
        <f>Tannery!N261</f>
        <v>-3.6749999999999999E-4</v>
      </c>
    </row>
    <row r="416" spans="2:13" s="280" customFormat="1" x14ac:dyDescent="0.25">
      <c r="B416" s="281" t="s">
        <v>155</v>
      </c>
      <c r="C416" s="398">
        <f>Tannery!D262</f>
        <v>2519.4316552663508</v>
      </c>
      <c r="D416" s="400">
        <f>Tannery!E262</f>
        <v>2571.3416173837318</v>
      </c>
      <c r="E416" s="400">
        <f>Tannery!F262</f>
        <v>2624.2794995430409</v>
      </c>
      <c r="F416" s="400">
        <f>Tannery!G262</f>
        <v>2679.7871818071712</v>
      </c>
      <c r="G416" s="400">
        <f>Tannery!H262</f>
        <v>2732.7250639664808</v>
      </c>
      <c r="H416" s="400">
        <f>Tannery!I262</f>
        <v>2789.7746262935029</v>
      </c>
      <c r="I416" s="400">
        <f>Tannery!J262</f>
        <v>2810.3330271320692</v>
      </c>
      <c r="J416" s="400">
        <f>Tannery!K262</f>
        <v>2844.7683485366688</v>
      </c>
      <c r="K416" s="400">
        <f>Tannery!L262</f>
        <v>3040.5871165240169</v>
      </c>
      <c r="L416" s="400">
        <f>Tannery!M262</f>
        <v>3220.9870838824404</v>
      </c>
      <c r="M416" s="399">
        <f>Tannery!N262</f>
        <v>3098.6645988929681</v>
      </c>
    </row>
    <row r="417" spans="2:13" s="280" customFormat="1" x14ac:dyDescent="0.25">
      <c r="B417" s="281" t="s">
        <v>156</v>
      </c>
      <c r="C417" s="398">
        <f>Tannery!D263</f>
        <v>2529.8671725204126</v>
      </c>
      <c r="D417" s="400">
        <f>Tannery!E263</f>
        <v>2581.9921463152027</v>
      </c>
      <c r="E417" s="400">
        <f>Tannery!F263</f>
        <v>2635.1492978088995</v>
      </c>
      <c r="F417" s="400">
        <f>Tannery!G263</f>
        <v>2690.8868935498635</v>
      </c>
      <c r="G417" s="400">
        <f>Tannery!H263</f>
        <v>2744.0440450435603</v>
      </c>
      <c r="H417" s="400">
        <f>Tannery!I263</f>
        <v>2801.329907332884</v>
      </c>
      <c r="I417" s="400">
        <f>Tannery!J263</f>
        <v>2821.973461311019</v>
      </c>
      <c r="J417" s="400">
        <f>Tannery!K263</f>
        <v>2856.5514142243942</v>
      </c>
      <c r="K417" s="400">
        <f>Tannery!L263</f>
        <v>3053.1812658661283</v>
      </c>
      <c r="L417" s="400">
        <f>Tannery!M263</f>
        <v>3234.3284520242601</v>
      </c>
      <c r="M417" s="399">
        <f>Tannery!N263</f>
        <v>3111.4993058543587</v>
      </c>
    </row>
    <row r="418" spans="2:13" s="280" customFormat="1" x14ac:dyDescent="0.25">
      <c r="B418" s="281" t="s">
        <v>157</v>
      </c>
      <c r="C418" s="297">
        <f>Tannery!D264</f>
        <v>-3.6749999999999999E-4</v>
      </c>
      <c r="D418" s="211">
        <f>Tannery!E264</f>
        <v>-3.6749999999999999E-4</v>
      </c>
      <c r="E418" s="211">
        <f>Tannery!F264</f>
        <v>-3.6749999999999999E-4</v>
      </c>
      <c r="F418" s="211">
        <f>Tannery!G264</f>
        <v>-3.6749999999999999E-4</v>
      </c>
      <c r="G418" s="211">
        <f>Tannery!H264</f>
        <v>-3.6749999999999999E-4</v>
      </c>
      <c r="H418" s="211">
        <f>Tannery!I264</f>
        <v>-3.6749999999999999E-4</v>
      </c>
      <c r="I418" s="211">
        <f>Tannery!J264</f>
        <v>-3.6749999999999999E-4</v>
      </c>
      <c r="J418" s="211">
        <f>Tannery!K264</f>
        <v>-3.6749999999999999E-4</v>
      </c>
      <c r="K418" s="211">
        <f>Tannery!L264</f>
        <v>-3.6749999999999999E-4</v>
      </c>
      <c r="L418" s="211">
        <f>Tannery!M264</f>
        <v>-3.6749999999999999E-4</v>
      </c>
      <c r="M418" s="212">
        <f>Tannery!N264</f>
        <v>-3.6749999999999999E-4</v>
      </c>
    </row>
    <row r="419" spans="2:13" s="280" customFormat="1" x14ac:dyDescent="0.25">
      <c r="B419" s="281" t="s">
        <v>158</v>
      </c>
      <c r="C419" s="297">
        <f>Tannery!D265</f>
        <v>-3.6749999999999999E-4</v>
      </c>
      <c r="D419" s="211">
        <f>Tannery!E265</f>
        <v>-3.6749999999999999E-4</v>
      </c>
      <c r="E419" s="211">
        <f>Tannery!F265</f>
        <v>-3.6749999999999999E-4</v>
      </c>
      <c r="F419" s="211">
        <f>Tannery!G265</f>
        <v>-3.6749999999999999E-4</v>
      </c>
      <c r="G419" s="211">
        <f>Tannery!H265</f>
        <v>-3.6749999999999999E-4</v>
      </c>
      <c r="H419" s="211">
        <f>Tannery!I265</f>
        <v>-3.6749999999999999E-4</v>
      </c>
      <c r="I419" s="211">
        <f>Tannery!J265</f>
        <v>-3.6749999999999999E-4</v>
      </c>
      <c r="J419" s="211">
        <f>Tannery!K265</f>
        <v>-3.6749999999999999E-4</v>
      </c>
      <c r="K419" s="211">
        <f>Tannery!L265</f>
        <v>-3.6749999999999999E-4</v>
      </c>
      <c r="L419" s="211">
        <f>Tannery!M265</f>
        <v>-3.6749999999999999E-4</v>
      </c>
      <c r="M419" s="212">
        <f>Tannery!N265</f>
        <v>-3.6749999999999999E-4</v>
      </c>
    </row>
    <row r="420" spans="2:13" s="280" customFormat="1" x14ac:dyDescent="0.25">
      <c r="B420" s="281" t="s">
        <v>159</v>
      </c>
      <c r="C420" s="297">
        <f>Tannery!D266</f>
        <v>-3.6749999999999999E-4</v>
      </c>
      <c r="D420" s="211">
        <f>Tannery!E266</f>
        <v>-3.6749999999999999E-4</v>
      </c>
      <c r="E420" s="211">
        <f>Tannery!F266</f>
        <v>-3.6749999999999999E-4</v>
      </c>
      <c r="F420" s="211">
        <f>Tannery!G266</f>
        <v>-3.6749999999999999E-4</v>
      </c>
      <c r="G420" s="211">
        <f>Tannery!H266</f>
        <v>-3.6749999999999999E-4</v>
      </c>
      <c r="H420" s="211">
        <f>Tannery!I266</f>
        <v>-3.6749999999999999E-4</v>
      </c>
      <c r="I420" s="211">
        <f>Tannery!J266</f>
        <v>-3.6749999999999999E-4</v>
      </c>
      <c r="J420" s="211">
        <f>Tannery!K266</f>
        <v>-3.6749999999999999E-4</v>
      </c>
      <c r="K420" s="211">
        <f>Tannery!L266</f>
        <v>-3.6749999999999999E-4</v>
      </c>
      <c r="L420" s="211">
        <f>Tannery!M266</f>
        <v>-3.6749999999999999E-4</v>
      </c>
      <c r="M420" s="212">
        <f>Tannery!N266</f>
        <v>-3.6749999999999999E-4</v>
      </c>
    </row>
    <row r="421" spans="2:13" s="280" customFormat="1" x14ac:dyDescent="0.25">
      <c r="B421" s="281" t="s">
        <v>160</v>
      </c>
      <c r="C421" s="297">
        <f>Tannery!D267</f>
        <v>-3.6749999999999999E-4</v>
      </c>
      <c r="D421" s="211">
        <f>Tannery!E267</f>
        <v>-3.6749999999999999E-4</v>
      </c>
      <c r="E421" s="211">
        <f>Tannery!F267</f>
        <v>-3.6749999999999999E-4</v>
      </c>
      <c r="F421" s="211">
        <f>Tannery!G267</f>
        <v>-3.6749999999999999E-4</v>
      </c>
      <c r="G421" s="211">
        <f>Tannery!H267</f>
        <v>-3.6749999999999999E-4</v>
      </c>
      <c r="H421" s="211">
        <f>Tannery!I267</f>
        <v>-3.6749999999999999E-4</v>
      </c>
      <c r="I421" s="211">
        <f>Tannery!J267</f>
        <v>-3.6749999999999999E-4</v>
      </c>
      <c r="J421" s="211">
        <f>Tannery!K267</f>
        <v>-3.6749999999999999E-4</v>
      </c>
      <c r="K421" s="211">
        <f>Tannery!L267</f>
        <v>-3.6749999999999999E-4</v>
      </c>
      <c r="L421" s="211">
        <f>Tannery!M267</f>
        <v>-3.6749999999999999E-4</v>
      </c>
      <c r="M421" s="212">
        <f>Tannery!N267</f>
        <v>-3.6749999999999999E-4</v>
      </c>
    </row>
    <row r="422" spans="2:13" s="280" customFormat="1" x14ac:dyDescent="0.25">
      <c r="B422" s="281" t="s">
        <v>161</v>
      </c>
      <c r="C422" s="297">
        <f>Tannery!D268</f>
        <v>-3.6749999999999999E-4</v>
      </c>
      <c r="D422" s="211">
        <f>Tannery!E268</f>
        <v>-3.6749999999999999E-4</v>
      </c>
      <c r="E422" s="211">
        <f>Tannery!F268</f>
        <v>-3.6749999999999999E-4</v>
      </c>
      <c r="F422" s="211">
        <f>Tannery!G268</f>
        <v>-3.6749999999999999E-4</v>
      </c>
      <c r="G422" s="211">
        <f>Tannery!H268</f>
        <v>-3.6749999999999999E-4</v>
      </c>
      <c r="H422" s="211">
        <f>Tannery!I268</f>
        <v>-3.6749999999999999E-4</v>
      </c>
      <c r="I422" s="211">
        <f>Tannery!J268</f>
        <v>-3.6749999999999999E-4</v>
      </c>
      <c r="J422" s="211">
        <f>Tannery!K268</f>
        <v>-3.6749999999999999E-4</v>
      </c>
      <c r="K422" s="211">
        <f>Tannery!L268</f>
        <v>-3.6749999999999999E-4</v>
      </c>
      <c r="L422" s="211">
        <f>Tannery!M268</f>
        <v>-3.6749999999999999E-4</v>
      </c>
      <c r="M422" s="212">
        <f>Tannery!N268</f>
        <v>-3.6749999999999999E-4</v>
      </c>
    </row>
    <row r="423" spans="2:13" s="280" customFormat="1" x14ac:dyDescent="0.25">
      <c r="B423" s="281" t="s">
        <v>162</v>
      </c>
      <c r="C423" s="297">
        <f>Tannery!D269</f>
        <v>-3.6749999999999999E-4</v>
      </c>
      <c r="D423" s="211">
        <f>Tannery!E269</f>
        <v>-3.6749999999999999E-4</v>
      </c>
      <c r="E423" s="211">
        <f>Tannery!F269</f>
        <v>-3.6749999999999999E-4</v>
      </c>
      <c r="F423" s="211">
        <f>Tannery!G269</f>
        <v>-3.6749999999999999E-4</v>
      </c>
      <c r="G423" s="211">
        <f>Tannery!H269</f>
        <v>-3.6749999999999999E-4</v>
      </c>
      <c r="H423" s="211">
        <f>Tannery!I269</f>
        <v>-3.6749999999999999E-4</v>
      </c>
      <c r="I423" s="211">
        <f>Tannery!J269</f>
        <v>-3.6749999999999999E-4</v>
      </c>
      <c r="J423" s="211">
        <f>Tannery!K269</f>
        <v>-3.6749999999999999E-4</v>
      </c>
      <c r="K423" s="211">
        <f>Tannery!L269</f>
        <v>-3.6749999999999999E-4</v>
      </c>
      <c r="L423" s="211">
        <f>Tannery!M269</f>
        <v>-3.6749999999999999E-4</v>
      </c>
      <c r="M423" s="212">
        <f>Tannery!N269</f>
        <v>-3.6749999999999999E-4</v>
      </c>
    </row>
    <row r="424" spans="2:13" s="280" customFormat="1" x14ac:dyDescent="0.25">
      <c r="B424" s="281" t="s">
        <v>163</v>
      </c>
      <c r="C424" s="398">
        <f>Tannery!D270</f>
        <v>1917.5259279338572</v>
      </c>
      <c r="D424" s="400">
        <f>Tannery!E270</f>
        <v>1957.0343236578105</v>
      </c>
      <c r="E424" s="400">
        <f>Tannery!F270</f>
        <v>1997.3250638515453</v>
      </c>
      <c r="F424" s="400">
        <f>Tannery!G270</f>
        <v>2039.5716652197332</v>
      </c>
      <c r="G424" s="400">
        <f>Tannery!H270</f>
        <v>2079.862405413468</v>
      </c>
      <c r="H424" s="400">
        <f>Tannery!I270</f>
        <v>2123.2825234863276</v>
      </c>
      <c r="I424" s="400">
        <f>Tannery!J270</f>
        <v>2138.9294128819524</v>
      </c>
      <c r="J424" s="400">
        <f>Tannery!K270</f>
        <v>2165.1379526196247</v>
      </c>
      <c r="K424" s="400">
        <f>Tannery!L270</f>
        <v>2314.1745741129544</v>
      </c>
      <c r="L424" s="400">
        <f>Tannery!M270</f>
        <v>2451.4760285595644</v>
      </c>
      <c r="M424" s="399">
        <f>Tannery!N270</f>
        <v>2358.3770366555946</v>
      </c>
    </row>
    <row r="425" spans="2:13" s="280" customFormat="1" x14ac:dyDescent="0.25">
      <c r="B425" s="281" t="s">
        <v>164</v>
      </c>
      <c r="C425" s="398">
        <f>Tannery!D271</f>
        <v>1783.3549918102053</v>
      </c>
      <c r="D425" s="400">
        <f>Tannery!E271</f>
        <v>1820.0989516817538</v>
      </c>
      <c r="E425" s="400">
        <f>Tannery!F271</f>
        <v>1857.5705147190761</v>
      </c>
      <c r="F425" s="400">
        <f>Tannery!G271</f>
        <v>1896.8610856708301</v>
      </c>
      <c r="G425" s="400">
        <f>Tannery!H271</f>
        <v>1934.3326487081522</v>
      </c>
      <c r="H425" s="400">
        <f>Tannery!I271</f>
        <v>1974.7146244085666</v>
      </c>
      <c r="I425" s="400">
        <f>Tannery!J271</f>
        <v>1989.2666877240315</v>
      </c>
      <c r="J425" s="400">
        <f>Tannery!K271</f>
        <v>2013.6413937774348</v>
      </c>
      <c r="K425" s="400">
        <f>Tannery!L271</f>
        <v>2152.249796857237</v>
      </c>
      <c r="L425" s="400">
        <f>Tannery!M271</f>
        <v>2279.94415245044</v>
      </c>
      <c r="M425" s="399">
        <f>Tannery!N271</f>
        <v>2193.3593757234248</v>
      </c>
    </row>
    <row r="426" spans="2:13" s="280" customFormat="1" x14ac:dyDescent="0.25">
      <c r="B426" s="281" t="s">
        <v>165</v>
      </c>
      <c r="C426" s="297">
        <f>Tannery!D272</f>
        <v>-3.6749999999999999E-4</v>
      </c>
      <c r="D426" s="211">
        <f>Tannery!E272</f>
        <v>-3.6749999999999999E-4</v>
      </c>
      <c r="E426" s="211">
        <f>Tannery!F272</f>
        <v>-3.6749999999999999E-4</v>
      </c>
      <c r="F426" s="211">
        <f>Tannery!G272</f>
        <v>-3.6749999999999999E-4</v>
      </c>
      <c r="G426" s="211">
        <f>Tannery!H272</f>
        <v>-3.6749999999999999E-4</v>
      </c>
      <c r="H426" s="211">
        <f>Tannery!I272</f>
        <v>-3.6749999999999999E-4</v>
      </c>
      <c r="I426" s="211">
        <f>Tannery!J272</f>
        <v>-3.6749999999999999E-4</v>
      </c>
      <c r="J426" s="211">
        <f>Tannery!K272</f>
        <v>-3.6749999999999999E-4</v>
      </c>
      <c r="K426" s="211">
        <f>Tannery!L272</f>
        <v>-3.6749999999999999E-4</v>
      </c>
      <c r="L426" s="211">
        <f>Tannery!M272</f>
        <v>-3.6749999999999999E-4</v>
      </c>
      <c r="M426" s="212">
        <f>Tannery!N272</f>
        <v>-3.6749999999999999E-4</v>
      </c>
    </row>
    <row r="427" spans="2:13" s="280" customFormat="1" x14ac:dyDescent="0.25">
      <c r="B427" s="281" t="s">
        <v>166</v>
      </c>
      <c r="C427" s="398">
        <f>Tannery!D273</f>
        <v>23277.538958819219</v>
      </c>
      <c r="D427" s="400">
        <f>Tannery!E273</f>
        <v>23757.145542246035</v>
      </c>
      <c r="E427" s="400">
        <f>Tannery!F273</f>
        <v>24246.249285740712</v>
      </c>
      <c r="F427" s="400">
        <f>Tannery!G273</f>
        <v>24759.095929405023</v>
      </c>
      <c r="G427" s="400">
        <f>Tannery!H273</f>
        <v>25248.1996728997</v>
      </c>
      <c r="H427" s="400">
        <f>Tannery!I273</f>
        <v>25775.292056665803</v>
      </c>
      <c r="I427" s="400">
        <f>Tannery!J273</f>
        <v>25965.235258022956</v>
      </c>
      <c r="J427" s="400">
        <f>Tannery!K273</f>
        <v>26283.390120296186</v>
      </c>
      <c r="K427" s="400">
        <f>Tannery!L273</f>
        <v>28092.59911322307</v>
      </c>
      <c r="L427" s="400">
        <f>Tannery!M273</f>
        <v>29759.350705132103</v>
      </c>
      <c r="M427" s="399">
        <f>Tannery!N273</f>
        <v>28629.188657057039</v>
      </c>
    </row>
    <row r="428" spans="2:13" s="280" customFormat="1" x14ac:dyDescent="0.25">
      <c r="B428" s="281" t="s">
        <v>186</v>
      </c>
      <c r="C428" s="297">
        <f>Tannery!D274</f>
        <v>-3.6749999999999999E-4</v>
      </c>
      <c r="D428" s="211">
        <f>Tannery!E274</f>
        <v>-3.6749999999999999E-4</v>
      </c>
      <c r="E428" s="211">
        <f>Tannery!F274</f>
        <v>-3.6749999999999999E-4</v>
      </c>
      <c r="F428" s="211">
        <f>Tannery!G274</f>
        <v>-3.6749999999999999E-4</v>
      </c>
      <c r="G428" s="211">
        <f>Tannery!H274</f>
        <v>-3.6749999999999999E-4</v>
      </c>
      <c r="H428" s="211">
        <f>Tannery!I274</f>
        <v>-3.6749999999999999E-4</v>
      </c>
      <c r="I428" s="211">
        <f>Tannery!J274</f>
        <v>-3.6749999999999999E-4</v>
      </c>
      <c r="J428" s="211">
        <f>Tannery!K274</f>
        <v>-3.6749999999999999E-4</v>
      </c>
      <c r="K428" s="211">
        <f>Tannery!L274</f>
        <v>-3.6749999999999999E-4</v>
      </c>
      <c r="L428" s="211">
        <f>Tannery!M274</f>
        <v>-3.6749999999999999E-4</v>
      </c>
      <c r="M428" s="212">
        <f>Tannery!N274</f>
        <v>-3.6749999999999999E-4</v>
      </c>
    </row>
    <row r="429" spans="2:13" s="280" customFormat="1" x14ac:dyDescent="0.25">
      <c r="B429" s="281" t="s">
        <v>167</v>
      </c>
      <c r="C429" s="297">
        <f>Tannery!D275</f>
        <v>-3.6749999999999999E-4</v>
      </c>
      <c r="D429" s="211">
        <f>Tannery!E275</f>
        <v>-3.6749999999999999E-4</v>
      </c>
      <c r="E429" s="211">
        <f>Tannery!F275</f>
        <v>-3.6749999999999999E-4</v>
      </c>
      <c r="F429" s="211">
        <f>Tannery!G275</f>
        <v>-3.6749999999999999E-4</v>
      </c>
      <c r="G429" s="211">
        <f>Tannery!H275</f>
        <v>-3.6749999999999999E-4</v>
      </c>
      <c r="H429" s="211">
        <f>Tannery!I275</f>
        <v>-3.6749999999999999E-4</v>
      </c>
      <c r="I429" s="211">
        <f>Tannery!J275</f>
        <v>-3.6749999999999999E-4</v>
      </c>
      <c r="J429" s="211">
        <f>Tannery!K275</f>
        <v>-3.6749999999999999E-4</v>
      </c>
      <c r="K429" s="211">
        <f>Tannery!L275</f>
        <v>-3.6749999999999999E-4</v>
      </c>
      <c r="L429" s="211">
        <f>Tannery!M275</f>
        <v>-3.6749999999999999E-4</v>
      </c>
      <c r="M429" s="212">
        <f>Tannery!N275</f>
        <v>-3.6749999999999999E-4</v>
      </c>
    </row>
    <row r="430" spans="2:13" s="280" customFormat="1" x14ac:dyDescent="0.25">
      <c r="B430" s="281" t="s">
        <v>168</v>
      </c>
      <c r="C430" s="398">
        <f>Tannery!D276</f>
        <v>22084.908415497881</v>
      </c>
      <c r="D430" s="400">
        <f>Tannery!E276</f>
        <v>22539.942235792205</v>
      </c>
      <c r="E430" s="400">
        <f>Tannery!F276</f>
        <v>23003.986626785427</v>
      </c>
      <c r="F430" s="400">
        <f>Tannery!G276</f>
        <v>23490.557444525897</v>
      </c>
      <c r="G430" s="400">
        <f>Tannery!H276</f>
        <v>23954.601835519115</v>
      </c>
      <c r="H430" s="400">
        <f>Tannery!I276</f>
        <v>24454.688509307929</v>
      </c>
      <c r="I430" s="400">
        <f>Tannery!J276</f>
        <v>24634.899923285884</v>
      </c>
      <c r="J430" s="400">
        <f>Tannery!K276</f>
        <v>24936.754041698943</v>
      </c>
      <c r="K430" s="400">
        <f>Tannery!L276</f>
        <v>26653.267759838931</v>
      </c>
      <c r="L430" s="400">
        <f>Tannery!M276</f>
        <v>28234.62291749545</v>
      </c>
      <c r="M430" s="399">
        <f>Tannery!N276</f>
        <v>27162.365004326643</v>
      </c>
    </row>
    <row r="431" spans="2:13" s="280" customFormat="1" x14ac:dyDescent="0.25">
      <c r="B431" s="281" t="s">
        <v>169</v>
      </c>
      <c r="C431" s="398">
        <f>Tannery!D277</f>
        <v>974.22970757562746</v>
      </c>
      <c r="D431" s="400">
        <f>Tannery!E277</f>
        <v>994.30258345947834</v>
      </c>
      <c r="E431" s="400">
        <f>Tannery!F277</f>
        <v>1014.7729420340992</v>
      </c>
      <c r="F431" s="400">
        <f>Tannery!G277</f>
        <v>1036.2370073356431</v>
      </c>
      <c r="G431" s="400">
        <f>Tannery!H277</f>
        <v>1056.7073659102634</v>
      </c>
      <c r="H431" s="400">
        <f>Tannery!I277</f>
        <v>1078.7676552479611</v>
      </c>
      <c r="I431" s="400">
        <f>Tannery!J277</f>
        <v>1086.7173090633478</v>
      </c>
      <c r="J431" s="400">
        <f>Tannery!K277</f>
        <v>1100.0329792041202</v>
      </c>
      <c r="K431" s="400">
        <f>Tannery!L277</f>
        <v>1175.7534317956777</v>
      </c>
      <c r="L431" s="400">
        <f>Tannery!M277</f>
        <v>1245.5116440256945</v>
      </c>
      <c r="M431" s="399">
        <f>Tannery!N277</f>
        <v>1198.2112038241444</v>
      </c>
    </row>
    <row r="432" spans="2:13" s="280" customFormat="1" x14ac:dyDescent="0.25">
      <c r="B432" s="281" t="s">
        <v>170</v>
      </c>
      <c r="C432" s="398">
        <f>Tannery!D278</f>
        <v>12210.300213841892</v>
      </c>
      <c r="D432" s="400">
        <f>Tannery!E278</f>
        <v>12461.879234387696</v>
      </c>
      <c r="E432" s="400">
        <f>Tannery!F278</f>
        <v>12718.440017716583</v>
      </c>
      <c r="F432" s="400">
        <f>Tannery!G278</f>
        <v>12987.45520800319</v>
      </c>
      <c r="G432" s="400">
        <f>Tannery!H278</f>
        <v>13244.015991332077</v>
      </c>
      <c r="H432" s="400">
        <f>Tannery!I278</f>
        <v>13520.503825793305</v>
      </c>
      <c r="I432" s="400">
        <f>Tannery!J278</f>
        <v>13620.139081455014</v>
      </c>
      <c r="J432" s="400">
        <f>Tannery!K278</f>
        <v>13787.028134688368</v>
      </c>
      <c r="K432" s="400">
        <f>Tannery!L278</f>
        <v>14736.0539448661</v>
      </c>
      <c r="L432" s="400">
        <f>Tannery!M278</f>
        <v>15610.353313297561</v>
      </c>
      <c r="M432" s="399">
        <f>Tannery!N278</f>
        <v>15017.523542110419</v>
      </c>
    </row>
    <row r="433" spans="1:13" x14ac:dyDescent="0.25">
      <c r="A433" s="276"/>
      <c r="B433" s="287" t="s">
        <v>882</v>
      </c>
      <c r="C433" s="554">
        <f t="shared" ref="C433:M433" si="81">SUM(C434:C469)</f>
        <v>0</v>
      </c>
      <c r="D433" s="554">
        <f t="shared" si="81"/>
        <v>0</v>
      </c>
      <c r="E433" s="554">
        <f t="shared" si="81"/>
        <v>0</v>
      </c>
      <c r="F433" s="554">
        <f t="shared" si="81"/>
        <v>0</v>
      </c>
      <c r="G433" s="554">
        <f t="shared" si="81"/>
        <v>0</v>
      </c>
      <c r="H433" s="554">
        <f t="shared" si="81"/>
        <v>0</v>
      </c>
      <c r="I433" s="554">
        <f t="shared" si="81"/>
        <v>0</v>
      </c>
      <c r="J433" s="554">
        <f t="shared" si="81"/>
        <v>0</v>
      </c>
      <c r="K433" s="554">
        <f t="shared" si="81"/>
        <v>0</v>
      </c>
      <c r="L433" s="554">
        <f t="shared" si="81"/>
        <v>0</v>
      </c>
      <c r="M433" s="554">
        <f t="shared" si="81"/>
        <v>0</v>
      </c>
    </row>
    <row r="434" spans="1:13" s="280" customFormat="1" x14ac:dyDescent="0.25">
      <c r="B434" s="281" t="s">
        <v>136</v>
      </c>
      <c r="C434" s="297">
        <f>'Fish Processing'!D242</f>
        <v>0</v>
      </c>
      <c r="D434" s="211">
        <f>'Fish Processing'!E242</f>
        <v>0</v>
      </c>
      <c r="E434" s="211">
        <f>'Fish Processing'!F242</f>
        <v>0</v>
      </c>
      <c r="F434" s="211">
        <f>'Fish Processing'!G242</f>
        <v>0</v>
      </c>
      <c r="G434" s="211">
        <f>'Fish Processing'!H242</f>
        <v>0</v>
      </c>
      <c r="H434" s="211">
        <f>'Fish Processing'!I242</f>
        <v>0</v>
      </c>
      <c r="I434" s="211">
        <f>'Fish Processing'!J242</f>
        <v>0</v>
      </c>
      <c r="J434" s="211">
        <f>'Fish Processing'!K242</f>
        <v>0</v>
      </c>
      <c r="K434" s="211">
        <f>'Fish Processing'!L242</f>
        <v>0</v>
      </c>
      <c r="L434" s="211">
        <f>'Fish Processing'!M242</f>
        <v>0</v>
      </c>
      <c r="M434" s="212">
        <f>'Fish Processing'!N242</f>
        <v>0</v>
      </c>
    </row>
    <row r="435" spans="1:13" s="280" customFormat="1" x14ac:dyDescent="0.25">
      <c r="B435" s="281" t="s">
        <v>137</v>
      </c>
      <c r="C435" s="398">
        <f>'Fish Processing'!D243</f>
        <v>0</v>
      </c>
      <c r="D435" s="400">
        <f>'Fish Processing'!E243</f>
        <v>0</v>
      </c>
      <c r="E435" s="400">
        <f>'Fish Processing'!F243</f>
        <v>0</v>
      </c>
      <c r="F435" s="400">
        <f>'Fish Processing'!G243</f>
        <v>0</v>
      </c>
      <c r="G435" s="400">
        <f>'Fish Processing'!H243</f>
        <v>0</v>
      </c>
      <c r="H435" s="400">
        <f>'Fish Processing'!I243</f>
        <v>0</v>
      </c>
      <c r="I435" s="400">
        <f>'Fish Processing'!J243</f>
        <v>0</v>
      </c>
      <c r="J435" s="400">
        <f>'Fish Processing'!K243</f>
        <v>0</v>
      </c>
      <c r="K435" s="400">
        <f>'Fish Processing'!L243</f>
        <v>0</v>
      </c>
      <c r="L435" s="400">
        <f>'Fish Processing'!M243</f>
        <v>0</v>
      </c>
      <c r="M435" s="399">
        <f>'Fish Processing'!N243</f>
        <v>0</v>
      </c>
    </row>
    <row r="436" spans="1:13" s="280" customFormat="1" x14ac:dyDescent="0.25">
      <c r="B436" s="281" t="s">
        <v>138</v>
      </c>
      <c r="C436" s="297">
        <f>'Fish Processing'!D244</f>
        <v>0</v>
      </c>
      <c r="D436" s="211">
        <f>'Fish Processing'!E244</f>
        <v>0</v>
      </c>
      <c r="E436" s="211">
        <f>'Fish Processing'!F244</f>
        <v>0</v>
      </c>
      <c r="F436" s="211">
        <f>'Fish Processing'!G244</f>
        <v>0</v>
      </c>
      <c r="G436" s="211">
        <f>'Fish Processing'!H244</f>
        <v>0</v>
      </c>
      <c r="H436" s="211">
        <f>'Fish Processing'!I244</f>
        <v>0</v>
      </c>
      <c r="I436" s="211">
        <f>'Fish Processing'!J244</f>
        <v>0</v>
      </c>
      <c r="J436" s="211">
        <f>'Fish Processing'!K244</f>
        <v>0</v>
      </c>
      <c r="K436" s="211">
        <f>'Fish Processing'!L244</f>
        <v>0</v>
      </c>
      <c r="L436" s="211">
        <f>'Fish Processing'!M244</f>
        <v>0</v>
      </c>
      <c r="M436" s="212">
        <f>'Fish Processing'!N244</f>
        <v>0</v>
      </c>
    </row>
    <row r="437" spans="1:13" s="280" customFormat="1" x14ac:dyDescent="0.25">
      <c r="B437" s="281" t="s">
        <v>139</v>
      </c>
      <c r="C437" s="297">
        <f>'Fish Processing'!D245</f>
        <v>0</v>
      </c>
      <c r="D437" s="211">
        <f>'Fish Processing'!E245</f>
        <v>0</v>
      </c>
      <c r="E437" s="211">
        <f>'Fish Processing'!F245</f>
        <v>0</v>
      </c>
      <c r="F437" s="211">
        <f>'Fish Processing'!G245</f>
        <v>0</v>
      </c>
      <c r="G437" s="211">
        <f>'Fish Processing'!H245</f>
        <v>0</v>
      </c>
      <c r="H437" s="211">
        <f>'Fish Processing'!I245</f>
        <v>0</v>
      </c>
      <c r="I437" s="211">
        <f>'Fish Processing'!J245</f>
        <v>0</v>
      </c>
      <c r="J437" s="211">
        <f>'Fish Processing'!K245</f>
        <v>0</v>
      </c>
      <c r="K437" s="211">
        <f>'Fish Processing'!L245</f>
        <v>0</v>
      </c>
      <c r="L437" s="211">
        <f>'Fish Processing'!M245</f>
        <v>0</v>
      </c>
      <c r="M437" s="212">
        <f>'Fish Processing'!N245</f>
        <v>0</v>
      </c>
    </row>
    <row r="438" spans="1:13" s="280" customFormat="1" x14ac:dyDescent="0.25">
      <c r="B438" s="281" t="s">
        <v>140</v>
      </c>
      <c r="C438" s="398">
        <f>'Fish Processing'!D246</f>
        <v>0</v>
      </c>
      <c r="D438" s="400">
        <f>'Fish Processing'!E246</f>
        <v>0</v>
      </c>
      <c r="E438" s="400">
        <f>'Fish Processing'!F246</f>
        <v>0</v>
      </c>
      <c r="F438" s="400">
        <f>'Fish Processing'!G246</f>
        <v>0</v>
      </c>
      <c r="G438" s="400">
        <f>'Fish Processing'!H246</f>
        <v>0</v>
      </c>
      <c r="H438" s="400">
        <f>'Fish Processing'!I246</f>
        <v>0</v>
      </c>
      <c r="I438" s="400">
        <f>'Fish Processing'!J246</f>
        <v>0</v>
      </c>
      <c r="J438" s="400">
        <f>'Fish Processing'!K246</f>
        <v>0</v>
      </c>
      <c r="K438" s="400">
        <f>'Fish Processing'!L246</f>
        <v>0</v>
      </c>
      <c r="L438" s="400">
        <f>'Fish Processing'!M246</f>
        <v>0</v>
      </c>
      <c r="M438" s="399">
        <f>'Fish Processing'!N246</f>
        <v>0</v>
      </c>
    </row>
    <row r="439" spans="1:13" s="280" customFormat="1" x14ac:dyDescent="0.25">
      <c r="B439" s="281" t="s">
        <v>141</v>
      </c>
      <c r="C439" s="297">
        <f>'Fish Processing'!D247</f>
        <v>0</v>
      </c>
      <c r="D439" s="211">
        <f>'Fish Processing'!E247</f>
        <v>0</v>
      </c>
      <c r="E439" s="211">
        <f>'Fish Processing'!F247</f>
        <v>0</v>
      </c>
      <c r="F439" s="211">
        <f>'Fish Processing'!G247</f>
        <v>0</v>
      </c>
      <c r="G439" s="211">
        <f>'Fish Processing'!H247</f>
        <v>0</v>
      </c>
      <c r="H439" s="211">
        <f>'Fish Processing'!I247</f>
        <v>0</v>
      </c>
      <c r="I439" s="211">
        <f>'Fish Processing'!J247</f>
        <v>0</v>
      </c>
      <c r="J439" s="211">
        <f>'Fish Processing'!K247</f>
        <v>0</v>
      </c>
      <c r="K439" s="211">
        <f>'Fish Processing'!L247</f>
        <v>0</v>
      </c>
      <c r="L439" s="211">
        <f>'Fish Processing'!M247</f>
        <v>0</v>
      </c>
      <c r="M439" s="212">
        <f>'Fish Processing'!N247</f>
        <v>0</v>
      </c>
    </row>
    <row r="440" spans="1:13" s="280" customFormat="1" x14ac:dyDescent="0.25">
      <c r="B440" s="281" t="s">
        <v>142</v>
      </c>
      <c r="C440" s="398">
        <f>'Fish Processing'!D248</f>
        <v>0</v>
      </c>
      <c r="D440" s="400">
        <f>'Fish Processing'!E248</f>
        <v>0</v>
      </c>
      <c r="E440" s="400">
        <f>'Fish Processing'!F248</f>
        <v>0</v>
      </c>
      <c r="F440" s="400">
        <f>'Fish Processing'!G248</f>
        <v>0</v>
      </c>
      <c r="G440" s="400">
        <f>'Fish Processing'!H248</f>
        <v>0</v>
      </c>
      <c r="H440" s="400">
        <f>'Fish Processing'!I248</f>
        <v>0</v>
      </c>
      <c r="I440" s="400">
        <f>'Fish Processing'!J248</f>
        <v>0</v>
      </c>
      <c r="J440" s="400">
        <f>'Fish Processing'!K248</f>
        <v>0</v>
      </c>
      <c r="K440" s="400">
        <f>'Fish Processing'!L248</f>
        <v>0</v>
      </c>
      <c r="L440" s="400">
        <f>'Fish Processing'!M248</f>
        <v>0</v>
      </c>
      <c r="M440" s="399">
        <f>'Fish Processing'!N248</f>
        <v>0</v>
      </c>
    </row>
    <row r="441" spans="1:13" s="280" customFormat="1" x14ac:dyDescent="0.25">
      <c r="B441" s="281" t="s">
        <v>143</v>
      </c>
      <c r="C441" s="297">
        <f>'Fish Processing'!D249</f>
        <v>0</v>
      </c>
      <c r="D441" s="211">
        <f>'Fish Processing'!E249</f>
        <v>0</v>
      </c>
      <c r="E441" s="211">
        <f>'Fish Processing'!F249</f>
        <v>0</v>
      </c>
      <c r="F441" s="211">
        <f>'Fish Processing'!G249</f>
        <v>0</v>
      </c>
      <c r="G441" s="211">
        <f>'Fish Processing'!H249</f>
        <v>0</v>
      </c>
      <c r="H441" s="211">
        <f>'Fish Processing'!I249</f>
        <v>0</v>
      </c>
      <c r="I441" s="211">
        <f>'Fish Processing'!J249</f>
        <v>0</v>
      </c>
      <c r="J441" s="211">
        <f>'Fish Processing'!K249</f>
        <v>0</v>
      </c>
      <c r="K441" s="211">
        <f>'Fish Processing'!L249</f>
        <v>0</v>
      </c>
      <c r="L441" s="211">
        <f>'Fish Processing'!M249</f>
        <v>0</v>
      </c>
      <c r="M441" s="212">
        <f>'Fish Processing'!N249</f>
        <v>0</v>
      </c>
    </row>
    <row r="442" spans="1:13" s="280" customFormat="1" x14ac:dyDescent="0.25">
      <c r="B442" s="281" t="s">
        <v>144</v>
      </c>
      <c r="C442" s="297">
        <f>'Fish Processing'!D250</f>
        <v>0</v>
      </c>
      <c r="D442" s="211">
        <f>'Fish Processing'!E250</f>
        <v>0</v>
      </c>
      <c r="E442" s="211">
        <f>'Fish Processing'!F250</f>
        <v>0</v>
      </c>
      <c r="F442" s="211">
        <f>'Fish Processing'!G250</f>
        <v>0</v>
      </c>
      <c r="G442" s="211">
        <f>'Fish Processing'!H250</f>
        <v>0</v>
      </c>
      <c r="H442" s="211">
        <f>'Fish Processing'!I250</f>
        <v>0</v>
      </c>
      <c r="I442" s="211">
        <f>'Fish Processing'!J250</f>
        <v>0</v>
      </c>
      <c r="J442" s="211">
        <f>'Fish Processing'!K250</f>
        <v>0</v>
      </c>
      <c r="K442" s="211">
        <f>'Fish Processing'!L250</f>
        <v>0</v>
      </c>
      <c r="L442" s="211">
        <f>'Fish Processing'!M250</f>
        <v>0</v>
      </c>
      <c r="M442" s="212">
        <f>'Fish Processing'!N250</f>
        <v>0</v>
      </c>
    </row>
    <row r="443" spans="1:13" s="280" customFormat="1" x14ac:dyDescent="0.25">
      <c r="B443" s="281" t="s">
        <v>145</v>
      </c>
      <c r="C443" s="297">
        <f>'Fish Processing'!D251</f>
        <v>0</v>
      </c>
      <c r="D443" s="211">
        <f>'Fish Processing'!E251</f>
        <v>0</v>
      </c>
      <c r="E443" s="211">
        <f>'Fish Processing'!F251</f>
        <v>0</v>
      </c>
      <c r="F443" s="211">
        <f>'Fish Processing'!G251</f>
        <v>0</v>
      </c>
      <c r="G443" s="211">
        <f>'Fish Processing'!H251</f>
        <v>0</v>
      </c>
      <c r="H443" s="211">
        <f>'Fish Processing'!I251</f>
        <v>0</v>
      </c>
      <c r="I443" s="211">
        <f>'Fish Processing'!J251</f>
        <v>0</v>
      </c>
      <c r="J443" s="211">
        <f>'Fish Processing'!K251</f>
        <v>0</v>
      </c>
      <c r="K443" s="211">
        <f>'Fish Processing'!L251</f>
        <v>0</v>
      </c>
      <c r="L443" s="211">
        <f>'Fish Processing'!M251</f>
        <v>0</v>
      </c>
      <c r="M443" s="212">
        <f>'Fish Processing'!N251</f>
        <v>0</v>
      </c>
    </row>
    <row r="444" spans="1:13" s="280" customFormat="1" x14ac:dyDescent="0.25">
      <c r="B444" s="281" t="s">
        <v>146</v>
      </c>
      <c r="C444" s="297">
        <f>'Fish Processing'!D252</f>
        <v>0</v>
      </c>
      <c r="D444" s="211">
        <f>'Fish Processing'!E252</f>
        <v>0</v>
      </c>
      <c r="E444" s="211">
        <f>'Fish Processing'!F252</f>
        <v>0</v>
      </c>
      <c r="F444" s="211">
        <f>'Fish Processing'!G252</f>
        <v>0</v>
      </c>
      <c r="G444" s="211">
        <f>'Fish Processing'!H252</f>
        <v>0</v>
      </c>
      <c r="H444" s="211">
        <f>'Fish Processing'!I252</f>
        <v>0</v>
      </c>
      <c r="I444" s="211">
        <f>'Fish Processing'!J252</f>
        <v>0</v>
      </c>
      <c r="J444" s="211">
        <f>'Fish Processing'!K252</f>
        <v>0</v>
      </c>
      <c r="K444" s="211">
        <f>'Fish Processing'!L252</f>
        <v>0</v>
      </c>
      <c r="L444" s="211">
        <f>'Fish Processing'!M252</f>
        <v>0</v>
      </c>
      <c r="M444" s="212">
        <f>'Fish Processing'!N252</f>
        <v>0</v>
      </c>
    </row>
    <row r="445" spans="1:13" s="280" customFormat="1" x14ac:dyDescent="0.25">
      <c r="B445" s="281" t="s">
        <v>147</v>
      </c>
      <c r="C445" s="398">
        <f>'Fish Processing'!D253</f>
        <v>0</v>
      </c>
      <c r="D445" s="400">
        <f>'Fish Processing'!E253</f>
        <v>0</v>
      </c>
      <c r="E445" s="400">
        <f>'Fish Processing'!F253</f>
        <v>0</v>
      </c>
      <c r="F445" s="400">
        <f>'Fish Processing'!G253</f>
        <v>0</v>
      </c>
      <c r="G445" s="400">
        <f>'Fish Processing'!H253</f>
        <v>0</v>
      </c>
      <c r="H445" s="400">
        <f>'Fish Processing'!I253</f>
        <v>0</v>
      </c>
      <c r="I445" s="400">
        <f>'Fish Processing'!J253</f>
        <v>0</v>
      </c>
      <c r="J445" s="400">
        <f>'Fish Processing'!K253</f>
        <v>0</v>
      </c>
      <c r="K445" s="400">
        <f>'Fish Processing'!L253</f>
        <v>0</v>
      </c>
      <c r="L445" s="400">
        <f>'Fish Processing'!M253</f>
        <v>0</v>
      </c>
      <c r="M445" s="399">
        <f>'Fish Processing'!N253</f>
        <v>0</v>
      </c>
    </row>
    <row r="446" spans="1:13" s="280" customFormat="1" x14ac:dyDescent="0.25">
      <c r="B446" s="281" t="s">
        <v>148</v>
      </c>
      <c r="C446" s="398">
        <f>'Fish Processing'!D254</f>
        <v>0</v>
      </c>
      <c r="D446" s="400">
        <f>'Fish Processing'!E254</f>
        <v>0</v>
      </c>
      <c r="E446" s="400">
        <f>'Fish Processing'!F254</f>
        <v>0</v>
      </c>
      <c r="F446" s="400">
        <f>'Fish Processing'!G254</f>
        <v>0</v>
      </c>
      <c r="G446" s="400">
        <f>'Fish Processing'!H254</f>
        <v>0</v>
      </c>
      <c r="H446" s="400">
        <f>'Fish Processing'!I254</f>
        <v>0</v>
      </c>
      <c r="I446" s="400">
        <f>'Fish Processing'!J254</f>
        <v>0</v>
      </c>
      <c r="J446" s="400">
        <f>'Fish Processing'!K254</f>
        <v>0</v>
      </c>
      <c r="K446" s="400">
        <f>'Fish Processing'!L254</f>
        <v>0</v>
      </c>
      <c r="L446" s="400">
        <f>'Fish Processing'!M254</f>
        <v>0</v>
      </c>
      <c r="M446" s="399">
        <f>'Fish Processing'!N254</f>
        <v>0</v>
      </c>
    </row>
    <row r="447" spans="1:13" s="280" customFormat="1" x14ac:dyDescent="0.25">
      <c r="B447" s="281" t="s">
        <v>149</v>
      </c>
      <c r="C447" s="398">
        <f>'Fish Processing'!D255</f>
        <v>0</v>
      </c>
      <c r="D447" s="400">
        <f>'Fish Processing'!E255</f>
        <v>0</v>
      </c>
      <c r="E447" s="400">
        <f>'Fish Processing'!F255</f>
        <v>0</v>
      </c>
      <c r="F447" s="400">
        <f>'Fish Processing'!G255</f>
        <v>0</v>
      </c>
      <c r="G447" s="400">
        <f>'Fish Processing'!H255</f>
        <v>0</v>
      </c>
      <c r="H447" s="400">
        <f>'Fish Processing'!I255</f>
        <v>0</v>
      </c>
      <c r="I447" s="400">
        <f>'Fish Processing'!J255</f>
        <v>0</v>
      </c>
      <c r="J447" s="400">
        <f>'Fish Processing'!K255</f>
        <v>0</v>
      </c>
      <c r="K447" s="400">
        <f>'Fish Processing'!L255</f>
        <v>0</v>
      </c>
      <c r="L447" s="400">
        <f>'Fish Processing'!M255</f>
        <v>0</v>
      </c>
      <c r="M447" s="399">
        <f>'Fish Processing'!N255</f>
        <v>0</v>
      </c>
    </row>
    <row r="448" spans="1:13" s="280" customFormat="1" x14ac:dyDescent="0.25">
      <c r="B448" s="281" t="s">
        <v>150</v>
      </c>
      <c r="C448" s="297">
        <f>'Fish Processing'!D256</f>
        <v>0</v>
      </c>
      <c r="D448" s="211">
        <f>'Fish Processing'!E256</f>
        <v>0</v>
      </c>
      <c r="E448" s="211">
        <f>'Fish Processing'!F256</f>
        <v>0</v>
      </c>
      <c r="F448" s="211">
        <f>'Fish Processing'!G256</f>
        <v>0</v>
      </c>
      <c r="G448" s="211">
        <f>'Fish Processing'!H256</f>
        <v>0</v>
      </c>
      <c r="H448" s="211">
        <f>'Fish Processing'!I256</f>
        <v>0</v>
      </c>
      <c r="I448" s="211">
        <f>'Fish Processing'!J256</f>
        <v>0</v>
      </c>
      <c r="J448" s="211">
        <f>'Fish Processing'!K256</f>
        <v>0</v>
      </c>
      <c r="K448" s="211">
        <f>'Fish Processing'!L256</f>
        <v>0</v>
      </c>
      <c r="L448" s="211">
        <f>'Fish Processing'!M256</f>
        <v>0</v>
      </c>
      <c r="M448" s="212">
        <f>'Fish Processing'!N256</f>
        <v>0</v>
      </c>
    </row>
    <row r="449" spans="2:13" s="280" customFormat="1" x14ac:dyDescent="0.25">
      <c r="B449" s="281" t="s">
        <v>151</v>
      </c>
      <c r="C449" s="297">
        <f>'Fish Processing'!D257</f>
        <v>0</v>
      </c>
      <c r="D449" s="211">
        <f>'Fish Processing'!E257</f>
        <v>0</v>
      </c>
      <c r="E449" s="211">
        <f>'Fish Processing'!F257</f>
        <v>0</v>
      </c>
      <c r="F449" s="211">
        <f>'Fish Processing'!G257</f>
        <v>0</v>
      </c>
      <c r="G449" s="211">
        <f>'Fish Processing'!H257</f>
        <v>0</v>
      </c>
      <c r="H449" s="211">
        <f>'Fish Processing'!I257</f>
        <v>0</v>
      </c>
      <c r="I449" s="211">
        <f>'Fish Processing'!J257</f>
        <v>0</v>
      </c>
      <c r="J449" s="211">
        <f>'Fish Processing'!K257</f>
        <v>0</v>
      </c>
      <c r="K449" s="211">
        <f>'Fish Processing'!L257</f>
        <v>0</v>
      </c>
      <c r="L449" s="211">
        <f>'Fish Processing'!M257</f>
        <v>0</v>
      </c>
      <c r="M449" s="212">
        <f>'Fish Processing'!N257</f>
        <v>0</v>
      </c>
    </row>
    <row r="450" spans="2:13" s="280" customFormat="1" x14ac:dyDescent="0.25">
      <c r="B450" s="281" t="s">
        <v>152</v>
      </c>
      <c r="C450" s="398">
        <f>'Fish Processing'!D258</f>
        <v>0</v>
      </c>
      <c r="D450" s="400">
        <f>'Fish Processing'!E258</f>
        <v>0</v>
      </c>
      <c r="E450" s="400">
        <f>'Fish Processing'!F258</f>
        <v>0</v>
      </c>
      <c r="F450" s="400">
        <f>'Fish Processing'!G258</f>
        <v>0</v>
      </c>
      <c r="G450" s="400">
        <f>'Fish Processing'!H258</f>
        <v>0</v>
      </c>
      <c r="H450" s="400">
        <f>'Fish Processing'!I258</f>
        <v>0</v>
      </c>
      <c r="I450" s="400">
        <f>'Fish Processing'!J258</f>
        <v>0</v>
      </c>
      <c r="J450" s="400">
        <f>'Fish Processing'!K258</f>
        <v>0</v>
      </c>
      <c r="K450" s="400">
        <f>'Fish Processing'!L258</f>
        <v>0</v>
      </c>
      <c r="L450" s="400">
        <f>'Fish Processing'!M258</f>
        <v>0</v>
      </c>
      <c r="M450" s="399">
        <f>'Fish Processing'!N258</f>
        <v>0</v>
      </c>
    </row>
    <row r="451" spans="2:13" s="280" customFormat="1" x14ac:dyDescent="0.25">
      <c r="B451" s="281" t="s">
        <v>153</v>
      </c>
      <c r="C451" s="398">
        <f>'Fish Processing'!D259</f>
        <v>0</v>
      </c>
      <c r="D451" s="400">
        <f>'Fish Processing'!E259</f>
        <v>0</v>
      </c>
      <c r="E451" s="400">
        <f>'Fish Processing'!F259</f>
        <v>0</v>
      </c>
      <c r="F451" s="400">
        <f>'Fish Processing'!G259</f>
        <v>0</v>
      </c>
      <c r="G451" s="400">
        <f>'Fish Processing'!H259</f>
        <v>0</v>
      </c>
      <c r="H451" s="400">
        <f>'Fish Processing'!I259</f>
        <v>0</v>
      </c>
      <c r="I451" s="400">
        <f>'Fish Processing'!J259</f>
        <v>0</v>
      </c>
      <c r="J451" s="400">
        <f>'Fish Processing'!K259</f>
        <v>0</v>
      </c>
      <c r="K451" s="400">
        <f>'Fish Processing'!L259</f>
        <v>0</v>
      </c>
      <c r="L451" s="400">
        <f>'Fish Processing'!M259</f>
        <v>0</v>
      </c>
      <c r="M451" s="399">
        <f>'Fish Processing'!N259</f>
        <v>0</v>
      </c>
    </row>
    <row r="452" spans="2:13" s="280" customFormat="1" x14ac:dyDescent="0.25">
      <c r="B452" s="281" t="s">
        <v>154</v>
      </c>
      <c r="C452" s="297">
        <f>'Fish Processing'!D260</f>
        <v>0</v>
      </c>
      <c r="D452" s="211">
        <f>'Fish Processing'!E260</f>
        <v>0</v>
      </c>
      <c r="E452" s="211">
        <f>'Fish Processing'!F260</f>
        <v>0</v>
      </c>
      <c r="F452" s="211">
        <f>'Fish Processing'!G260</f>
        <v>0</v>
      </c>
      <c r="G452" s="211">
        <f>'Fish Processing'!H260</f>
        <v>0</v>
      </c>
      <c r="H452" s="211">
        <f>'Fish Processing'!I260</f>
        <v>0</v>
      </c>
      <c r="I452" s="211">
        <f>'Fish Processing'!J260</f>
        <v>0</v>
      </c>
      <c r="J452" s="211">
        <f>'Fish Processing'!K260</f>
        <v>0</v>
      </c>
      <c r="K452" s="211">
        <f>'Fish Processing'!L260</f>
        <v>0</v>
      </c>
      <c r="L452" s="211">
        <f>'Fish Processing'!M260</f>
        <v>0</v>
      </c>
      <c r="M452" s="212">
        <f>'Fish Processing'!N260</f>
        <v>0</v>
      </c>
    </row>
    <row r="453" spans="2:13" s="280" customFormat="1" x14ac:dyDescent="0.25">
      <c r="B453" s="281" t="s">
        <v>155</v>
      </c>
      <c r="C453" s="398">
        <f>'Fish Processing'!D261</f>
        <v>0</v>
      </c>
      <c r="D453" s="400">
        <f>'Fish Processing'!E261</f>
        <v>0</v>
      </c>
      <c r="E453" s="400">
        <f>'Fish Processing'!F261</f>
        <v>0</v>
      </c>
      <c r="F453" s="400">
        <f>'Fish Processing'!G261</f>
        <v>0</v>
      </c>
      <c r="G453" s="400">
        <f>'Fish Processing'!H261</f>
        <v>0</v>
      </c>
      <c r="H453" s="400">
        <f>'Fish Processing'!I261</f>
        <v>0</v>
      </c>
      <c r="I453" s="400">
        <f>'Fish Processing'!J261</f>
        <v>0</v>
      </c>
      <c r="J453" s="400">
        <f>'Fish Processing'!K261</f>
        <v>0</v>
      </c>
      <c r="K453" s="400">
        <f>'Fish Processing'!L261</f>
        <v>0</v>
      </c>
      <c r="L453" s="400">
        <f>'Fish Processing'!M261</f>
        <v>0</v>
      </c>
      <c r="M453" s="399">
        <f>'Fish Processing'!N261</f>
        <v>0</v>
      </c>
    </row>
    <row r="454" spans="2:13" s="280" customFormat="1" x14ac:dyDescent="0.25">
      <c r="B454" s="281" t="s">
        <v>156</v>
      </c>
      <c r="C454" s="398">
        <f>'Fish Processing'!D262</f>
        <v>0</v>
      </c>
      <c r="D454" s="400">
        <f>'Fish Processing'!E262</f>
        <v>0</v>
      </c>
      <c r="E454" s="400">
        <f>'Fish Processing'!F262</f>
        <v>0</v>
      </c>
      <c r="F454" s="400">
        <f>'Fish Processing'!G262</f>
        <v>0</v>
      </c>
      <c r="G454" s="400">
        <f>'Fish Processing'!H262</f>
        <v>0</v>
      </c>
      <c r="H454" s="400">
        <f>'Fish Processing'!I262</f>
        <v>0</v>
      </c>
      <c r="I454" s="400">
        <f>'Fish Processing'!J262</f>
        <v>0</v>
      </c>
      <c r="J454" s="400">
        <f>'Fish Processing'!K262</f>
        <v>0</v>
      </c>
      <c r="K454" s="400">
        <f>'Fish Processing'!L262</f>
        <v>0</v>
      </c>
      <c r="L454" s="400">
        <f>'Fish Processing'!M262</f>
        <v>0</v>
      </c>
      <c r="M454" s="399">
        <f>'Fish Processing'!N262</f>
        <v>0</v>
      </c>
    </row>
    <row r="455" spans="2:13" s="280" customFormat="1" x14ac:dyDescent="0.25">
      <c r="B455" s="281" t="s">
        <v>157</v>
      </c>
      <c r="C455" s="297">
        <f>'Fish Processing'!D263</f>
        <v>0</v>
      </c>
      <c r="D455" s="211">
        <f>'Fish Processing'!E263</f>
        <v>0</v>
      </c>
      <c r="E455" s="211">
        <f>'Fish Processing'!F263</f>
        <v>0</v>
      </c>
      <c r="F455" s="211">
        <f>'Fish Processing'!G263</f>
        <v>0</v>
      </c>
      <c r="G455" s="211">
        <f>'Fish Processing'!H263</f>
        <v>0</v>
      </c>
      <c r="H455" s="211">
        <f>'Fish Processing'!I263</f>
        <v>0</v>
      </c>
      <c r="I455" s="211">
        <f>'Fish Processing'!J263</f>
        <v>0</v>
      </c>
      <c r="J455" s="211">
        <f>'Fish Processing'!K263</f>
        <v>0</v>
      </c>
      <c r="K455" s="211">
        <f>'Fish Processing'!L263</f>
        <v>0</v>
      </c>
      <c r="L455" s="211">
        <f>'Fish Processing'!M263</f>
        <v>0</v>
      </c>
      <c r="M455" s="212">
        <f>'Fish Processing'!N263</f>
        <v>0</v>
      </c>
    </row>
    <row r="456" spans="2:13" s="280" customFormat="1" x14ac:dyDescent="0.25">
      <c r="B456" s="281" t="s">
        <v>158</v>
      </c>
      <c r="C456" s="297">
        <f>'Fish Processing'!D264</f>
        <v>0</v>
      </c>
      <c r="D456" s="211">
        <f>'Fish Processing'!E264</f>
        <v>0</v>
      </c>
      <c r="E456" s="211">
        <f>'Fish Processing'!F264</f>
        <v>0</v>
      </c>
      <c r="F456" s="211">
        <f>'Fish Processing'!G264</f>
        <v>0</v>
      </c>
      <c r="G456" s="211">
        <f>'Fish Processing'!H264</f>
        <v>0</v>
      </c>
      <c r="H456" s="211">
        <f>'Fish Processing'!I264</f>
        <v>0</v>
      </c>
      <c r="I456" s="211">
        <f>'Fish Processing'!J264</f>
        <v>0</v>
      </c>
      <c r="J456" s="211">
        <f>'Fish Processing'!K264</f>
        <v>0</v>
      </c>
      <c r="K456" s="211">
        <f>'Fish Processing'!L264</f>
        <v>0</v>
      </c>
      <c r="L456" s="211">
        <f>'Fish Processing'!M264</f>
        <v>0</v>
      </c>
      <c r="M456" s="212">
        <f>'Fish Processing'!N264</f>
        <v>0</v>
      </c>
    </row>
    <row r="457" spans="2:13" s="280" customFormat="1" x14ac:dyDescent="0.25">
      <c r="B457" s="281" t="s">
        <v>159</v>
      </c>
      <c r="C457" s="297">
        <f>'Fish Processing'!D265</f>
        <v>0</v>
      </c>
      <c r="D457" s="211">
        <f>'Fish Processing'!E265</f>
        <v>0</v>
      </c>
      <c r="E457" s="211">
        <f>'Fish Processing'!F265</f>
        <v>0</v>
      </c>
      <c r="F457" s="211">
        <f>'Fish Processing'!G265</f>
        <v>0</v>
      </c>
      <c r="G457" s="211">
        <f>'Fish Processing'!H265</f>
        <v>0</v>
      </c>
      <c r="H457" s="211">
        <f>'Fish Processing'!I265</f>
        <v>0</v>
      </c>
      <c r="I457" s="211">
        <f>'Fish Processing'!J265</f>
        <v>0</v>
      </c>
      <c r="J457" s="211">
        <f>'Fish Processing'!K265</f>
        <v>0</v>
      </c>
      <c r="K457" s="211">
        <f>'Fish Processing'!L265</f>
        <v>0</v>
      </c>
      <c r="L457" s="211">
        <f>'Fish Processing'!M265</f>
        <v>0</v>
      </c>
      <c r="M457" s="212">
        <f>'Fish Processing'!N265</f>
        <v>0</v>
      </c>
    </row>
    <row r="458" spans="2:13" s="280" customFormat="1" x14ac:dyDescent="0.25">
      <c r="B458" s="281" t="s">
        <v>160</v>
      </c>
      <c r="C458" s="297">
        <f>'Fish Processing'!D266</f>
        <v>0</v>
      </c>
      <c r="D458" s="211">
        <f>'Fish Processing'!E266</f>
        <v>0</v>
      </c>
      <c r="E458" s="211">
        <f>'Fish Processing'!F266</f>
        <v>0</v>
      </c>
      <c r="F458" s="211">
        <f>'Fish Processing'!G266</f>
        <v>0</v>
      </c>
      <c r="G458" s="211">
        <f>'Fish Processing'!H266</f>
        <v>0</v>
      </c>
      <c r="H458" s="211">
        <f>'Fish Processing'!I266</f>
        <v>0</v>
      </c>
      <c r="I458" s="211">
        <f>'Fish Processing'!J266</f>
        <v>0</v>
      </c>
      <c r="J458" s="211">
        <f>'Fish Processing'!K266</f>
        <v>0</v>
      </c>
      <c r="K458" s="211">
        <f>'Fish Processing'!L266</f>
        <v>0</v>
      </c>
      <c r="L458" s="211">
        <f>'Fish Processing'!M266</f>
        <v>0</v>
      </c>
      <c r="M458" s="212">
        <f>'Fish Processing'!N266</f>
        <v>0</v>
      </c>
    </row>
    <row r="459" spans="2:13" s="280" customFormat="1" x14ac:dyDescent="0.25">
      <c r="B459" s="281" t="s">
        <v>161</v>
      </c>
      <c r="C459" s="297">
        <f>'Fish Processing'!D267</f>
        <v>0</v>
      </c>
      <c r="D459" s="211">
        <f>'Fish Processing'!E267</f>
        <v>0</v>
      </c>
      <c r="E459" s="211">
        <f>'Fish Processing'!F267</f>
        <v>0</v>
      </c>
      <c r="F459" s="211">
        <f>'Fish Processing'!G267</f>
        <v>0</v>
      </c>
      <c r="G459" s="211">
        <f>'Fish Processing'!H267</f>
        <v>0</v>
      </c>
      <c r="H459" s="211">
        <f>'Fish Processing'!I267</f>
        <v>0</v>
      </c>
      <c r="I459" s="211">
        <f>'Fish Processing'!J267</f>
        <v>0</v>
      </c>
      <c r="J459" s="211">
        <f>'Fish Processing'!K267</f>
        <v>0</v>
      </c>
      <c r="K459" s="211">
        <f>'Fish Processing'!L267</f>
        <v>0</v>
      </c>
      <c r="L459" s="211">
        <f>'Fish Processing'!M267</f>
        <v>0</v>
      </c>
      <c r="M459" s="212">
        <f>'Fish Processing'!N267</f>
        <v>0</v>
      </c>
    </row>
    <row r="460" spans="2:13" s="280" customFormat="1" x14ac:dyDescent="0.25">
      <c r="B460" s="281" t="s">
        <v>162</v>
      </c>
      <c r="C460" s="297">
        <f>'Fish Processing'!D268</f>
        <v>0</v>
      </c>
      <c r="D460" s="211">
        <f>'Fish Processing'!E268</f>
        <v>0</v>
      </c>
      <c r="E460" s="211">
        <f>'Fish Processing'!F268</f>
        <v>0</v>
      </c>
      <c r="F460" s="211">
        <f>'Fish Processing'!G268</f>
        <v>0</v>
      </c>
      <c r="G460" s="211">
        <f>'Fish Processing'!H268</f>
        <v>0</v>
      </c>
      <c r="H460" s="211">
        <f>'Fish Processing'!I268</f>
        <v>0</v>
      </c>
      <c r="I460" s="211">
        <f>'Fish Processing'!J268</f>
        <v>0</v>
      </c>
      <c r="J460" s="211">
        <f>'Fish Processing'!K268</f>
        <v>0</v>
      </c>
      <c r="K460" s="211">
        <f>'Fish Processing'!L268</f>
        <v>0</v>
      </c>
      <c r="L460" s="211">
        <f>'Fish Processing'!M268</f>
        <v>0</v>
      </c>
      <c r="M460" s="212">
        <f>'Fish Processing'!N268</f>
        <v>0</v>
      </c>
    </row>
    <row r="461" spans="2:13" s="280" customFormat="1" x14ac:dyDescent="0.25">
      <c r="B461" s="281" t="s">
        <v>163</v>
      </c>
      <c r="C461" s="398">
        <f>'Fish Processing'!D269</f>
        <v>0</v>
      </c>
      <c r="D461" s="400">
        <f>'Fish Processing'!E269</f>
        <v>0</v>
      </c>
      <c r="E461" s="400">
        <f>'Fish Processing'!F269</f>
        <v>0</v>
      </c>
      <c r="F461" s="400">
        <f>'Fish Processing'!G269</f>
        <v>0</v>
      </c>
      <c r="G461" s="400">
        <f>'Fish Processing'!H269</f>
        <v>0</v>
      </c>
      <c r="H461" s="400">
        <f>'Fish Processing'!I269</f>
        <v>0</v>
      </c>
      <c r="I461" s="400">
        <f>'Fish Processing'!J269</f>
        <v>0</v>
      </c>
      <c r="J461" s="400">
        <f>'Fish Processing'!K269</f>
        <v>0</v>
      </c>
      <c r="K461" s="400">
        <f>'Fish Processing'!L269</f>
        <v>0</v>
      </c>
      <c r="L461" s="400">
        <f>'Fish Processing'!M269</f>
        <v>0</v>
      </c>
      <c r="M461" s="399">
        <f>'Fish Processing'!N269</f>
        <v>0</v>
      </c>
    </row>
    <row r="462" spans="2:13" s="280" customFormat="1" x14ac:dyDescent="0.25">
      <c r="B462" s="281" t="s">
        <v>164</v>
      </c>
      <c r="C462" s="398">
        <f>'Fish Processing'!D270</f>
        <v>0</v>
      </c>
      <c r="D462" s="400">
        <f>'Fish Processing'!E270</f>
        <v>0</v>
      </c>
      <c r="E462" s="400">
        <f>'Fish Processing'!F270</f>
        <v>0</v>
      </c>
      <c r="F462" s="400">
        <f>'Fish Processing'!G270</f>
        <v>0</v>
      </c>
      <c r="G462" s="400">
        <f>'Fish Processing'!H270</f>
        <v>0</v>
      </c>
      <c r="H462" s="400">
        <f>'Fish Processing'!I270</f>
        <v>0</v>
      </c>
      <c r="I462" s="400">
        <f>'Fish Processing'!J270</f>
        <v>0</v>
      </c>
      <c r="J462" s="400">
        <f>'Fish Processing'!K270</f>
        <v>0</v>
      </c>
      <c r="K462" s="400">
        <f>'Fish Processing'!L270</f>
        <v>0</v>
      </c>
      <c r="L462" s="400">
        <f>'Fish Processing'!M270</f>
        <v>0</v>
      </c>
      <c r="M462" s="399">
        <f>'Fish Processing'!N270</f>
        <v>0</v>
      </c>
    </row>
    <row r="463" spans="2:13" s="280" customFormat="1" x14ac:dyDescent="0.25">
      <c r="B463" s="281" t="s">
        <v>165</v>
      </c>
      <c r="C463" s="297">
        <f>'Fish Processing'!D271</f>
        <v>0</v>
      </c>
      <c r="D463" s="211">
        <f>'Fish Processing'!E271</f>
        <v>0</v>
      </c>
      <c r="E463" s="211">
        <f>'Fish Processing'!F271</f>
        <v>0</v>
      </c>
      <c r="F463" s="211">
        <f>'Fish Processing'!G271</f>
        <v>0</v>
      </c>
      <c r="G463" s="211">
        <f>'Fish Processing'!H271</f>
        <v>0</v>
      </c>
      <c r="H463" s="211">
        <f>'Fish Processing'!I271</f>
        <v>0</v>
      </c>
      <c r="I463" s="211">
        <f>'Fish Processing'!J271</f>
        <v>0</v>
      </c>
      <c r="J463" s="211">
        <f>'Fish Processing'!K271</f>
        <v>0</v>
      </c>
      <c r="K463" s="211">
        <f>'Fish Processing'!L271</f>
        <v>0</v>
      </c>
      <c r="L463" s="211">
        <f>'Fish Processing'!M271</f>
        <v>0</v>
      </c>
      <c r="M463" s="212">
        <f>'Fish Processing'!N271</f>
        <v>0</v>
      </c>
    </row>
    <row r="464" spans="2:13" s="280" customFormat="1" x14ac:dyDescent="0.25">
      <c r="B464" s="281" t="s">
        <v>166</v>
      </c>
      <c r="C464" s="398">
        <f>'Fish Processing'!D272</f>
        <v>0</v>
      </c>
      <c r="D464" s="400">
        <f>'Fish Processing'!E272</f>
        <v>0</v>
      </c>
      <c r="E464" s="400">
        <f>'Fish Processing'!F272</f>
        <v>0</v>
      </c>
      <c r="F464" s="400">
        <f>'Fish Processing'!G272</f>
        <v>0</v>
      </c>
      <c r="G464" s="400">
        <f>'Fish Processing'!H272</f>
        <v>0</v>
      </c>
      <c r="H464" s="400">
        <f>'Fish Processing'!I272</f>
        <v>0</v>
      </c>
      <c r="I464" s="400">
        <f>'Fish Processing'!J272</f>
        <v>0</v>
      </c>
      <c r="J464" s="400">
        <f>'Fish Processing'!K272</f>
        <v>0</v>
      </c>
      <c r="K464" s="400">
        <f>'Fish Processing'!L272</f>
        <v>0</v>
      </c>
      <c r="L464" s="400">
        <f>'Fish Processing'!M272</f>
        <v>0</v>
      </c>
      <c r="M464" s="399">
        <f>'Fish Processing'!N272</f>
        <v>0</v>
      </c>
    </row>
    <row r="465" spans="1:13" s="280" customFormat="1" x14ac:dyDescent="0.25">
      <c r="B465" s="281" t="s">
        <v>186</v>
      </c>
      <c r="C465" s="297">
        <f>'Fish Processing'!D273</f>
        <v>0</v>
      </c>
      <c r="D465" s="211">
        <f>'Fish Processing'!E273</f>
        <v>0</v>
      </c>
      <c r="E465" s="211">
        <f>'Fish Processing'!F273</f>
        <v>0</v>
      </c>
      <c r="F465" s="211">
        <f>'Fish Processing'!G273</f>
        <v>0</v>
      </c>
      <c r="G465" s="211">
        <f>'Fish Processing'!H273</f>
        <v>0</v>
      </c>
      <c r="H465" s="211">
        <f>'Fish Processing'!I273</f>
        <v>0</v>
      </c>
      <c r="I465" s="211">
        <f>'Fish Processing'!J273</f>
        <v>0</v>
      </c>
      <c r="J465" s="211">
        <f>'Fish Processing'!K273</f>
        <v>0</v>
      </c>
      <c r="K465" s="211">
        <f>'Fish Processing'!L273</f>
        <v>0</v>
      </c>
      <c r="L465" s="211">
        <f>'Fish Processing'!M273</f>
        <v>0</v>
      </c>
      <c r="M465" s="212">
        <f>'Fish Processing'!N273</f>
        <v>0</v>
      </c>
    </row>
    <row r="466" spans="1:13" s="280" customFormat="1" x14ac:dyDescent="0.25">
      <c r="B466" s="281" t="s">
        <v>167</v>
      </c>
      <c r="C466" s="297">
        <f>'Fish Processing'!D274</f>
        <v>0</v>
      </c>
      <c r="D466" s="211">
        <f>'Fish Processing'!E274</f>
        <v>0</v>
      </c>
      <c r="E466" s="211">
        <f>'Fish Processing'!F274</f>
        <v>0</v>
      </c>
      <c r="F466" s="211">
        <f>'Fish Processing'!G274</f>
        <v>0</v>
      </c>
      <c r="G466" s="211">
        <f>'Fish Processing'!H274</f>
        <v>0</v>
      </c>
      <c r="H466" s="211">
        <f>'Fish Processing'!I274</f>
        <v>0</v>
      </c>
      <c r="I466" s="211">
        <f>'Fish Processing'!J274</f>
        <v>0</v>
      </c>
      <c r="J466" s="211">
        <f>'Fish Processing'!K274</f>
        <v>0</v>
      </c>
      <c r="K466" s="211">
        <f>'Fish Processing'!L274</f>
        <v>0</v>
      </c>
      <c r="L466" s="211">
        <f>'Fish Processing'!M274</f>
        <v>0</v>
      </c>
      <c r="M466" s="212">
        <f>'Fish Processing'!N274</f>
        <v>0</v>
      </c>
    </row>
    <row r="467" spans="1:13" s="280" customFormat="1" x14ac:dyDescent="0.25">
      <c r="B467" s="281" t="s">
        <v>168</v>
      </c>
      <c r="C467" s="398">
        <f>'Fish Processing'!D275</f>
        <v>0</v>
      </c>
      <c r="D467" s="400">
        <f>'Fish Processing'!E275</f>
        <v>0</v>
      </c>
      <c r="E467" s="400">
        <f>'Fish Processing'!F275</f>
        <v>0</v>
      </c>
      <c r="F467" s="400">
        <f>'Fish Processing'!G275</f>
        <v>0</v>
      </c>
      <c r="G467" s="400">
        <f>'Fish Processing'!H275</f>
        <v>0</v>
      </c>
      <c r="H467" s="400">
        <f>'Fish Processing'!I275</f>
        <v>0</v>
      </c>
      <c r="I467" s="400">
        <f>'Fish Processing'!J275</f>
        <v>0</v>
      </c>
      <c r="J467" s="400">
        <f>'Fish Processing'!K275</f>
        <v>0</v>
      </c>
      <c r="K467" s="400">
        <f>'Fish Processing'!L275</f>
        <v>0</v>
      </c>
      <c r="L467" s="400">
        <f>'Fish Processing'!M275</f>
        <v>0</v>
      </c>
      <c r="M467" s="399">
        <f>'Fish Processing'!N275</f>
        <v>0</v>
      </c>
    </row>
    <row r="468" spans="1:13" s="280" customFormat="1" x14ac:dyDescent="0.25">
      <c r="B468" s="281" t="s">
        <v>169</v>
      </c>
      <c r="C468" s="398">
        <f>'Fish Processing'!D276</f>
        <v>0</v>
      </c>
      <c r="D468" s="400">
        <f>'Fish Processing'!E276</f>
        <v>0</v>
      </c>
      <c r="E468" s="400">
        <f>'Fish Processing'!F276</f>
        <v>0</v>
      </c>
      <c r="F468" s="400">
        <f>'Fish Processing'!G276</f>
        <v>0</v>
      </c>
      <c r="G468" s="400">
        <f>'Fish Processing'!H276</f>
        <v>0</v>
      </c>
      <c r="H468" s="400">
        <f>'Fish Processing'!I276</f>
        <v>0</v>
      </c>
      <c r="I468" s="400">
        <f>'Fish Processing'!J276</f>
        <v>0</v>
      </c>
      <c r="J468" s="400">
        <f>'Fish Processing'!K276</f>
        <v>0</v>
      </c>
      <c r="K468" s="400">
        <f>'Fish Processing'!L276</f>
        <v>0</v>
      </c>
      <c r="L468" s="400">
        <f>'Fish Processing'!M276</f>
        <v>0</v>
      </c>
      <c r="M468" s="399">
        <f>'Fish Processing'!N276</f>
        <v>0</v>
      </c>
    </row>
    <row r="469" spans="1:13" s="280" customFormat="1" x14ac:dyDescent="0.25">
      <c r="B469" s="281" t="s">
        <v>170</v>
      </c>
      <c r="C469" s="398">
        <f>'Fish Processing'!D277</f>
        <v>0</v>
      </c>
      <c r="D469" s="400">
        <f>'Fish Processing'!E277</f>
        <v>0</v>
      </c>
      <c r="E469" s="400">
        <f>'Fish Processing'!F277</f>
        <v>0</v>
      </c>
      <c r="F469" s="400">
        <f>'Fish Processing'!G277</f>
        <v>0</v>
      </c>
      <c r="G469" s="400">
        <f>'Fish Processing'!H277</f>
        <v>0</v>
      </c>
      <c r="H469" s="400">
        <f>'Fish Processing'!I277</f>
        <v>0</v>
      </c>
      <c r="I469" s="400">
        <f>'Fish Processing'!J277</f>
        <v>0</v>
      </c>
      <c r="J469" s="400">
        <f>'Fish Processing'!K277</f>
        <v>0</v>
      </c>
      <c r="K469" s="400">
        <f>'Fish Processing'!L277</f>
        <v>0</v>
      </c>
      <c r="L469" s="400">
        <f>'Fish Processing'!M277</f>
        <v>0</v>
      </c>
      <c r="M469" s="399">
        <f>'Fish Processing'!N277</f>
        <v>0</v>
      </c>
    </row>
    <row r="470" spans="1:13" x14ac:dyDescent="0.25">
      <c r="A470" s="276"/>
      <c r="B470" s="283" t="s">
        <v>232</v>
      </c>
      <c r="C470" s="401">
        <f>C63+C100+C137+C174+C211+C248+C285+C322+C359+C396+C433</f>
        <v>13389055.079310853</v>
      </c>
      <c r="D470" s="401">
        <f t="shared" ref="D470:M470" si="82">D63+D100+D137+D174+D211+D248+D285+D322+D359+D396+D433</f>
        <v>14215099.249695972</v>
      </c>
      <c r="E470" s="401">
        <f t="shared" si="82"/>
        <v>15301696.640797162</v>
      </c>
      <c r="F470" s="401">
        <f t="shared" si="82"/>
        <v>16263101.756117577</v>
      </c>
      <c r="G470" s="401">
        <f t="shared" si="82"/>
        <v>17254772.012415886</v>
      </c>
      <c r="H470" s="401">
        <f t="shared" si="82"/>
        <v>18303893.447414093</v>
      </c>
      <c r="I470" s="401">
        <f t="shared" si="82"/>
        <v>19376623.768162504</v>
      </c>
      <c r="J470" s="401">
        <f t="shared" si="82"/>
        <v>20953220.34573406</v>
      </c>
      <c r="K470" s="401">
        <f t="shared" si="82"/>
        <v>22174125.228499357</v>
      </c>
      <c r="L470" s="401">
        <f t="shared" si="82"/>
        <v>23499948.030552004</v>
      </c>
      <c r="M470" s="401">
        <f t="shared" si="82"/>
        <v>24223527.809073191</v>
      </c>
    </row>
    <row r="471" spans="1:13" x14ac:dyDescent="0.25">
      <c r="A471" s="276"/>
      <c r="B471" s="284"/>
      <c r="C471" s="284"/>
      <c r="D471" s="284"/>
      <c r="E471" s="288"/>
      <c r="F471" s="288"/>
      <c r="G471" s="288"/>
      <c r="H471" s="276"/>
      <c r="I471" s="276"/>
      <c r="J471" s="276"/>
      <c r="K471" s="276"/>
    </row>
  </sheetData>
  <pageMargins left="0.7" right="0.7" top="0.75" bottom="0.75" header="0.3" footer="0.3"/>
  <pageSetup paperSize="9" scale="8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659"/>
  <sheetViews>
    <sheetView zoomScale="80" zoomScaleNormal="80" workbookViewId="0">
      <selection activeCell="F11" sqref="F11"/>
    </sheetView>
  </sheetViews>
  <sheetFormatPr defaultColWidth="9.140625" defaultRowHeight="15.75" x14ac:dyDescent="0.25"/>
  <cols>
    <col min="1" max="1" width="5.7109375" style="2" customWidth="1"/>
    <col min="2" max="2" width="82.7109375" style="2" customWidth="1"/>
    <col min="3" max="3" width="20.7109375" style="2" bestFit="1" customWidth="1"/>
    <col min="4" max="4" width="22.5703125" style="2" bestFit="1" customWidth="1"/>
    <col min="5" max="5" width="23.42578125" style="2" bestFit="1" customWidth="1"/>
    <col min="6" max="6" width="23" style="2" bestFit="1" customWidth="1"/>
    <col min="7" max="8" width="23.42578125" style="2" bestFit="1" customWidth="1"/>
    <col min="9" max="9" width="23" style="2" bestFit="1" customWidth="1"/>
    <col min="10" max="10" width="24" style="2" bestFit="1" customWidth="1"/>
    <col min="11" max="11" width="23.42578125" style="2" bestFit="1" customWidth="1"/>
    <col min="12" max="14" width="24" style="2" customWidth="1"/>
    <col min="15" max="16384" width="9.140625" style="2"/>
  </cols>
  <sheetData>
    <row r="2" spans="2:5" ht="15.6" x14ac:dyDescent="0.3">
      <c r="B2" s="1" t="s">
        <v>556</v>
      </c>
    </row>
    <row r="3" spans="2:5" ht="18.75" customHeight="1" thickBot="1" x14ac:dyDescent="0.35">
      <c r="C3" s="1"/>
      <c r="D3" s="1"/>
      <c r="E3" s="1"/>
    </row>
    <row r="4" spans="2:5" ht="18" x14ac:dyDescent="0.4">
      <c r="B4" s="552" t="s">
        <v>68</v>
      </c>
      <c r="C4" s="3" t="s">
        <v>3</v>
      </c>
      <c r="D4" s="116"/>
      <c r="E4" s="116"/>
    </row>
    <row r="5" spans="2:5" ht="15.6" x14ac:dyDescent="0.3">
      <c r="B5" s="4" t="s">
        <v>4</v>
      </c>
      <c r="C5" s="5">
        <v>0.55000000000000004</v>
      </c>
      <c r="D5" s="12"/>
      <c r="E5" s="12"/>
    </row>
    <row r="6" spans="2:5" ht="15.6" x14ac:dyDescent="0.3">
      <c r="B6" s="6" t="s">
        <v>5</v>
      </c>
      <c r="C6" s="7">
        <v>3</v>
      </c>
      <c r="D6" s="12"/>
      <c r="E6" s="12"/>
    </row>
    <row r="7" spans="2:5" ht="15.6" x14ac:dyDescent="0.3">
      <c r="B7" s="6" t="s">
        <v>2</v>
      </c>
      <c r="C7" s="7">
        <v>2.5</v>
      </c>
      <c r="D7" s="12"/>
      <c r="E7" s="12"/>
    </row>
    <row r="8" spans="2:5" ht="15.6" x14ac:dyDescent="0.3">
      <c r="B8" s="6" t="s">
        <v>6</v>
      </c>
      <c r="C8" s="7">
        <v>9</v>
      </c>
      <c r="D8" s="12"/>
      <c r="E8" s="12"/>
    </row>
    <row r="9" spans="2:5" ht="15.6" x14ac:dyDescent="0.3">
      <c r="B9" s="6" t="s">
        <v>50</v>
      </c>
      <c r="C9" s="7">
        <v>1</v>
      </c>
      <c r="D9" s="12"/>
      <c r="E9" s="12"/>
    </row>
    <row r="10" spans="2:5" ht="15.6" x14ac:dyDescent="0.3">
      <c r="B10" s="8" t="s">
        <v>7</v>
      </c>
      <c r="C10" s="7">
        <v>2.2400000000000002</v>
      </c>
      <c r="D10" s="12"/>
      <c r="E10" s="12"/>
    </row>
    <row r="11" spans="2:5" ht="15.6" x14ac:dyDescent="0.3">
      <c r="B11" s="6" t="s">
        <v>1</v>
      </c>
      <c r="C11" s="7">
        <v>2.9</v>
      </c>
      <c r="D11" s="12"/>
      <c r="E11" s="12"/>
    </row>
    <row r="12" spans="2:5" ht="15.6" x14ac:dyDescent="0.3">
      <c r="B12" s="6" t="s">
        <v>12</v>
      </c>
      <c r="C12" s="7">
        <v>4.0999999999999996</v>
      </c>
      <c r="D12" s="12"/>
      <c r="E12" s="12"/>
    </row>
    <row r="13" spans="2:5" ht="15.6" x14ac:dyDescent="0.3">
      <c r="B13" s="6" t="s">
        <v>56</v>
      </c>
      <c r="C13" s="7">
        <v>9</v>
      </c>
      <c r="D13" s="12"/>
      <c r="E13" s="12"/>
    </row>
    <row r="14" spans="2:5" ht="15.6" x14ac:dyDescent="0.3">
      <c r="B14" s="6" t="s">
        <v>8</v>
      </c>
      <c r="C14" s="7">
        <v>5.9</v>
      </c>
      <c r="D14" s="12"/>
      <c r="E14" s="12"/>
    </row>
    <row r="15" spans="2:5" ht="15.6" x14ac:dyDescent="0.3">
      <c r="B15" s="6" t="s">
        <v>9</v>
      </c>
      <c r="C15" s="7">
        <v>6.12</v>
      </c>
      <c r="D15" s="12"/>
      <c r="E15" s="12"/>
    </row>
    <row r="16" spans="2:5" ht="15.6" x14ac:dyDescent="0.3">
      <c r="B16" s="6" t="s">
        <v>10</v>
      </c>
      <c r="C16" s="7">
        <v>3.1</v>
      </c>
      <c r="D16" s="12"/>
      <c r="E16" s="12"/>
    </row>
    <row r="17" spans="2:14" ht="16.149999999999999" thickBot="1" x14ac:dyDescent="0.35">
      <c r="B17" s="553" t="s">
        <v>879</v>
      </c>
      <c r="C17" s="10">
        <v>2.5</v>
      </c>
      <c r="D17" s="12"/>
      <c r="E17" s="12"/>
    </row>
    <row r="18" spans="2:14" ht="15.6" x14ac:dyDescent="0.3">
      <c r="B18" s="11"/>
      <c r="C18" s="12"/>
      <c r="D18" s="12"/>
      <c r="E18" s="12"/>
    </row>
    <row r="19" spans="2:14" ht="15.6" x14ac:dyDescent="0.3">
      <c r="B19" s="13"/>
      <c r="C19" s="14"/>
      <c r="D19" s="14"/>
      <c r="E19" s="14"/>
    </row>
    <row r="20" spans="2:14" s="18" customFormat="1" ht="18" x14ac:dyDescent="0.3">
      <c r="B20" s="15" t="s">
        <v>69</v>
      </c>
      <c r="C20" s="16" t="s">
        <v>15</v>
      </c>
      <c r="D20" s="16">
        <v>2005</v>
      </c>
      <c r="E20" s="16">
        <v>2006</v>
      </c>
      <c r="F20" s="16">
        <v>2007</v>
      </c>
      <c r="G20" s="16">
        <v>2008</v>
      </c>
      <c r="H20" s="16">
        <v>2009</v>
      </c>
      <c r="I20" s="16">
        <v>2010</v>
      </c>
      <c r="J20" s="16">
        <v>2011</v>
      </c>
      <c r="K20" s="16">
        <v>2012</v>
      </c>
      <c r="L20" s="16">
        <v>2013</v>
      </c>
      <c r="M20" s="16">
        <v>2014</v>
      </c>
      <c r="N20" s="17">
        <v>2015</v>
      </c>
    </row>
    <row r="21" spans="2:14" s="68" customFormat="1" ht="15.6" x14ac:dyDescent="0.3">
      <c r="B21" s="167" t="s">
        <v>16</v>
      </c>
      <c r="C21" s="27"/>
      <c r="D21" s="21"/>
      <c r="E21" s="21"/>
      <c r="F21" s="21"/>
      <c r="G21" s="21"/>
      <c r="H21" s="21"/>
      <c r="I21" s="21"/>
      <c r="J21" s="21"/>
      <c r="K21" s="21"/>
      <c r="L21" s="21"/>
      <c r="M21" s="21"/>
      <c r="N21" s="131"/>
    </row>
    <row r="22" spans="2:14" s="18" customFormat="1" ht="15.6" x14ac:dyDescent="0.3">
      <c r="B22" s="165" t="s">
        <v>136</v>
      </c>
      <c r="C22" s="20"/>
      <c r="D22" s="69">
        <v>0</v>
      </c>
      <c r="E22" s="69">
        <v>0</v>
      </c>
      <c r="F22" s="69">
        <v>0</v>
      </c>
      <c r="G22" s="69">
        <v>0</v>
      </c>
      <c r="H22" s="69">
        <v>0</v>
      </c>
      <c r="I22" s="69">
        <v>0</v>
      </c>
      <c r="J22" s="69">
        <v>0</v>
      </c>
      <c r="K22" s="69">
        <v>0</v>
      </c>
      <c r="L22" s="69">
        <v>0</v>
      </c>
      <c r="M22" s="69">
        <v>0</v>
      </c>
      <c r="N22" s="300">
        <v>0</v>
      </c>
    </row>
    <row r="23" spans="2:14" s="18" customFormat="1" ht="15.6" x14ac:dyDescent="0.3">
      <c r="B23" s="165" t="s">
        <v>137</v>
      </c>
      <c r="C23" s="20"/>
      <c r="D23" s="21">
        <f>('State_Production_Iron&amp;Steel'!D9*0.25)+('State_Production_Iron&amp;Steel'!E9*0.75)</f>
        <v>595914.19794647361</v>
      </c>
      <c r="E23" s="21">
        <f>('State_Production_Iron&amp;Steel'!E9*0.25)+('State_Production_Iron&amp;Steel'!F9*0.75)</f>
        <v>607297.17219323339</v>
      </c>
      <c r="F23" s="21">
        <f>('State_Production_Iron&amp;Steel'!F9*0.25)+('State_Production_Iron&amp;Steel'!G9*0.75)</f>
        <v>709928.12657801714</v>
      </c>
      <c r="G23" s="21">
        <f>('State_Production_Iron&amp;Steel'!G9*0.25)+('State_Production_Iron&amp;Steel'!H9*0.75)</f>
        <v>673491.03686248092</v>
      </c>
      <c r="H23" s="21">
        <f>('State_Production_Iron&amp;Steel'!H9*0.25)+('State_Production_Iron&amp;Steel'!I9*0.75)</f>
        <v>692490.78437973408</v>
      </c>
      <c r="I23" s="21">
        <f>('State_Production_Iron&amp;Steel'!I9*0.25)+('State_Production_Iron&amp;Steel'!J9*0.75)</f>
        <v>637605.91651237162</v>
      </c>
      <c r="J23" s="21">
        <f>('State_Production_Iron&amp;Steel'!J9*0.25)+('State_Production_Iron&amp;Steel'!K9*0.75)</f>
        <v>661909.5270156539</v>
      </c>
      <c r="K23" s="21">
        <f>('State_Production_Iron&amp;Steel'!K9*0.25)+('State_Production_Iron&amp;Steel'!L9*0.75)</f>
        <v>809043.04830836551</v>
      </c>
      <c r="L23" s="21">
        <f>('State_Production_Iron&amp;Steel'!L9*0.25)+('State_Production_Iron&amp;Steel'!M9*0.75)</f>
        <v>780659.14829153335</v>
      </c>
      <c r="M23" s="21">
        <f>('State_Production_Iron&amp;Steel'!M9*0.25)+('State_Production_Iron&amp;Steel'!N9*0.75)</f>
        <v>731389.62923434738</v>
      </c>
      <c r="N23" s="131">
        <f>('State_Production_Iron&amp;Steel'!N9*0.25)+('State_Production_Iron&amp;Steel'!O9*0.75)</f>
        <v>1106700.267857376</v>
      </c>
    </row>
    <row r="24" spans="2:14" s="18" customFormat="1" ht="15.6" x14ac:dyDescent="0.3">
      <c r="B24" s="165" t="s">
        <v>138</v>
      </c>
      <c r="C24" s="20"/>
      <c r="D24" s="69">
        <v>0</v>
      </c>
      <c r="E24" s="69">
        <v>0</v>
      </c>
      <c r="F24" s="69">
        <v>0</v>
      </c>
      <c r="G24" s="69">
        <v>0</v>
      </c>
      <c r="H24" s="69">
        <v>0</v>
      </c>
      <c r="I24" s="69">
        <v>0</v>
      </c>
      <c r="J24" s="69">
        <v>0</v>
      </c>
      <c r="K24" s="69">
        <v>0</v>
      </c>
      <c r="L24" s="69">
        <v>0</v>
      </c>
      <c r="M24" s="69">
        <v>0</v>
      </c>
      <c r="N24" s="300">
        <v>0</v>
      </c>
    </row>
    <row r="25" spans="2:14" s="18" customFormat="1" ht="15.6" x14ac:dyDescent="0.3">
      <c r="B25" s="165" t="s">
        <v>139</v>
      </c>
      <c r="C25" s="20"/>
      <c r="D25" s="69">
        <v>0</v>
      </c>
      <c r="E25" s="69">
        <v>0</v>
      </c>
      <c r="F25" s="69">
        <v>0</v>
      </c>
      <c r="G25" s="69">
        <v>0</v>
      </c>
      <c r="H25" s="69">
        <v>0</v>
      </c>
      <c r="I25" s="69">
        <v>0</v>
      </c>
      <c r="J25" s="69">
        <v>0</v>
      </c>
      <c r="K25" s="69">
        <v>0</v>
      </c>
      <c r="L25" s="69">
        <v>0</v>
      </c>
      <c r="M25" s="69">
        <v>0</v>
      </c>
      <c r="N25" s="300">
        <v>0</v>
      </c>
    </row>
    <row r="26" spans="2:14" s="18" customFormat="1" ht="15.6" x14ac:dyDescent="0.3">
      <c r="B26" s="165" t="s">
        <v>140</v>
      </c>
      <c r="C26" s="20"/>
      <c r="D26" s="69">
        <v>0</v>
      </c>
      <c r="E26" s="69">
        <v>0</v>
      </c>
      <c r="F26" s="69">
        <v>0</v>
      </c>
      <c r="G26" s="69">
        <v>0</v>
      </c>
      <c r="H26" s="69">
        <v>0</v>
      </c>
      <c r="I26" s="69">
        <v>0</v>
      </c>
      <c r="J26" s="69">
        <v>0</v>
      </c>
      <c r="K26" s="69">
        <v>0</v>
      </c>
      <c r="L26" s="69">
        <v>0</v>
      </c>
      <c r="M26" s="69">
        <v>0</v>
      </c>
      <c r="N26" s="300">
        <v>0</v>
      </c>
    </row>
    <row r="27" spans="2:14" s="18" customFormat="1" ht="15.6" x14ac:dyDescent="0.3">
      <c r="B27" s="165" t="s">
        <v>141</v>
      </c>
      <c r="C27" s="20"/>
      <c r="D27" s="69">
        <v>0</v>
      </c>
      <c r="E27" s="69">
        <v>0</v>
      </c>
      <c r="F27" s="69">
        <v>0</v>
      </c>
      <c r="G27" s="69">
        <v>0</v>
      </c>
      <c r="H27" s="69">
        <v>0</v>
      </c>
      <c r="I27" s="69">
        <v>0</v>
      </c>
      <c r="J27" s="69">
        <v>0</v>
      </c>
      <c r="K27" s="69">
        <v>0</v>
      </c>
      <c r="L27" s="69">
        <v>0</v>
      </c>
      <c r="M27" s="69">
        <v>0</v>
      </c>
      <c r="N27" s="300">
        <v>0</v>
      </c>
    </row>
    <row r="28" spans="2:14" s="18" customFormat="1" x14ac:dyDescent="0.25">
      <c r="B28" s="165" t="s">
        <v>142</v>
      </c>
      <c r="C28" s="20"/>
      <c r="D28" s="21">
        <f>'State_Production_Iron&amp;Steel'!D14*0.25+('State_Production_Iron&amp;Steel'!E14*0.75)</f>
        <v>529085.21292711666</v>
      </c>
      <c r="E28" s="21">
        <f>'State_Production_Iron&amp;Steel'!E14*0.25+('State_Production_Iron&amp;Steel'!F14*0.75)</f>
        <v>569461.24389833363</v>
      </c>
      <c r="F28" s="21">
        <f>'State_Production_Iron&amp;Steel'!F14*0.25+('State_Production_Iron&amp;Steel'!G14*0.75)</f>
        <v>656952.44908264605</v>
      </c>
      <c r="G28" s="21">
        <f>'State_Production_Iron&amp;Steel'!G14*0.25+('State_Production_Iron&amp;Steel'!H14*0.75)</f>
        <v>749839.21057061106</v>
      </c>
      <c r="H28" s="21">
        <f>'State_Production_Iron&amp;Steel'!H14*0.25+('State_Production_Iron&amp;Steel'!I14*0.75)</f>
        <v>765947.35734724789</v>
      </c>
      <c r="I28" s="21">
        <f>'State_Production_Iron&amp;Steel'!I14*0.25+('State_Production_Iron&amp;Steel'!J14*0.75)</f>
        <v>717882.42720080807</v>
      </c>
      <c r="J28" s="21">
        <f>'State_Production_Iron&amp;Steel'!J14*0.25+('State_Production_Iron&amp;Steel'!K14*0.75)</f>
        <v>641835.92829489987</v>
      </c>
      <c r="K28" s="21">
        <f>'State_Production_Iron&amp;Steel'!K14*0.25+('State_Production_Iron&amp;Steel'!L14*0.75)</f>
        <v>752560.97458340356</v>
      </c>
      <c r="L28" s="21">
        <f>'State_Production_Iron&amp;Steel'!L14*0.25+('State_Production_Iron&amp;Steel'!M14*0.75)</f>
        <v>899498.14845985535</v>
      </c>
      <c r="M28" s="21">
        <f>'State_Production_Iron&amp;Steel'!M14*0.25+('State_Production_Iron&amp;Steel'!N14*0.75)</f>
        <v>861573.51667293278</v>
      </c>
      <c r="N28" s="131">
        <f>'State_Production_Iron&amp;Steel'!N14*0.25+('State_Production_Iron&amp;Steel'!O14*0.75)</f>
        <v>611725.23063139617</v>
      </c>
    </row>
    <row r="29" spans="2:14" s="18" customFormat="1" x14ac:dyDescent="0.25">
      <c r="B29" s="165" t="s">
        <v>143</v>
      </c>
      <c r="C29" s="20"/>
      <c r="D29" s="69">
        <v>0</v>
      </c>
      <c r="E29" s="69">
        <v>0</v>
      </c>
      <c r="F29" s="69">
        <v>0</v>
      </c>
      <c r="G29" s="69">
        <v>0</v>
      </c>
      <c r="H29" s="69">
        <v>0</v>
      </c>
      <c r="I29" s="69">
        <v>0</v>
      </c>
      <c r="J29" s="69">
        <v>0</v>
      </c>
      <c r="K29" s="69">
        <v>0</v>
      </c>
      <c r="L29" s="69">
        <v>0</v>
      </c>
      <c r="M29" s="69">
        <v>0</v>
      </c>
      <c r="N29" s="300">
        <v>0</v>
      </c>
    </row>
    <row r="30" spans="2:14" s="18" customFormat="1" x14ac:dyDescent="0.25">
      <c r="B30" s="165" t="s">
        <v>144</v>
      </c>
      <c r="C30" s="20"/>
      <c r="D30" s="69">
        <v>0</v>
      </c>
      <c r="E30" s="69">
        <v>0</v>
      </c>
      <c r="F30" s="69">
        <v>0</v>
      </c>
      <c r="G30" s="69">
        <v>0</v>
      </c>
      <c r="H30" s="69">
        <v>0</v>
      </c>
      <c r="I30" s="69">
        <v>0</v>
      </c>
      <c r="J30" s="69">
        <v>0</v>
      </c>
      <c r="K30" s="69">
        <v>0</v>
      </c>
      <c r="L30" s="69">
        <v>0</v>
      </c>
      <c r="M30" s="69">
        <v>0</v>
      </c>
      <c r="N30" s="300">
        <v>0</v>
      </c>
    </row>
    <row r="31" spans="2:14" s="18" customFormat="1" x14ac:dyDescent="0.25">
      <c r="B31" s="165" t="s">
        <v>145</v>
      </c>
      <c r="C31" s="20"/>
      <c r="D31" s="69">
        <v>0</v>
      </c>
      <c r="E31" s="69">
        <v>0</v>
      </c>
      <c r="F31" s="69">
        <v>0</v>
      </c>
      <c r="G31" s="69">
        <v>0</v>
      </c>
      <c r="H31" s="69">
        <v>0</v>
      </c>
      <c r="I31" s="69">
        <v>0</v>
      </c>
      <c r="J31" s="69">
        <v>0</v>
      </c>
      <c r="K31" s="69">
        <v>0</v>
      </c>
      <c r="L31" s="69">
        <v>0</v>
      </c>
      <c r="M31" s="69">
        <v>0</v>
      </c>
      <c r="N31" s="300">
        <v>0</v>
      </c>
    </row>
    <row r="32" spans="2:14" s="18" customFormat="1" x14ac:dyDescent="0.25">
      <c r="B32" s="165" t="s">
        <v>146</v>
      </c>
      <c r="C32" s="20"/>
      <c r="D32" s="21">
        <f>('State_Production_Iron&amp;Steel'!D17*0.25)+('State_Production_Iron&amp;Steel'!E17*0.75)</f>
        <v>192663.06177411211</v>
      </c>
      <c r="E32" s="21">
        <f>('State_Production_Iron&amp;Steel'!E17*0.25)+('State_Production_Iron&amp;Steel'!F17*0.75)</f>
        <v>226777.68894125571</v>
      </c>
      <c r="F32" s="21">
        <f>('State_Production_Iron&amp;Steel'!F17*0.25)+('State_Production_Iron&amp;Steel'!G17*0.75)</f>
        <v>243412.09392358188</v>
      </c>
      <c r="G32" s="21">
        <f>('State_Production_Iron&amp;Steel'!G17*0.25)+('State_Production_Iron&amp;Steel'!H17*0.75)</f>
        <v>299306.51405487291</v>
      </c>
      <c r="H32" s="21">
        <f>('State_Production_Iron&amp;Steel'!H17*0.25)+('State_Production_Iron&amp;Steel'!I17*0.75)</f>
        <v>297121.48628177075</v>
      </c>
      <c r="I32" s="21">
        <f>('State_Production_Iron&amp;Steel'!I17*0.25)+('State_Production_Iron&amp;Steel'!J17*0.75)</f>
        <v>288494.1508163609</v>
      </c>
      <c r="J32" s="21">
        <f>('State_Production_Iron&amp;Steel'!J17*0.25)+('State_Production_Iron&amp;Steel'!K17*0.75)</f>
        <v>277865.04797172197</v>
      </c>
      <c r="K32" s="21">
        <f>('State_Production_Iron&amp;Steel'!K17*0.25)+('State_Production_Iron&amp;Steel'!L17*0.75)</f>
        <v>330672.23531392025</v>
      </c>
      <c r="L32" s="21">
        <f>('State_Production_Iron&amp;Steel'!L17*0.25)+('State_Production_Iron&amp;Steel'!M17*0.75)</f>
        <v>400212.50631206873</v>
      </c>
      <c r="M32" s="21">
        <f>('State_Production_Iron&amp;Steel'!M17*0.25)+('State_Production_Iron&amp;Steel'!N17*0.75)</f>
        <v>755162.96129541297</v>
      </c>
      <c r="N32" s="131">
        <f>('State_Production_Iron&amp;Steel'!N17*0.25)+('State_Production_Iron&amp;Steel'!O17*0.75)</f>
        <v>325295.33362432534</v>
      </c>
    </row>
    <row r="33" spans="2:14" s="18" customFormat="1" x14ac:dyDescent="0.25">
      <c r="B33" s="165" t="s">
        <v>147</v>
      </c>
      <c r="C33" s="20"/>
      <c r="D33" s="69">
        <v>0</v>
      </c>
      <c r="E33" s="69">
        <v>0</v>
      </c>
      <c r="F33" s="69">
        <v>0</v>
      </c>
      <c r="G33" s="69">
        <v>0</v>
      </c>
      <c r="H33" s="69">
        <v>0</v>
      </c>
      <c r="I33" s="69">
        <v>0</v>
      </c>
      <c r="J33" s="69">
        <v>0</v>
      </c>
      <c r="K33" s="69">
        <v>0</v>
      </c>
      <c r="L33" s="69">
        <v>0</v>
      </c>
      <c r="M33" s="69">
        <v>0</v>
      </c>
      <c r="N33" s="300">
        <v>0</v>
      </c>
    </row>
    <row r="34" spans="2:14" s="18" customFormat="1" x14ac:dyDescent="0.25">
      <c r="B34" s="165" t="s">
        <v>148</v>
      </c>
      <c r="C34" s="20"/>
      <c r="D34" s="69">
        <v>0</v>
      </c>
      <c r="E34" s="69">
        <v>0</v>
      </c>
      <c r="F34" s="69">
        <v>0</v>
      </c>
      <c r="G34" s="69">
        <v>0</v>
      </c>
      <c r="H34" s="69">
        <v>0</v>
      </c>
      <c r="I34" s="69">
        <v>0</v>
      </c>
      <c r="J34" s="69">
        <v>0</v>
      </c>
      <c r="K34" s="69">
        <v>0</v>
      </c>
      <c r="L34" s="69">
        <v>0</v>
      </c>
      <c r="M34" s="69">
        <v>0</v>
      </c>
      <c r="N34" s="300">
        <v>0</v>
      </c>
    </row>
    <row r="35" spans="2:14" s="18" customFormat="1" x14ac:dyDescent="0.25">
      <c r="B35" s="165" t="s">
        <v>149</v>
      </c>
      <c r="C35" s="20"/>
      <c r="D35" s="69">
        <v>0</v>
      </c>
      <c r="E35" s="69">
        <v>0</v>
      </c>
      <c r="F35" s="69">
        <v>0</v>
      </c>
      <c r="G35" s="69">
        <v>0</v>
      </c>
      <c r="H35" s="69">
        <v>0</v>
      </c>
      <c r="I35" s="69">
        <v>0</v>
      </c>
      <c r="J35" s="69">
        <v>0</v>
      </c>
      <c r="K35" s="69">
        <v>0</v>
      </c>
      <c r="L35" s="69">
        <v>0</v>
      </c>
      <c r="M35" s="69">
        <v>0</v>
      </c>
      <c r="N35" s="300">
        <v>0</v>
      </c>
    </row>
    <row r="36" spans="2:14" s="18" customFormat="1" x14ac:dyDescent="0.25">
      <c r="B36" s="165" t="s">
        <v>150</v>
      </c>
      <c r="C36" s="20"/>
      <c r="D36" s="69">
        <v>0</v>
      </c>
      <c r="E36" s="69">
        <v>0</v>
      </c>
      <c r="F36" s="69">
        <v>0</v>
      </c>
      <c r="G36" s="69">
        <v>0</v>
      </c>
      <c r="H36" s="69">
        <v>0</v>
      </c>
      <c r="I36" s="69">
        <v>0</v>
      </c>
      <c r="J36" s="69">
        <v>0</v>
      </c>
      <c r="K36" s="69">
        <v>0</v>
      </c>
      <c r="L36" s="69">
        <v>0</v>
      </c>
      <c r="M36" s="69">
        <v>0</v>
      </c>
      <c r="N36" s="300">
        <v>0</v>
      </c>
    </row>
    <row r="37" spans="2:14" s="18" customFormat="1" x14ac:dyDescent="0.25">
      <c r="B37" s="165" t="s">
        <v>151</v>
      </c>
      <c r="C37" s="20"/>
      <c r="D37" s="21">
        <f>'State_Production_Iron&amp;Steel'!D22*0.25+('State_Production_Iron&amp;Steel'!E22*0.75)</f>
        <v>206262.49789597711</v>
      </c>
      <c r="E37" s="21">
        <f>'State_Production_Iron&amp;Steel'!E22*0.25+('State_Production_Iron&amp;Steel'!F22*0.75)</f>
        <v>235964.31577175562</v>
      </c>
      <c r="F37" s="21">
        <f>'State_Production_Iron&amp;Steel'!F22*0.25+('State_Production_Iron&amp;Steel'!G22*0.75)</f>
        <v>193426.35919878809</v>
      </c>
      <c r="G37" s="21">
        <f>'State_Production_Iron&amp;Steel'!G22*0.25+('State_Production_Iron&amp;Steel'!H22*0.75)</f>
        <v>181279.75088368962</v>
      </c>
      <c r="H37" s="21">
        <f>'State_Production_Iron&amp;Steel'!H22*0.25+('State_Production_Iron&amp;Steel'!I22*0.75)</f>
        <v>200312.27907759635</v>
      </c>
      <c r="I37" s="21">
        <f>'State_Production_Iron&amp;Steel'!I22*0.25+('State_Production_Iron&amp;Steel'!J22*0.75)</f>
        <v>229729.42265611852</v>
      </c>
      <c r="J37" s="21">
        <f>'State_Production_Iron&amp;Steel'!J22*0.25+('State_Production_Iron&amp;Steel'!K22*0.75)</f>
        <v>146489.26948325199</v>
      </c>
      <c r="K37" s="21">
        <f>'State_Production_Iron&amp;Steel'!K22*0.25+('State_Production_Iron&amp;Steel'!L22*0.75)</f>
        <v>178078.94293889916</v>
      </c>
      <c r="L37" s="21">
        <f>'State_Production_Iron&amp;Steel'!L22*0.25+('State_Production_Iron&amp;Steel'!M22*0.75)</f>
        <v>182413.06177411211</v>
      </c>
      <c r="M37" s="21">
        <f>'State_Production_Iron&amp;Steel'!M22*0.25+('State_Production_Iron&amp;Steel'!N22*0.75)</f>
        <v>214784.11577869681</v>
      </c>
      <c r="N37" s="131">
        <f>'State_Production_Iron&amp;Steel'!N22*0.25+('State_Production_Iron&amp;Steel'!O22*0.75)</f>
        <v>848934.71086096438</v>
      </c>
    </row>
    <row r="38" spans="2:14" s="18" customFormat="1" x14ac:dyDescent="0.25">
      <c r="B38" s="165" t="s">
        <v>152</v>
      </c>
      <c r="C38" s="20"/>
      <c r="D38" s="21">
        <f>('State_Production_Iron&amp;Steel'!D23*0.25)+('State_Production_Iron&amp;Steel'!E23*0.75)</f>
        <v>772673.49772765534</v>
      </c>
      <c r="E38" s="21">
        <f>('State_Production_Iron&amp;Steel'!E23*0.25)+('State_Production_Iron&amp;Steel'!F23*0.75)</f>
        <v>926771.46103349596</v>
      </c>
      <c r="F38" s="21">
        <f>('State_Production_Iron&amp;Steel'!F23*0.25)+('State_Production_Iron&amp;Steel'!G23*0.75)</f>
        <v>985170.46793469111</v>
      </c>
      <c r="G38" s="21">
        <f>('State_Production_Iron&amp;Steel'!G23*0.25)+('State_Production_Iron&amp;Steel'!H23*0.75)</f>
        <v>1182242.1309543848</v>
      </c>
      <c r="H38" s="21">
        <f>('State_Production_Iron&amp;Steel'!H23*0.25)+('State_Production_Iron&amp;Steel'!I23*0.75)</f>
        <v>1164467.2614038042</v>
      </c>
      <c r="I38" s="21">
        <f>('State_Production_Iron&amp;Steel'!I23*0.25)+('State_Production_Iron&amp;Steel'!J23*0.75)</f>
        <v>1128807.7764686081</v>
      </c>
      <c r="J38" s="21">
        <f>('State_Production_Iron&amp;Steel'!J23*0.25)+('State_Production_Iron&amp;Steel'!K23*0.75)</f>
        <v>1091588.4110419122</v>
      </c>
      <c r="K38" s="21">
        <f>('State_Production_Iron&amp;Steel'!K23*0.25)+('State_Production_Iron&amp;Steel'!L23*0.75)</f>
        <v>1303615.2583740111</v>
      </c>
      <c r="L38" s="21">
        <f>('State_Production_Iron&amp;Steel'!L23*0.25)+('State_Production_Iron&amp;Steel'!M23*0.75)</f>
        <v>1568926.106716041</v>
      </c>
      <c r="M38" s="21">
        <f>('State_Production_Iron&amp;Steel'!M23*0.25)+('State_Production_Iron&amp;Steel'!N23*0.75)</f>
        <v>1507764.4483886971</v>
      </c>
      <c r="N38" s="131">
        <f>('State_Production_Iron&amp;Steel'!N23*0.25)+('State_Production_Iron&amp;Steel'!O23*0.75)</f>
        <v>2073993.7618012913</v>
      </c>
    </row>
    <row r="39" spans="2:14" s="18" customFormat="1" x14ac:dyDescent="0.25">
      <c r="B39" s="165" t="s">
        <v>153</v>
      </c>
      <c r="C39" s="20"/>
      <c r="D39" s="69">
        <v>0</v>
      </c>
      <c r="E39" s="69">
        <v>0</v>
      </c>
      <c r="F39" s="69">
        <v>0</v>
      </c>
      <c r="G39" s="69">
        <v>0</v>
      </c>
      <c r="H39" s="69">
        <v>0</v>
      </c>
      <c r="I39" s="69">
        <v>0</v>
      </c>
      <c r="J39" s="69">
        <v>0</v>
      </c>
      <c r="K39" s="69">
        <v>0</v>
      </c>
      <c r="L39" s="69">
        <v>0</v>
      </c>
      <c r="M39" s="69">
        <v>0</v>
      </c>
      <c r="N39" s="300">
        <v>0</v>
      </c>
    </row>
    <row r="40" spans="2:14" s="18" customFormat="1" x14ac:dyDescent="0.25">
      <c r="B40" s="165" t="s">
        <v>154</v>
      </c>
      <c r="C40" s="20"/>
      <c r="D40" s="69">
        <v>0</v>
      </c>
      <c r="E40" s="69">
        <v>0</v>
      </c>
      <c r="F40" s="69">
        <v>0</v>
      </c>
      <c r="G40" s="69">
        <v>0</v>
      </c>
      <c r="H40" s="69">
        <v>0</v>
      </c>
      <c r="I40" s="69">
        <v>0</v>
      </c>
      <c r="J40" s="69">
        <v>0</v>
      </c>
      <c r="K40" s="69">
        <v>0</v>
      </c>
      <c r="L40" s="69">
        <v>0</v>
      </c>
      <c r="M40" s="69">
        <v>0</v>
      </c>
      <c r="N40" s="300">
        <v>0</v>
      </c>
    </row>
    <row r="41" spans="2:14" s="18" customFormat="1" x14ac:dyDescent="0.25">
      <c r="B41" s="165" t="s">
        <v>155</v>
      </c>
      <c r="C41" s="20"/>
      <c r="D41" s="69">
        <v>0</v>
      </c>
      <c r="E41" s="69">
        <v>0</v>
      </c>
      <c r="F41" s="69">
        <v>0</v>
      </c>
      <c r="G41" s="69">
        <v>0</v>
      </c>
      <c r="H41" s="69">
        <v>0</v>
      </c>
      <c r="I41" s="69">
        <v>0</v>
      </c>
      <c r="J41" s="69">
        <v>0</v>
      </c>
      <c r="K41" s="69">
        <v>0</v>
      </c>
      <c r="L41" s="69">
        <v>0</v>
      </c>
      <c r="M41" s="69">
        <v>0</v>
      </c>
      <c r="N41" s="300">
        <v>0</v>
      </c>
    </row>
    <row r="42" spans="2:14" s="18" customFormat="1" x14ac:dyDescent="0.25">
      <c r="B42" s="165" t="s">
        <v>156</v>
      </c>
      <c r="C42" s="20"/>
      <c r="D42" s="21">
        <f>('State_Production_Iron&amp;Steel'!D27*0.25)+('State_Production_Iron&amp;Steel'!E27*0.75)</f>
        <v>1503346.9954553107</v>
      </c>
      <c r="E42" s="21">
        <f>('State_Production_Iron&amp;Steel'!E27*0.25)+('State_Production_Iron&amp;Steel'!F27*0.75)</f>
        <v>1769542.9220669919</v>
      </c>
      <c r="F42" s="21">
        <f>('State_Production_Iron&amp;Steel'!F27*0.25)+('State_Production_Iron&amp;Steel'!G27*0.75)</f>
        <v>1899340.9358693822</v>
      </c>
      <c r="G42" s="21">
        <f>('State_Production_Iron&amp;Steel'!G27*0.25)+('State_Production_Iron&amp;Steel'!H27*0.75)</f>
        <v>2335484.2619087696</v>
      </c>
      <c r="H42" s="21">
        <f>('State_Production_Iron&amp;Steel'!H27*0.25)+('State_Production_Iron&amp;Steel'!I27*0.75)</f>
        <v>2318434.5228076084</v>
      </c>
      <c r="I42" s="21">
        <f>('State_Production_Iron&amp;Steel'!I27*0.25)+('State_Production_Iron&amp;Steel'!J27*0.75)</f>
        <v>2251115.5529372161</v>
      </c>
      <c r="J42" s="21">
        <f>('State_Production_Iron&amp;Steel'!J27*0.25)+('State_Production_Iron&amp;Steel'!K27*0.75)</f>
        <v>2168176.8220838243</v>
      </c>
      <c r="K42" s="21">
        <f>('State_Production_Iron&amp;Steel'!K27*0.25)+('State_Production_Iron&amp;Steel'!L27*0.75)</f>
        <v>2580230.5167480223</v>
      </c>
      <c r="L42" s="21">
        <f>('State_Production_Iron&amp;Steel'!L27*0.25)+('State_Production_Iron&amp;Steel'!M27*0.75)</f>
        <v>3122852.213432082</v>
      </c>
      <c r="M42" s="21">
        <f>('State_Production_Iron&amp;Steel'!M27*0.25)+('State_Production_Iron&amp;Steel'!N27*0.75)</f>
        <v>2995028.8967773942</v>
      </c>
      <c r="N42" s="131">
        <f>('State_Production_Iron&amp;Steel'!N27*0.25)+('State_Production_Iron&amp;Steel'!O27*0.75)</f>
        <v>1403295.265939422</v>
      </c>
    </row>
    <row r="43" spans="2:14" s="18" customFormat="1" x14ac:dyDescent="0.25">
      <c r="B43" s="165" t="s">
        <v>157</v>
      </c>
      <c r="C43" s="20"/>
      <c r="D43" s="69">
        <v>0</v>
      </c>
      <c r="E43" s="69">
        <v>0</v>
      </c>
      <c r="F43" s="69">
        <v>0</v>
      </c>
      <c r="G43" s="69">
        <v>0</v>
      </c>
      <c r="H43" s="69">
        <v>0</v>
      </c>
      <c r="I43" s="69">
        <v>0</v>
      </c>
      <c r="J43" s="69">
        <v>0</v>
      </c>
      <c r="K43" s="69">
        <v>0</v>
      </c>
      <c r="L43" s="69">
        <v>0</v>
      </c>
      <c r="M43" s="69">
        <v>0</v>
      </c>
      <c r="N43" s="300">
        <v>0</v>
      </c>
    </row>
    <row r="44" spans="2:14" s="18" customFormat="1" x14ac:dyDescent="0.25">
      <c r="B44" s="165" t="s">
        <v>158</v>
      </c>
      <c r="C44" s="20"/>
      <c r="D44" s="69">
        <v>0</v>
      </c>
      <c r="E44" s="69">
        <v>0</v>
      </c>
      <c r="F44" s="69">
        <v>0</v>
      </c>
      <c r="G44" s="69">
        <v>0</v>
      </c>
      <c r="H44" s="69">
        <v>0</v>
      </c>
      <c r="I44" s="69">
        <v>0</v>
      </c>
      <c r="J44" s="69">
        <v>0</v>
      </c>
      <c r="K44" s="69">
        <v>0</v>
      </c>
      <c r="L44" s="69">
        <v>0</v>
      </c>
      <c r="M44" s="69">
        <v>0</v>
      </c>
      <c r="N44" s="300">
        <v>0</v>
      </c>
    </row>
    <row r="45" spans="2:14" s="18" customFormat="1" x14ac:dyDescent="0.25">
      <c r="B45" s="165" t="s">
        <v>159</v>
      </c>
      <c r="C45" s="20"/>
      <c r="D45" s="69">
        <v>0</v>
      </c>
      <c r="E45" s="69">
        <v>0</v>
      </c>
      <c r="F45" s="69">
        <v>0</v>
      </c>
      <c r="G45" s="69">
        <v>0</v>
      </c>
      <c r="H45" s="69">
        <v>0</v>
      </c>
      <c r="I45" s="69">
        <v>0</v>
      </c>
      <c r="J45" s="69">
        <v>0</v>
      </c>
      <c r="K45" s="69">
        <v>0</v>
      </c>
      <c r="L45" s="69">
        <v>0</v>
      </c>
      <c r="M45" s="69">
        <v>0</v>
      </c>
      <c r="N45" s="300">
        <v>0</v>
      </c>
    </row>
    <row r="46" spans="2:14" s="18" customFormat="1" x14ac:dyDescent="0.25">
      <c r="B46" s="165" t="s">
        <v>160</v>
      </c>
      <c r="C46" s="20"/>
      <c r="D46" s="69">
        <v>0</v>
      </c>
      <c r="E46" s="69">
        <v>0</v>
      </c>
      <c r="F46" s="69">
        <v>0</v>
      </c>
      <c r="G46" s="69">
        <v>0</v>
      </c>
      <c r="H46" s="69">
        <v>0</v>
      </c>
      <c r="I46" s="69">
        <v>0</v>
      </c>
      <c r="J46" s="69">
        <v>0</v>
      </c>
      <c r="K46" s="69">
        <v>0</v>
      </c>
      <c r="L46" s="69">
        <v>0</v>
      </c>
      <c r="M46" s="69">
        <v>0</v>
      </c>
      <c r="N46" s="300">
        <v>0</v>
      </c>
    </row>
    <row r="47" spans="2:14" s="18" customFormat="1" x14ac:dyDescent="0.25">
      <c r="B47" s="165" t="s">
        <v>161</v>
      </c>
      <c r="C47" s="20"/>
      <c r="D47" s="21">
        <f>('State_Production_Iron&amp;Steel'!D32*0.25)+('State_Production_Iron&amp;Steel'!E32*0.75)</f>
        <v>111269.31493014644</v>
      </c>
      <c r="E47" s="21">
        <f>('State_Production_Iron&amp;Steel'!E32*0.25)+('State_Production_Iron&amp;Steel'!F32*0.75)</f>
        <v>151831.2152836223</v>
      </c>
      <c r="F47" s="21">
        <f>('State_Production_Iron&amp;Steel'!F32*0.25)+('State_Production_Iron&amp;Steel'!G32*0.75)</f>
        <v>154022.55512539978</v>
      </c>
      <c r="G47" s="21">
        <f>('State_Production_Iron&amp;Steel'!G32*0.25)+('State_Production_Iron&amp;Steel'!H32*0.75)</f>
        <v>159136.88772933852</v>
      </c>
      <c r="H47" s="21">
        <f>('State_Production_Iron&amp;Steel'!H32*0.25)+('State_Production_Iron&amp;Steel'!I32*0.75)</f>
        <v>163028.06766537621</v>
      </c>
      <c r="I47" s="21">
        <f>('State_Production_Iron&amp;Steel'!I32*0.25)+('State_Production_Iron&amp;Steel'!J32*0.75)</f>
        <v>161650.01683218314</v>
      </c>
      <c r="J47" s="21">
        <f>('State_Production_Iron&amp;Steel'!J32*0.25)+('State_Production_Iron&amp;Steel'!K32*0.75)</f>
        <v>151506.14374684397</v>
      </c>
      <c r="K47" s="21">
        <f>('State_Production_Iron&amp;Steel'!K32*0.25)+('State_Production_Iron&amp;Steel'!L32*0.75)</f>
        <v>170053.82090557145</v>
      </c>
      <c r="L47" s="21">
        <f>('State_Production_Iron&amp;Steel'!L32*0.25)+('State_Production_Iron&amp;Steel'!M32*0.75)</f>
        <v>268342.91365090053</v>
      </c>
      <c r="M47" s="21">
        <f>('State_Production_Iron&amp;Steel'!M32*0.25)+('State_Production_Iron&amp;Steel'!N32*0.75)</f>
        <v>1045582.241596427</v>
      </c>
      <c r="N47" s="131">
        <f>('State_Production_Iron&amp;Steel'!N32*0.25)+('State_Production_Iron&amp;Steel'!O32*0.75)</f>
        <v>1236699.2483131774</v>
      </c>
    </row>
    <row r="48" spans="2:14" s="18" customFormat="1" x14ac:dyDescent="0.25">
      <c r="B48" s="165" t="s">
        <v>162</v>
      </c>
      <c r="C48" s="20"/>
      <c r="D48" s="69">
        <v>0</v>
      </c>
      <c r="E48" s="69">
        <v>0</v>
      </c>
      <c r="F48" s="69">
        <v>0</v>
      </c>
      <c r="G48" s="69">
        <v>0</v>
      </c>
      <c r="H48" s="69">
        <v>0</v>
      </c>
      <c r="I48" s="69">
        <v>0</v>
      </c>
      <c r="J48" s="69">
        <v>0</v>
      </c>
      <c r="K48" s="69">
        <v>0</v>
      </c>
      <c r="L48" s="69">
        <v>0</v>
      </c>
      <c r="M48" s="69">
        <v>0</v>
      </c>
      <c r="N48" s="300">
        <v>0</v>
      </c>
    </row>
    <row r="49" spans="2:14" s="18" customFormat="1" x14ac:dyDescent="0.25">
      <c r="B49" s="165" t="s">
        <v>163</v>
      </c>
      <c r="C49" s="20"/>
      <c r="D49" s="69">
        <v>0</v>
      </c>
      <c r="E49" s="69">
        <v>0</v>
      </c>
      <c r="F49" s="69">
        <v>0</v>
      </c>
      <c r="G49" s="69">
        <v>0</v>
      </c>
      <c r="H49" s="69">
        <v>0</v>
      </c>
      <c r="I49" s="69">
        <v>0</v>
      </c>
      <c r="J49" s="69">
        <v>0</v>
      </c>
      <c r="K49" s="69">
        <v>0</v>
      </c>
      <c r="L49" s="69">
        <v>0</v>
      </c>
      <c r="M49" s="69">
        <v>0</v>
      </c>
      <c r="N49" s="300">
        <v>0</v>
      </c>
    </row>
    <row r="50" spans="2:14" s="18" customFormat="1" x14ac:dyDescent="0.25">
      <c r="B50" s="165" t="s">
        <v>164</v>
      </c>
      <c r="C50" s="20"/>
      <c r="D50" s="69">
        <v>0</v>
      </c>
      <c r="E50" s="69">
        <v>0</v>
      </c>
      <c r="F50" s="69">
        <v>0</v>
      </c>
      <c r="G50" s="69">
        <v>0</v>
      </c>
      <c r="H50" s="69">
        <v>0</v>
      </c>
      <c r="I50" s="69">
        <v>0</v>
      </c>
      <c r="J50" s="69">
        <v>0</v>
      </c>
      <c r="K50" s="69">
        <v>0</v>
      </c>
      <c r="L50" s="69">
        <v>0</v>
      </c>
      <c r="M50" s="69">
        <v>0</v>
      </c>
      <c r="N50" s="300">
        <v>0</v>
      </c>
    </row>
    <row r="51" spans="2:14" s="18" customFormat="1" x14ac:dyDescent="0.25">
      <c r="B51" s="165" t="s">
        <v>165</v>
      </c>
      <c r="C51" s="20"/>
      <c r="D51" s="69">
        <v>0</v>
      </c>
      <c r="E51" s="69">
        <v>0</v>
      </c>
      <c r="F51" s="69">
        <v>0</v>
      </c>
      <c r="G51" s="69">
        <v>0</v>
      </c>
      <c r="H51" s="69">
        <v>0</v>
      </c>
      <c r="I51" s="69">
        <v>0</v>
      </c>
      <c r="J51" s="69">
        <v>0</v>
      </c>
      <c r="K51" s="69">
        <v>0</v>
      </c>
      <c r="L51" s="69">
        <v>0</v>
      </c>
      <c r="M51" s="69">
        <v>0</v>
      </c>
      <c r="N51" s="300">
        <v>0</v>
      </c>
    </row>
    <row r="52" spans="2:14" s="18" customFormat="1" x14ac:dyDescent="0.25">
      <c r="B52" s="165" t="s">
        <v>166</v>
      </c>
      <c r="C52" s="20"/>
      <c r="D52" s="21">
        <f>('State_Production_Iron&amp;Steel'!D37*0.25)+('State_Production_Iron&amp;Steel'!E37*0.75)</f>
        <v>0</v>
      </c>
      <c r="E52" s="21">
        <f>('State_Production_Iron&amp;Steel'!E37*0.25)+('State_Production_Iron&amp;Steel'!F37*0.75)</f>
        <v>0</v>
      </c>
      <c r="F52" s="21">
        <f>('State_Production_Iron&amp;Steel'!F37*0.25)+('State_Production_Iron&amp;Steel'!G37*0.75)</f>
        <v>0</v>
      </c>
      <c r="G52" s="21">
        <f>('State_Production_Iron&amp;Steel'!G37*0.25)+('State_Production_Iron&amp;Steel'!H37*0.75)</f>
        <v>0</v>
      </c>
      <c r="H52" s="21">
        <f>('State_Production_Iron&amp;Steel'!H37*0.25)+('State_Production_Iron&amp;Steel'!I37*0.75)</f>
        <v>0</v>
      </c>
      <c r="I52" s="21">
        <f>('State_Production_Iron&amp;Steel'!I37*0.25)+('State_Production_Iron&amp;Steel'!J37*0.75)</f>
        <v>0</v>
      </c>
      <c r="J52" s="21">
        <f>('State_Production_Iron&amp;Steel'!J37*0.25)+('State_Production_Iron&amp;Steel'!K37*0.75)</f>
        <v>0</v>
      </c>
      <c r="K52" s="21">
        <f>('State_Production_Iron&amp;Steel'!K37*0.25)+('State_Production_Iron&amp;Steel'!L37*0.75)</f>
        <v>0</v>
      </c>
      <c r="L52" s="21">
        <f>('State_Production_Iron&amp;Steel'!L37*0.25)+('State_Production_Iron&amp;Steel'!M37*0.75)</f>
        <v>0</v>
      </c>
      <c r="M52" s="21">
        <f>('State_Production_Iron&amp;Steel'!M37*0.25)+('State_Production_Iron&amp;Steel'!N37*0.75)</f>
        <v>0</v>
      </c>
      <c r="N52" s="131">
        <f>('State_Production_Iron&amp;Steel'!N37*0.25)+('State_Production_Iron&amp;Steel'!O37*0.75)</f>
        <v>0</v>
      </c>
    </row>
    <row r="53" spans="2:14" s="18" customFormat="1" x14ac:dyDescent="0.25">
      <c r="B53" s="165" t="s">
        <v>186</v>
      </c>
      <c r="C53" s="20"/>
      <c r="D53" s="69">
        <v>0</v>
      </c>
      <c r="E53" s="69">
        <v>0</v>
      </c>
      <c r="F53" s="69">
        <v>0</v>
      </c>
      <c r="G53" s="69">
        <v>0</v>
      </c>
      <c r="H53" s="69">
        <v>0</v>
      </c>
      <c r="I53" s="69">
        <v>0</v>
      </c>
      <c r="J53" s="69">
        <v>0</v>
      </c>
      <c r="K53" s="69">
        <v>0</v>
      </c>
      <c r="L53" s="69">
        <v>0</v>
      </c>
      <c r="M53" s="69">
        <v>0</v>
      </c>
      <c r="N53" s="300">
        <v>0</v>
      </c>
    </row>
    <row r="54" spans="2:14" s="18" customFormat="1" x14ac:dyDescent="0.25">
      <c r="B54" s="165" t="s">
        <v>167</v>
      </c>
      <c r="C54" s="20"/>
      <c r="D54" s="69">
        <v>0</v>
      </c>
      <c r="E54" s="69">
        <v>0</v>
      </c>
      <c r="F54" s="69">
        <v>0</v>
      </c>
      <c r="G54" s="69">
        <v>0</v>
      </c>
      <c r="H54" s="69">
        <v>0</v>
      </c>
      <c r="I54" s="69">
        <v>0</v>
      </c>
      <c r="J54" s="69">
        <v>0</v>
      </c>
      <c r="K54" s="69">
        <v>0</v>
      </c>
      <c r="L54" s="69">
        <v>0</v>
      </c>
      <c r="M54" s="69">
        <v>0</v>
      </c>
      <c r="N54" s="300">
        <v>0</v>
      </c>
    </row>
    <row r="55" spans="2:14" s="18" customFormat="1" x14ac:dyDescent="0.25">
      <c r="B55" s="165" t="s">
        <v>168</v>
      </c>
      <c r="C55" s="20"/>
      <c r="D55" s="69">
        <v>0</v>
      </c>
      <c r="E55" s="69">
        <v>0</v>
      </c>
      <c r="F55" s="69">
        <v>0</v>
      </c>
      <c r="G55" s="69">
        <v>0</v>
      </c>
      <c r="H55" s="69">
        <v>0</v>
      </c>
      <c r="I55" s="69">
        <v>0</v>
      </c>
      <c r="J55" s="69">
        <v>0</v>
      </c>
      <c r="K55" s="69">
        <v>0</v>
      </c>
      <c r="L55" s="69">
        <v>0</v>
      </c>
      <c r="M55" s="69">
        <v>0</v>
      </c>
      <c r="N55" s="300">
        <v>0</v>
      </c>
    </row>
    <row r="56" spans="2:14" s="18" customFormat="1" x14ac:dyDescent="0.25">
      <c r="B56" s="165" t="s">
        <v>169</v>
      </c>
      <c r="C56" s="20"/>
      <c r="D56" s="69">
        <v>0</v>
      </c>
      <c r="E56" s="69">
        <v>0</v>
      </c>
      <c r="F56" s="69">
        <v>0</v>
      </c>
      <c r="G56" s="69">
        <v>0</v>
      </c>
      <c r="H56" s="69">
        <v>0</v>
      </c>
      <c r="I56" s="69">
        <v>0</v>
      </c>
      <c r="J56" s="69">
        <v>0</v>
      </c>
      <c r="K56" s="69">
        <v>0</v>
      </c>
      <c r="L56" s="69">
        <v>0</v>
      </c>
      <c r="M56" s="69">
        <v>0</v>
      </c>
      <c r="N56" s="300">
        <v>0</v>
      </c>
    </row>
    <row r="57" spans="2:14" s="18" customFormat="1" x14ac:dyDescent="0.25">
      <c r="B57" s="165" t="s">
        <v>170</v>
      </c>
      <c r="C57" s="20"/>
      <c r="D57" s="21">
        <f>('State_Production_Iron&amp;Steel'!D42*0.25)+('State_Production_Iron&amp;Steel'!E42*0.75)</f>
        <v>417035.22134320822</v>
      </c>
      <c r="E57" s="21">
        <f>('State_Production_Iron&amp;Steel'!E42*0.25)+('State_Production_Iron&amp;Steel'!F42*0.75)</f>
        <v>430853.98081131122</v>
      </c>
      <c r="F57" s="21">
        <f>('State_Production_Iron&amp;Steel'!F42*0.25)+('State_Production_Iron&amp;Steel'!G42*0.75)</f>
        <v>391497.01228749368</v>
      </c>
      <c r="G57" s="21">
        <f>('State_Production_Iron&amp;Steel'!G42*0.25)+('State_Production_Iron&amp;Steel'!H42*0.75)</f>
        <v>402220.2070358526</v>
      </c>
      <c r="H57" s="21">
        <f>('State_Production_Iron&amp;Steel'!H42*0.25)+('State_Production_Iron&amp;Steel'!I42*0.75)</f>
        <v>362698.24103686248</v>
      </c>
      <c r="I57" s="21">
        <f>('State_Production_Iron&amp;Steel'!I42*0.25)+('State_Production_Iron&amp;Steel'!J42*0.75)</f>
        <v>317964.73657633399</v>
      </c>
      <c r="J57" s="21">
        <f>('State_Production_Iron&amp;Steel'!J42*0.25)+('State_Production_Iron&amp;Steel'!K42*0.75)</f>
        <v>309628.85036189196</v>
      </c>
      <c r="K57" s="21">
        <f>('State_Production_Iron&amp;Steel'!K42*0.25)+('State_Production_Iron&amp;Steel'!L42*0.75)</f>
        <v>370995.20282780682</v>
      </c>
      <c r="L57" s="21">
        <f>('State_Production_Iron&amp;Steel'!L42*0.25)+('State_Production_Iron&amp;Steel'!M42*0.75)</f>
        <v>457095.9013634068</v>
      </c>
      <c r="M57" s="21">
        <f>('State_Production_Iron&amp;Steel'!M42*0.25)+('State_Production_Iron&amp;Steel'!N42*0.75)</f>
        <v>1146714.1902560911</v>
      </c>
      <c r="N57" s="131">
        <f>('State_Production_Iron&amp;Steel'!N42*0.25)+('State_Production_Iron&amp;Steel'!O42*0.75)</f>
        <v>1573759.2745135028</v>
      </c>
    </row>
    <row r="58" spans="2:14" s="18" customFormat="1" x14ac:dyDescent="0.25">
      <c r="B58" s="455" t="s">
        <v>542</v>
      </c>
      <c r="C58" s="20"/>
      <c r="D58" s="456">
        <f>SUM(D22:D57)</f>
        <v>4328250</v>
      </c>
      <c r="E58" s="456">
        <f t="shared" ref="E58:L58" si="0">SUM(E22:E57)</f>
        <v>4918499.9999999991</v>
      </c>
      <c r="F58" s="456">
        <f t="shared" si="0"/>
        <v>5233749.9999999991</v>
      </c>
      <c r="G58" s="456">
        <f t="shared" si="0"/>
        <v>5983000</v>
      </c>
      <c r="H58" s="456">
        <f t="shared" si="0"/>
        <v>5964499.9999999991</v>
      </c>
      <c r="I58" s="456">
        <f t="shared" si="0"/>
        <v>5733250</v>
      </c>
      <c r="J58" s="456">
        <f t="shared" si="0"/>
        <v>5449000</v>
      </c>
      <c r="K58" s="456">
        <f t="shared" si="0"/>
        <v>6495250.0000000009</v>
      </c>
      <c r="L58" s="456">
        <f t="shared" si="0"/>
        <v>7680000</v>
      </c>
      <c r="M58" s="456">
        <f t="shared" ref="M58:N58" si="1">SUM(M22:M57)</f>
        <v>9257999.9999999981</v>
      </c>
      <c r="N58" s="457">
        <f t="shared" si="1"/>
        <v>9180403.0935414564</v>
      </c>
    </row>
    <row r="59" spans="2:14" s="18" customFormat="1" x14ac:dyDescent="0.25">
      <c r="B59" s="166" t="s">
        <v>17</v>
      </c>
      <c r="C59" s="27"/>
      <c r="D59" s="21"/>
      <c r="E59" s="21"/>
      <c r="F59" s="21"/>
      <c r="G59" s="21"/>
      <c r="H59" s="21"/>
      <c r="I59" s="21"/>
      <c r="J59" s="21"/>
      <c r="K59" s="21"/>
      <c r="L59" s="21"/>
      <c r="M59" s="21"/>
      <c r="N59" s="131"/>
    </row>
    <row r="60" spans="2:14" s="18" customFormat="1" x14ac:dyDescent="0.25">
      <c r="B60" s="165" t="s">
        <v>136</v>
      </c>
      <c r="C60" s="20"/>
      <c r="D60" s="69">
        <v>0</v>
      </c>
      <c r="E60" s="69">
        <v>0</v>
      </c>
      <c r="F60" s="69">
        <v>0</v>
      </c>
      <c r="G60" s="69">
        <v>0</v>
      </c>
      <c r="H60" s="69">
        <v>0</v>
      </c>
      <c r="I60" s="69">
        <v>0</v>
      </c>
      <c r="J60" s="69">
        <v>0</v>
      </c>
      <c r="K60" s="69">
        <v>0</v>
      </c>
      <c r="L60" s="69">
        <v>0</v>
      </c>
      <c r="M60" s="69">
        <v>1</v>
      </c>
      <c r="N60" s="300">
        <v>2</v>
      </c>
    </row>
    <row r="61" spans="2:14" s="18" customFormat="1" x14ac:dyDescent="0.25">
      <c r="B61" s="165" t="s">
        <v>137</v>
      </c>
      <c r="C61" s="20"/>
      <c r="D61" s="21">
        <f>'State_Production_Iron&amp;Steel'!D165*0.25+('State_Production_Iron&amp;Steel'!E165*0.75)</f>
        <v>121938.61140467768</v>
      </c>
      <c r="E61" s="21">
        <f>'State_Production_Iron&amp;Steel'!E165*0.25+('State_Production_Iron&amp;Steel'!F165*0.75)</f>
        <v>171017.32297936868</v>
      </c>
      <c r="F61" s="21">
        <f>'State_Production_Iron&amp;Steel'!F165*0.25+('State_Production_Iron&amp;Steel'!G165*0.75)</f>
        <v>200833.52478978087</v>
      </c>
      <c r="G61" s="21">
        <f>'State_Production_Iron&amp;Steel'!G165*0.25+('State_Production_Iron&amp;Steel'!H165*0.75)</f>
        <v>211399.8529614484</v>
      </c>
      <c r="H61" s="21">
        <f>'State_Production_Iron&amp;Steel'!H165*0.25+('State_Production_Iron&amp;Steel'!I165*0.75)</f>
        <v>237733.53857464506</v>
      </c>
      <c r="I61" s="21">
        <f>'State_Production_Iron&amp;Steel'!I165*0.25+('State_Production_Iron&amp;Steel'!J165*0.75)</f>
        <v>253604.51224555442</v>
      </c>
      <c r="J61" s="21">
        <f>'State_Production_Iron&amp;Steel'!J165*0.25+('State_Production_Iron&amp;Steel'!K165*0.75)</f>
        <v>253364.42586040535</v>
      </c>
      <c r="K61" s="21">
        <f>'State_Production_Iron&amp;Steel'!K165*0.25+('State_Production_Iron&amp;Steel'!L165*0.75)</f>
        <v>237531.36056609848</v>
      </c>
      <c r="L61" s="21">
        <f>'State_Production_Iron&amp;Steel'!L165*0.25+('State_Production_Iron&amp;Steel'!M165*0.75)</f>
        <v>231549.41873822547</v>
      </c>
      <c r="M61" s="21">
        <f>'State_Production_Iron&amp;Steel'!M165*0.25+('State_Production_Iron&amp;Steel'!N165*0.75)</f>
        <v>254861.41474801468</v>
      </c>
      <c r="N61" s="131">
        <f>'State_Production_Iron&amp;Steel'!N165*0.25+('State_Production_Iron&amp;Steel'!O165*0.75)</f>
        <v>237385.15495540996</v>
      </c>
    </row>
    <row r="62" spans="2:14" s="18" customFormat="1" x14ac:dyDescent="0.25">
      <c r="B62" s="165" t="s">
        <v>138</v>
      </c>
      <c r="C62" s="20"/>
      <c r="D62" s="69">
        <v>0</v>
      </c>
      <c r="E62" s="69">
        <v>0</v>
      </c>
      <c r="F62" s="69">
        <v>0</v>
      </c>
      <c r="G62" s="69">
        <v>0</v>
      </c>
      <c r="H62" s="69">
        <v>0</v>
      </c>
      <c r="I62" s="69">
        <v>0</v>
      </c>
      <c r="J62" s="69">
        <v>0</v>
      </c>
      <c r="K62" s="69">
        <v>0</v>
      </c>
      <c r="L62" s="69">
        <v>0</v>
      </c>
      <c r="M62" s="69">
        <v>0</v>
      </c>
      <c r="N62" s="300">
        <v>0</v>
      </c>
    </row>
    <row r="63" spans="2:14" s="18" customFormat="1" x14ac:dyDescent="0.25">
      <c r="B63" s="165" t="s">
        <v>139</v>
      </c>
      <c r="C63" s="20"/>
      <c r="D63" s="69">
        <v>0</v>
      </c>
      <c r="E63" s="69">
        <v>0</v>
      </c>
      <c r="F63" s="69">
        <v>0</v>
      </c>
      <c r="G63" s="69">
        <v>0</v>
      </c>
      <c r="H63" s="69">
        <v>0</v>
      </c>
      <c r="I63" s="69">
        <v>0</v>
      </c>
      <c r="J63" s="69">
        <v>0</v>
      </c>
      <c r="K63" s="69">
        <v>0</v>
      </c>
      <c r="L63" s="69">
        <v>0</v>
      </c>
      <c r="M63" s="69">
        <v>0</v>
      </c>
      <c r="N63" s="300">
        <v>0</v>
      </c>
    </row>
    <row r="64" spans="2:14" s="18" customFormat="1" x14ac:dyDescent="0.25">
      <c r="B64" s="165" t="s">
        <v>140</v>
      </c>
      <c r="C64" s="20"/>
      <c r="D64" s="69">
        <v>0</v>
      </c>
      <c r="E64" s="69">
        <v>0</v>
      </c>
      <c r="F64" s="69">
        <v>0</v>
      </c>
      <c r="G64" s="69">
        <v>0</v>
      </c>
      <c r="H64" s="69">
        <v>0</v>
      </c>
      <c r="I64" s="69">
        <v>0</v>
      </c>
      <c r="J64" s="69">
        <v>0</v>
      </c>
      <c r="K64" s="69">
        <v>0</v>
      </c>
      <c r="L64" s="69">
        <v>0</v>
      </c>
      <c r="M64" s="69">
        <v>0</v>
      </c>
      <c r="N64" s="300">
        <v>0</v>
      </c>
    </row>
    <row r="65" spans="2:14" s="18" customFormat="1" x14ac:dyDescent="0.25">
      <c r="B65" s="165" t="s">
        <v>141</v>
      </c>
      <c r="C65" s="20"/>
      <c r="D65" s="69">
        <v>0</v>
      </c>
      <c r="E65" s="69">
        <v>0</v>
      </c>
      <c r="F65" s="69">
        <v>0</v>
      </c>
      <c r="G65" s="69">
        <v>0</v>
      </c>
      <c r="H65" s="69">
        <v>0</v>
      </c>
      <c r="I65" s="69">
        <v>0</v>
      </c>
      <c r="J65" s="69">
        <v>0</v>
      </c>
      <c r="K65" s="69">
        <v>0</v>
      </c>
      <c r="L65" s="69">
        <v>0</v>
      </c>
      <c r="M65" s="69">
        <v>0</v>
      </c>
      <c r="N65" s="300">
        <v>0</v>
      </c>
    </row>
    <row r="66" spans="2:14" s="18" customFormat="1" x14ac:dyDescent="0.25">
      <c r="B66" s="165" t="s">
        <v>142</v>
      </c>
      <c r="C66" s="20"/>
      <c r="D66" s="21">
        <f>('State_Production_Iron&amp;Steel'!D170*0.25)+('State_Production_Iron&amp;Steel'!E170*0.75)</f>
        <v>3734092.8410605155</v>
      </c>
      <c r="E66" s="21">
        <f>('State_Production_Iron&amp;Steel'!E170*0.25)+('State_Production_Iron&amp;Steel'!F170*0.75)</f>
        <v>5237016.8405091204</v>
      </c>
      <c r="F66" s="21">
        <f>('State_Production_Iron&amp;Steel'!F170*0.25)+('State_Production_Iron&amp;Steel'!G170*0.75)</f>
        <v>6150070.2568579707</v>
      </c>
      <c r="G66" s="21">
        <f>('State_Production_Iron&amp;Steel'!G170*0.25)+('State_Production_Iron&amp;Steel'!H170*0.75)</f>
        <v>6473640.0427330788</v>
      </c>
      <c r="H66" s="21">
        <f>('State_Production_Iron&amp;Steel'!H170*0.25)+('State_Production_Iron&amp;Steel'!I170*0.75)</f>
        <v>7280049.3153517433</v>
      </c>
      <c r="I66" s="21">
        <f>('State_Production_Iron&amp;Steel'!I170*0.25)+('State_Production_Iron&amp;Steel'!J170*0.75)</f>
        <v>7766061.8136286354</v>
      </c>
      <c r="J66" s="21">
        <f>('State_Production_Iron&amp;Steel'!J170*0.25)+('State_Production_Iron&amp;Steel'!K170*0.75)</f>
        <v>7758709.7137343194</v>
      </c>
      <c r="K66" s="21">
        <f>('State_Production_Iron&amp;Steel'!K170*0.25)+('State_Production_Iron&amp;Steel'!L170*0.75)</f>
        <v>7273858.0733354772</v>
      </c>
      <c r="L66" s="21">
        <f>('State_Production_Iron&amp;Steel'!L170*0.25)+('State_Production_Iron&amp;Steel'!M170*0.75)</f>
        <v>7090674.7001792025</v>
      </c>
      <c r="M66" s="21">
        <f>('State_Production_Iron&amp;Steel'!M170*0.25)+('State_Production_Iron&amp;Steel'!N170*0.75)</f>
        <v>6572038.8615524154</v>
      </c>
      <c r="N66" s="131">
        <f>('State_Production_Iron&amp;Steel'!N170*0.25)+('State_Production_Iron&amp;Steel'!O170*0.75)</f>
        <v>5887663.9654430337</v>
      </c>
    </row>
    <row r="67" spans="2:14" s="18" customFormat="1" x14ac:dyDescent="0.25">
      <c r="B67" s="165" t="s">
        <v>143</v>
      </c>
      <c r="C67" s="20"/>
      <c r="D67" s="69">
        <v>0</v>
      </c>
      <c r="E67" s="69">
        <v>0</v>
      </c>
      <c r="F67" s="69">
        <v>0</v>
      </c>
      <c r="G67" s="69">
        <v>0</v>
      </c>
      <c r="H67" s="69">
        <v>0</v>
      </c>
      <c r="I67" s="69">
        <v>0</v>
      </c>
      <c r="J67" s="69">
        <v>0</v>
      </c>
      <c r="K67" s="69">
        <v>0</v>
      </c>
      <c r="L67" s="69">
        <v>0</v>
      </c>
      <c r="M67" s="69">
        <v>0</v>
      </c>
      <c r="N67" s="300">
        <v>0</v>
      </c>
    </row>
    <row r="68" spans="2:14" s="18" customFormat="1" x14ac:dyDescent="0.25">
      <c r="B68" s="165" t="s">
        <v>144</v>
      </c>
      <c r="C68" s="20"/>
      <c r="D68" s="69">
        <v>0</v>
      </c>
      <c r="E68" s="69">
        <v>0</v>
      </c>
      <c r="F68" s="69">
        <v>0</v>
      </c>
      <c r="G68" s="69">
        <v>0</v>
      </c>
      <c r="H68" s="69">
        <v>0</v>
      </c>
      <c r="I68" s="69">
        <v>0</v>
      </c>
      <c r="J68" s="69">
        <v>0</v>
      </c>
      <c r="K68" s="69">
        <v>0</v>
      </c>
      <c r="L68" s="69">
        <v>0</v>
      </c>
      <c r="M68" s="69">
        <v>0</v>
      </c>
      <c r="N68" s="300">
        <v>0</v>
      </c>
    </row>
    <row r="69" spans="2:14" s="18" customFormat="1" x14ac:dyDescent="0.25">
      <c r="B69" s="165" t="s">
        <v>145</v>
      </c>
      <c r="C69" s="20"/>
      <c r="D69" s="69">
        <v>0</v>
      </c>
      <c r="E69" s="69">
        <v>0</v>
      </c>
      <c r="F69" s="69">
        <v>0</v>
      </c>
      <c r="G69" s="69">
        <v>0</v>
      </c>
      <c r="H69" s="69">
        <v>0</v>
      </c>
      <c r="I69" s="69">
        <v>0</v>
      </c>
      <c r="J69" s="69">
        <v>0</v>
      </c>
      <c r="K69" s="69">
        <v>0</v>
      </c>
      <c r="L69" s="69">
        <v>0</v>
      </c>
      <c r="M69" s="69">
        <v>0</v>
      </c>
      <c r="N69" s="300">
        <v>0</v>
      </c>
    </row>
    <row r="70" spans="2:14" s="18" customFormat="1" x14ac:dyDescent="0.25">
      <c r="B70" s="165" t="s">
        <v>146</v>
      </c>
      <c r="C70" s="20"/>
      <c r="D70" s="21">
        <f>('State_Production_Iron&amp;Steel'!D173*0.25)+('State_Production_Iron&amp;Steel'!E173*0.75)</f>
        <v>126372.74272848411</v>
      </c>
      <c r="E70" s="21">
        <f>('State_Production_Iron&amp;Steel'!E173*0.25)+('State_Production_Iron&amp;Steel'!F173*0.75)</f>
        <v>177236.13472407297</v>
      </c>
      <c r="F70" s="21">
        <f>('State_Production_Iron&amp;Steel'!F173*0.25)+('State_Production_Iron&amp;Steel'!G173*0.75)</f>
        <v>208136.56205486375</v>
      </c>
      <c r="G70" s="21">
        <f>('State_Production_Iron&amp;Steel'!G173*0.25)+('State_Production_Iron&amp;Steel'!H173*0.75)</f>
        <v>219087.12034186462</v>
      </c>
      <c r="H70" s="21">
        <f>('State_Production_Iron&amp;Steel'!H173*0.25)+('State_Production_Iron&amp;Steel'!I173*0.75)</f>
        <v>246378.39452281393</v>
      </c>
      <c r="I70" s="21">
        <f>('State_Production_Iron&amp;Steel'!I173*0.25)+('State_Production_Iron&amp;Steel'!J173*0.75)</f>
        <v>262826.49450902909</v>
      </c>
      <c r="J70" s="21">
        <f>('State_Production_Iron&amp;Steel'!J173*0.25)+('State_Production_Iron&amp;Steel'!K173*0.75)</f>
        <v>262577.67770987452</v>
      </c>
      <c r="K70" s="21">
        <f>('State_Production_Iron&amp;Steel'!K173*0.25)+('State_Production_Iron&amp;Steel'!L173*0.75)</f>
        <v>246168.86458668381</v>
      </c>
      <c r="L70" s="21">
        <f>('State_Production_Iron&amp;Steel'!L173*0.25)+('State_Production_Iron&amp;Steel'!M173*0.75)</f>
        <v>239969.39760143362</v>
      </c>
      <c r="M70" s="21">
        <f>('State_Production_Iron&amp;Steel'!M173*0.25)+('State_Production_Iron&amp;Steel'!N173*0.75)</f>
        <v>203220.04299744914</v>
      </c>
      <c r="N70" s="131">
        <f>('State_Production_Iron&amp;Steel'!N173*0.25)+('State_Production_Iron&amp;Steel'!O173*0.75)</f>
        <v>125816.77244378062</v>
      </c>
    </row>
    <row r="71" spans="2:14" s="18" customFormat="1" x14ac:dyDescent="0.25">
      <c r="B71" s="165" t="s">
        <v>147</v>
      </c>
      <c r="C71" s="20"/>
      <c r="D71" s="21">
        <f>('State_Production_Iron&amp;Steel'!D174*0.25)+('State_Production_Iron&amp;Steel'!E174*0.75)</f>
        <v>3921434.8894913387</v>
      </c>
      <c r="E71" s="21">
        <f>('State_Production_Iron&amp;Steel'!E174*0.25)+('State_Production_Iron&amp;Steel'!F174*0.75)</f>
        <v>5499761.6367228786</v>
      </c>
      <c r="F71" s="21">
        <f>('State_Production_Iron&amp;Steel'!F174*0.25)+('State_Production_Iron&amp;Steel'!G174*0.75)</f>
        <v>6458623.5813077241</v>
      </c>
      <c r="G71" s="21">
        <f>('State_Production_Iron&amp;Steel'!G174*0.25)+('State_Production_Iron&amp;Steel'!H174*0.75)</f>
        <v>6798427.0895556696</v>
      </c>
      <c r="H71" s="21">
        <f>('State_Production_Iron&amp;Steel'!H174*0.25)+('State_Production_Iron&amp;Steel'!I174*0.75)</f>
        <v>7645294.4791618809</v>
      </c>
      <c r="I71" s="21">
        <f>('State_Production_Iron&amp;Steel'!I174*0.25)+('State_Production_Iron&amp;Steel'!J174*0.75)</f>
        <v>8155690.5642604427</v>
      </c>
      <c r="J71" s="21">
        <f>('State_Production_Iron&amp;Steel'!J174*0.25)+('State_Production_Iron&amp;Steel'!K174*0.75)</f>
        <v>8147969.6043743975</v>
      </c>
      <c r="K71" s="21">
        <f>('State_Production_Iron&amp;Steel'!K174*0.25)+('State_Production_Iron&amp;Steel'!L174*0.75)</f>
        <v>7638792.6182052111</v>
      </c>
      <c r="L71" s="21">
        <f>('State_Production_Iron&amp;Steel'!L174*0.25)+('State_Production_Iron&amp;Steel'!M174*0.75)</f>
        <v>7446418.8071497502</v>
      </c>
      <c r="M71" s="21">
        <f>('State_Production_Iron&amp;Steel'!M174*0.25)+('State_Production_Iron&amp;Steel'!N174*0.75)</f>
        <v>8196111.4061009241</v>
      </c>
      <c r="N71" s="131">
        <f>('State_Production_Iron&amp;Steel'!N174*0.25)+('State_Production_Iron&amp;Steel'!O174*0.75)</f>
        <v>7634090.7786796605</v>
      </c>
    </row>
    <row r="72" spans="2:14" s="18" customFormat="1" x14ac:dyDescent="0.25">
      <c r="B72" s="165" t="s">
        <v>148</v>
      </c>
      <c r="C72" s="20"/>
      <c r="D72" s="69">
        <v>0</v>
      </c>
      <c r="E72" s="69">
        <v>0</v>
      </c>
      <c r="F72" s="69">
        <v>0</v>
      </c>
      <c r="G72" s="69">
        <v>0</v>
      </c>
      <c r="H72" s="69">
        <v>0</v>
      </c>
      <c r="I72" s="69">
        <v>0</v>
      </c>
      <c r="J72" s="69">
        <v>0</v>
      </c>
      <c r="K72" s="69">
        <v>0</v>
      </c>
      <c r="L72" s="69">
        <v>0</v>
      </c>
      <c r="M72" s="69">
        <v>0</v>
      </c>
      <c r="N72" s="300">
        <v>0</v>
      </c>
    </row>
    <row r="73" spans="2:14" s="18" customFormat="1" x14ac:dyDescent="0.25">
      <c r="B73" s="165" t="s">
        <v>149</v>
      </c>
      <c r="C73" s="20"/>
      <c r="D73" s="69">
        <v>0</v>
      </c>
      <c r="E73" s="69">
        <v>0</v>
      </c>
      <c r="F73" s="69">
        <v>0</v>
      </c>
      <c r="G73" s="69">
        <v>0</v>
      </c>
      <c r="H73" s="69">
        <v>0</v>
      </c>
      <c r="I73" s="69">
        <v>0</v>
      </c>
      <c r="J73" s="69">
        <v>0</v>
      </c>
      <c r="K73" s="69">
        <v>0</v>
      </c>
      <c r="L73" s="69">
        <v>0</v>
      </c>
      <c r="M73" s="69">
        <v>0</v>
      </c>
      <c r="N73" s="300">
        <v>0</v>
      </c>
    </row>
    <row r="74" spans="2:14" s="18" customFormat="1" x14ac:dyDescent="0.25">
      <c r="B74" s="165" t="s">
        <v>150</v>
      </c>
      <c r="C74" s="20"/>
      <c r="D74" s="69">
        <v>0</v>
      </c>
      <c r="E74" s="69">
        <v>0</v>
      </c>
      <c r="F74" s="69">
        <v>0</v>
      </c>
      <c r="G74" s="69">
        <v>0</v>
      </c>
      <c r="H74" s="69">
        <v>0</v>
      </c>
      <c r="I74" s="69">
        <v>0</v>
      </c>
      <c r="J74" s="69">
        <v>0</v>
      </c>
      <c r="K74" s="69">
        <v>0</v>
      </c>
      <c r="L74" s="69">
        <v>0</v>
      </c>
      <c r="M74" s="69">
        <v>0</v>
      </c>
      <c r="N74" s="300">
        <v>0</v>
      </c>
    </row>
    <row r="75" spans="2:14" s="18" customFormat="1" x14ac:dyDescent="0.25">
      <c r="B75" s="165" t="s">
        <v>151</v>
      </c>
      <c r="C75" s="20"/>
      <c r="D75" s="21">
        <f>('State_Production_Iron&amp;Steel'!D178*0.25)+('State_Production_Iron&amp;Steel'!E178*0.75)</f>
        <v>182907.91710701652</v>
      </c>
      <c r="E75" s="21">
        <f>('State_Production_Iron&amp;Steel'!E178*0.25)+('State_Production_Iron&amp;Steel'!F178*0.75)</f>
        <v>256525.98446905296</v>
      </c>
      <c r="F75" s="21">
        <f>('State_Production_Iron&amp;Steel'!F178*0.25)+('State_Production_Iron&amp;Steel'!G178*0.75)</f>
        <v>301250.28718467127</v>
      </c>
      <c r="G75" s="21">
        <f>('State_Production_Iron&amp;Steel'!G178*0.25)+('State_Production_Iron&amp;Steel'!H178*0.75)</f>
        <v>317099.7794421725</v>
      </c>
      <c r="H75" s="21">
        <f>('State_Production_Iron&amp;Steel'!H178*0.25)+('State_Production_Iron&amp;Steel'!I178*0.75)</f>
        <v>356600.30786196759</v>
      </c>
      <c r="I75" s="21">
        <f>('State_Production_Iron&amp;Steel'!I178*0.25)+('State_Production_Iron&amp;Steel'!J178*0.75)</f>
        <v>380406.76836833154</v>
      </c>
      <c r="J75" s="21">
        <f>('State_Production_Iron&amp;Steel'!J178*0.25)+('State_Production_Iron&amp;Steel'!K178*0.75)</f>
        <v>380046.63879060792</v>
      </c>
      <c r="K75" s="21">
        <f>('State_Production_Iron&amp;Steel'!K178*0.25)+('State_Production_Iron&amp;Steel'!L178*0.75)</f>
        <v>356297.0408491476</v>
      </c>
      <c r="L75" s="21">
        <f>('State_Production_Iron&amp;Steel'!L178*0.25)+('State_Production_Iron&amp;Steel'!M178*0.75)</f>
        <v>347324.1281073381</v>
      </c>
      <c r="M75" s="21">
        <f>('State_Production_Iron&amp;Steel'!M178*0.25)+('State_Production_Iron&amp;Steel'!N178*0.75)</f>
        <v>382292.12212202197</v>
      </c>
      <c r="N75" s="131">
        <f>('State_Production_Iron&amp;Steel'!N178*0.25)+('State_Production_Iron&amp;Steel'!O178*0.75)</f>
        <v>563677.32875828189</v>
      </c>
    </row>
    <row r="76" spans="2:14" s="18" customFormat="1" x14ac:dyDescent="0.25">
      <c r="B76" s="165" t="s">
        <v>152</v>
      </c>
      <c r="C76" s="20"/>
      <c r="D76" s="21">
        <f>('State_Production_Iron&amp;Steel'!D179*0.25)+('State_Production_Iron&amp;Steel'!E179*0.75)</f>
        <v>157965.92841060515</v>
      </c>
      <c r="E76" s="21">
        <f>('State_Production_Iron&amp;Steel'!E179*0.25)+('State_Production_Iron&amp;Steel'!F179*0.75)</f>
        <v>221545.16840509122</v>
      </c>
      <c r="F76" s="21">
        <f>('State_Production_Iron&amp;Steel'!F179*0.25)+('State_Production_Iron&amp;Steel'!G179*0.75)</f>
        <v>260170.7025685797</v>
      </c>
      <c r="G76" s="21">
        <f>('State_Production_Iron&amp;Steel'!G179*0.25)+('State_Production_Iron&amp;Steel'!H179*0.75)</f>
        <v>273858.90042733081</v>
      </c>
      <c r="H76" s="21">
        <f>('State_Production_Iron&amp;Steel'!H179*0.25)+('State_Production_Iron&amp;Steel'!I179*0.75)</f>
        <v>307972.99315351748</v>
      </c>
      <c r="I76" s="21">
        <f>('State_Production_Iron&amp;Steel'!I179*0.25)+('State_Production_Iron&amp;Steel'!J179*0.75)</f>
        <v>328533.11813628639</v>
      </c>
      <c r="J76" s="21">
        <f>('State_Production_Iron&amp;Steel'!J179*0.25)+('State_Production_Iron&amp;Steel'!K179*0.75)</f>
        <v>328222.0971373432</v>
      </c>
      <c r="K76" s="21">
        <f>('State_Production_Iron&amp;Steel'!K179*0.25)+('State_Production_Iron&amp;Steel'!L179*0.75)</f>
        <v>307711.08073335479</v>
      </c>
      <c r="L76" s="21">
        <f>('State_Production_Iron&amp;Steel'!L179*0.25)+('State_Production_Iron&amp;Steel'!M179*0.75)</f>
        <v>299961.74700179207</v>
      </c>
      <c r="M76" s="21">
        <f>('State_Production_Iron&amp;Steel'!M179*0.25)+('State_Production_Iron&amp;Steel'!N179*0.75)</f>
        <v>330161.37819629163</v>
      </c>
      <c r="N76" s="131">
        <f>('State_Production_Iron&amp;Steel'!N179*0.25)+('State_Production_Iron&amp;Steel'!O179*0.75)</f>
        <v>307521.67801041738</v>
      </c>
    </row>
    <row r="77" spans="2:14" s="18" customFormat="1" x14ac:dyDescent="0.25">
      <c r="B77" s="165" t="s">
        <v>153</v>
      </c>
      <c r="C77" s="20"/>
      <c r="D77" s="69">
        <v>0</v>
      </c>
      <c r="E77" s="69">
        <v>0</v>
      </c>
      <c r="F77" s="69">
        <v>0</v>
      </c>
      <c r="G77" s="69">
        <v>0</v>
      </c>
      <c r="H77" s="69">
        <v>0</v>
      </c>
      <c r="I77" s="69">
        <v>0</v>
      </c>
      <c r="J77" s="69">
        <v>0</v>
      </c>
      <c r="K77" s="69">
        <v>0</v>
      </c>
      <c r="L77" s="69">
        <v>0</v>
      </c>
      <c r="M77" s="69">
        <v>0</v>
      </c>
      <c r="N77" s="300">
        <v>0</v>
      </c>
    </row>
    <row r="78" spans="2:14" s="18" customFormat="1" x14ac:dyDescent="0.25">
      <c r="B78" s="165" t="s">
        <v>154</v>
      </c>
      <c r="C78" s="20"/>
      <c r="D78" s="69">
        <v>0</v>
      </c>
      <c r="E78" s="69">
        <v>0</v>
      </c>
      <c r="F78" s="69">
        <v>0</v>
      </c>
      <c r="G78" s="69">
        <v>0</v>
      </c>
      <c r="H78" s="69">
        <v>0</v>
      </c>
      <c r="I78" s="69">
        <v>0</v>
      </c>
      <c r="J78" s="69">
        <v>0</v>
      </c>
      <c r="K78" s="69">
        <v>0</v>
      </c>
      <c r="L78" s="69">
        <v>0</v>
      </c>
      <c r="M78" s="69">
        <v>0</v>
      </c>
      <c r="N78" s="300">
        <v>0</v>
      </c>
    </row>
    <row r="79" spans="2:14" s="18" customFormat="1" x14ac:dyDescent="0.25">
      <c r="B79" s="165" t="s">
        <v>155</v>
      </c>
      <c r="C79" s="20"/>
      <c r="D79" s="69">
        <v>0</v>
      </c>
      <c r="E79" s="69">
        <v>0</v>
      </c>
      <c r="F79" s="69">
        <v>0</v>
      </c>
      <c r="G79" s="69">
        <v>0</v>
      </c>
      <c r="H79" s="69">
        <v>0</v>
      </c>
      <c r="I79" s="69">
        <v>0</v>
      </c>
      <c r="J79" s="69">
        <v>0</v>
      </c>
      <c r="K79" s="69">
        <v>0</v>
      </c>
      <c r="L79" s="69">
        <v>0</v>
      </c>
      <c r="M79" s="69">
        <v>0</v>
      </c>
      <c r="N79" s="300">
        <v>0</v>
      </c>
    </row>
    <row r="80" spans="2:14" s="18" customFormat="1" x14ac:dyDescent="0.25">
      <c r="B80" s="165" t="s">
        <v>156</v>
      </c>
      <c r="C80" s="20"/>
      <c r="D80" s="21">
        <f>('State_Production_Iron&amp;Steel'!D183*0.25)+('State_Production_Iron&amp;Steel'!E183*0.75)</f>
        <v>2117297.707117585</v>
      </c>
      <c r="E80" s="21">
        <f>('State_Production_Iron&amp;Steel'!E183*0.25)+('State_Production_Iron&amp;Steel'!F183*0.75)</f>
        <v>2969482.6080963109</v>
      </c>
      <c r="F80" s="21">
        <f>('State_Production_Iron&amp;Steel'!F183*0.25)+('State_Production_Iron&amp;Steel'!G183*0.75)</f>
        <v>3487200.2940771035</v>
      </c>
      <c r="G80" s="21">
        <f>('State_Production_Iron&amp;Steel'!G183*0.25)+('State_Production_Iron&amp;Steel'!H183*0.75)</f>
        <v>3670670.174148785</v>
      </c>
      <c r="H80" s="21">
        <f>('State_Production_Iron&amp;Steel'!H183*0.25)+('State_Production_Iron&amp;Steel'!I183*0.75)</f>
        <v>4127918.7152506555</v>
      </c>
      <c r="I80" s="21">
        <f>('State_Production_Iron&amp;Steel'!I183*0.25)+('State_Production_Iron&amp;Steel'!J183*0.75)</f>
        <v>4403496.5308091715</v>
      </c>
      <c r="J80" s="21">
        <f>('State_Production_Iron&amp;Steel'!J183*0.25)+('State_Production_Iron&amp;Steel'!K183*0.75)</f>
        <v>4399327.7581215827</v>
      </c>
      <c r="K80" s="21">
        <f>('State_Production_Iron&amp;Steel'!K183*0.25)+('State_Production_Iron&amp;Steel'!L183*0.75)</f>
        <v>4124408.1698295278</v>
      </c>
      <c r="L80" s="21">
        <f>('State_Production_Iron&amp;Steel'!L183*0.25)+('State_Production_Iron&amp;Steel'!M183*0.75)</f>
        <v>4020539.9071819144</v>
      </c>
      <c r="M80" s="21">
        <f>('State_Production_Iron&amp;Steel'!M183*0.25)+('State_Production_Iron&amp;Steel'!N183*0.75)</f>
        <v>4425320.9288064362</v>
      </c>
      <c r="N80" s="131">
        <f>('State_Production_Iron&amp;Steel'!N183*0.25)+('State_Production_Iron&amp;Steel'!O183*0.75)</f>
        <v>4215523.4620006075</v>
      </c>
    </row>
    <row r="81" spans="2:14" s="18" customFormat="1" x14ac:dyDescent="0.25">
      <c r="B81" s="165" t="s">
        <v>157</v>
      </c>
      <c r="C81" s="20"/>
      <c r="D81" s="69">
        <v>0</v>
      </c>
      <c r="E81" s="69">
        <v>0</v>
      </c>
      <c r="F81" s="69">
        <v>0</v>
      </c>
      <c r="G81" s="69">
        <v>0</v>
      </c>
      <c r="H81" s="69">
        <v>0</v>
      </c>
      <c r="I81" s="69">
        <v>0</v>
      </c>
      <c r="J81" s="69">
        <v>0</v>
      </c>
      <c r="K81" s="69">
        <v>0</v>
      </c>
      <c r="L81" s="69">
        <v>0</v>
      </c>
      <c r="M81" s="69">
        <v>0</v>
      </c>
      <c r="N81" s="300">
        <v>0</v>
      </c>
    </row>
    <row r="82" spans="2:14" s="18" customFormat="1" x14ac:dyDescent="0.25">
      <c r="B82" s="165" t="s">
        <v>158</v>
      </c>
      <c r="C82" s="20"/>
      <c r="D82" s="69">
        <v>0</v>
      </c>
      <c r="E82" s="69">
        <v>0</v>
      </c>
      <c r="F82" s="69">
        <v>0</v>
      </c>
      <c r="G82" s="69">
        <v>0</v>
      </c>
      <c r="H82" s="69">
        <v>0</v>
      </c>
      <c r="I82" s="69">
        <v>0</v>
      </c>
      <c r="J82" s="69">
        <v>0</v>
      </c>
      <c r="K82" s="69">
        <v>0</v>
      </c>
      <c r="L82" s="69">
        <v>0</v>
      </c>
      <c r="M82" s="69">
        <v>0</v>
      </c>
      <c r="N82" s="300">
        <v>0</v>
      </c>
    </row>
    <row r="83" spans="2:14" s="18" customFormat="1" x14ac:dyDescent="0.25">
      <c r="B83" s="165" t="s">
        <v>159</v>
      </c>
      <c r="C83" s="20"/>
      <c r="D83" s="69">
        <v>0</v>
      </c>
      <c r="E83" s="69">
        <v>0</v>
      </c>
      <c r="F83" s="69">
        <v>0</v>
      </c>
      <c r="G83" s="69">
        <v>0</v>
      </c>
      <c r="H83" s="69">
        <v>0</v>
      </c>
      <c r="I83" s="69">
        <v>0</v>
      </c>
      <c r="J83" s="69">
        <v>0</v>
      </c>
      <c r="K83" s="69">
        <v>0</v>
      </c>
      <c r="L83" s="69">
        <v>0</v>
      </c>
      <c r="M83" s="69">
        <v>0</v>
      </c>
      <c r="N83" s="300">
        <v>0</v>
      </c>
    </row>
    <row r="84" spans="2:14" s="18" customFormat="1" x14ac:dyDescent="0.25">
      <c r="B84" s="165" t="s">
        <v>160</v>
      </c>
      <c r="C84" s="20"/>
      <c r="D84" s="69">
        <v>0</v>
      </c>
      <c r="E84" s="69">
        <v>0</v>
      </c>
      <c r="F84" s="69">
        <v>0</v>
      </c>
      <c r="G84" s="69">
        <v>0</v>
      </c>
      <c r="H84" s="69">
        <v>0</v>
      </c>
      <c r="I84" s="69">
        <v>0</v>
      </c>
      <c r="J84" s="69">
        <v>0</v>
      </c>
      <c r="K84" s="69">
        <v>0</v>
      </c>
      <c r="L84" s="69">
        <v>0</v>
      </c>
      <c r="M84" s="69">
        <v>0</v>
      </c>
      <c r="N84" s="300">
        <v>0</v>
      </c>
    </row>
    <row r="85" spans="2:14" s="18" customFormat="1" x14ac:dyDescent="0.25">
      <c r="B85" s="165" t="s">
        <v>161</v>
      </c>
      <c r="C85" s="20"/>
      <c r="D85" s="21">
        <f>('State_Production_Iron&amp;Steel'!D188*0.25)+('State_Production_Iron&amp;Steel'!E188*0.75)</f>
        <v>1520352.7776501402</v>
      </c>
      <c r="E85" s="21">
        <f>('State_Production_Iron&amp;Steel'!E188*0.25)+('State_Production_Iron&amp;Steel'!F188*0.75)</f>
        <v>2132275.0769654922</v>
      </c>
      <c r="F85" s="21">
        <f>('State_Production_Iron&amp;Steel'!F188*0.25)+('State_Production_Iron&amp;Steel'!G188*0.75)</f>
        <v>2504028.9022653126</v>
      </c>
      <c r="G85" s="21">
        <f>('State_Production_Iron&amp;Steel'!G188*0.25)+('State_Production_Iron&amp;Steel'!H188*0.75)</f>
        <v>2635771.8030602396</v>
      </c>
      <c r="H85" s="21">
        <f>('State_Production_Iron&amp;Steel'!H188*0.25)+('State_Production_Iron&amp;Steel'!I188*0.75)</f>
        <v>2964104.9832284153</v>
      </c>
      <c r="I85" s="21">
        <f>('State_Production_Iron&amp;Steel'!I188*0.25)+('State_Production_Iron&amp;Steel'!J188*0.75)</f>
        <v>3161987.1685888898</v>
      </c>
      <c r="J85" s="21">
        <f>('State_Production_Iron&amp;Steel'!J188*0.25)+('State_Production_Iron&amp;Steel'!K188*0.75)</f>
        <v>3158993.7278867802</v>
      </c>
      <c r="K85" s="21">
        <f>('State_Production_Iron&amp;Steel'!K188*0.25)+('State_Production_Iron&amp;Steel'!L188*0.75)</f>
        <v>2961584.1910582185</v>
      </c>
      <c r="L85" s="21">
        <f>('State_Production_Iron&amp;Steel'!L188*0.25)+('State_Production_Iron&amp;Steel'!M188*0.75)</f>
        <v>2887000.2527225106</v>
      </c>
      <c r="M85" s="21">
        <f>('State_Production_Iron&amp;Steel'!M188*0.25)+('State_Production_Iron&amp;Steel'!N188*0.75)</f>
        <v>3159744.0282350611</v>
      </c>
      <c r="N85" s="131">
        <f>('State_Production_Iron&amp;Steel'!N188*0.25)+('State_Production_Iron&amp;Steel'!O188*0.75)</f>
        <v>3386939.3301798748</v>
      </c>
    </row>
    <row r="86" spans="2:14" s="18" customFormat="1" x14ac:dyDescent="0.25">
      <c r="B86" s="165" t="s">
        <v>162</v>
      </c>
      <c r="C86" s="20"/>
      <c r="D86" s="69">
        <v>0</v>
      </c>
      <c r="E86" s="69">
        <v>0</v>
      </c>
      <c r="F86" s="69">
        <v>0</v>
      </c>
      <c r="G86" s="69">
        <v>0</v>
      </c>
      <c r="H86" s="69">
        <v>0</v>
      </c>
      <c r="I86" s="69">
        <v>0</v>
      </c>
      <c r="J86" s="69">
        <v>0</v>
      </c>
      <c r="K86" s="69">
        <v>0</v>
      </c>
      <c r="L86" s="69">
        <v>0</v>
      </c>
      <c r="M86" s="69">
        <v>0</v>
      </c>
      <c r="N86" s="300">
        <v>0</v>
      </c>
    </row>
    <row r="87" spans="2:14" s="18" customFormat="1" x14ac:dyDescent="0.25">
      <c r="B87" s="165" t="s">
        <v>163</v>
      </c>
      <c r="C87" s="20"/>
      <c r="D87" s="69">
        <v>0</v>
      </c>
      <c r="E87" s="69">
        <v>0</v>
      </c>
      <c r="F87" s="69">
        <v>0</v>
      </c>
      <c r="G87" s="69">
        <v>0</v>
      </c>
      <c r="H87" s="69">
        <v>0</v>
      </c>
      <c r="I87" s="69">
        <v>0</v>
      </c>
      <c r="J87" s="69">
        <v>0</v>
      </c>
      <c r="K87" s="69">
        <v>0</v>
      </c>
      <c r="L87" s="69">
        <v>0</v>
      </c>
      <c r="M87" s="69">
        <v>0</v>
      </c>
      <c r="N87" s="300">
        <v>0</v>
      </c>
    </row>
    <row r="88" spans="2:14" s="18" customFormat="1" x14ac:dyDescent="0.25">
      <c r="B88" s="165" t="s">
        <v>164</v>
      </c>
      <c r="C88" s="20"/>
      <c r="D88" s="69">
        <v>0</v>
      </c>
      <c r="E88" s="69">
        <v>0</v>
      </c>
      <c r="F88" s="69">
        <v>0</v>
      </c>
      <c r="G88" s="69">
        <v>0</v>
      </c>
      <c r="H88" s="69">
        <v>0</v>
      </c>
      <c r="I88" s="69">
        <v>0</v>
      </c>
      <c r="J88" s="69">
        <v>0</v>
      </c>
      <c r="K88" s="69">
        <v>0</v>
      </c>
      <c r="L88" s="69">
        <v>0</v>
      </c>
      <c r="M88" s="69">
        <v>0</v>
      </c>
      <c r="N88" s="300">
        <v>0</v>
      </c>
    </row>
    <row r="89" spans="2:14" s="18" customFormat="1" x14ac:dyDescent="0.25">
      <c r="B89" s="165" t="s">
        <v>165</v>
      </c>
      <c r="C89" s="20"/>
      <c r="D89" s="69">
        <v>0</v>
      </c>
      <c r="E89" s="69">
        <v>0</v>
      </c>
      <c r="F89" s="69">
        <v>0</v>
      </c>
      <c r="G89" s="69">
        <v>0</v>
      </c>
      <c r="H89" s="69">
        <v>0</v>
      </c>
      <c r="I89" s="69">
        <v>0</v>
      </c>
      <c r="J89" s="69">
        <v>0</v>
      </c>
      <c r="K89" s="69">
        <v>0</v>
      </c>
      <c r="L89" s="69">
        <v>0</v>
      </c>
      <c r="M89" s="69">
        <v>0</v>
      </c>
      <c r="N89" s="300">
        <v>0</v>
      </c>
    </row>
    <row r="90" spans="2:14" s="18" customFormat="1" x14ac:dyDescent="0.25">
      <c r="B90" s="165" t="s">
        <v>166</v>
      </c>
      <c r="C90" s="20"/>
      <c r="D90" s="21">
        <f>('State_Production_Iron&amp;Steel'!D193*0.25)+('State_Production_Iron&amp;Steel'!E193*0.75)</f>
        <v>0</v>
      </c>
      <c r="E90" s="21">
        <f>('State_Production_Iron&amp;Steel'!E193*0.25)+('State_Production_Iron&amp;Steel'!F193*0.75)</f>
        <v>0</v>
      </c>
      <c r="F90" s="21">
        <f>('State_Production_Iron&amp;Steel'!F193*0.25)+('State_Production_Iron&amp;Steel'!G193*0.75)</f>
        <v>0</v>
      </c>
      <c r="G90" s="21">
        <f>('State_Production_Iron&amp;Steel'!G193*0.25)+('State_Production_Iron&amp;Steel'!H193*0.75)</f>
        <v>0</v>
      </c>
      <c r="H90" s="21">
        <f>('State_Production_Iron&amp;Steel'!H193*0.25)+('State_Production_Iron&amp;Steel'!I193*0.75)</f>
        <v>0</v>
      </c>
      <c r="I90" s="21">
        <f>('State_Production_Iron&amp;Steel'!I193*0.25)+('State_Production_Iron&amp;Steel'!J193*0.75)</f>
        <v>0</v>
      </c>
      <c r="J90" s="21">
        <f>('State_Production_Iron&amp;Steel'!J193*0.25)+('State_Production_Iron&amp;Steel'!K193*0.75)</f>
        <v>0</v>
      </c>
      <c r="K90" s="21">
        <f>('State_Production_Iron&amp;Steel'!K193*0.25)+('State_Production_Iron&amp;Steel'!L193*0.75)</f>
        <v>0</v>
      </c>
      <c r="L90" s="21">
        <f>('State_Production_Iron&amp;Steel'!L193*0.25)+('State_Production_Iron&amp;Steel'!M193*0.75)</f>
        <v>0</v>
      </c>
      <c r="M90" s="21">
        <f>('State_Production_Iron&amp;Steel'!M193*0.25)+('State_Production_Iron&amp;Steel'!N193*0.75)</f>
        <v>0</v>
      </c>
      <c r="N90" s="131">
        <f>('State_Production_Iron&amp;Steel'!N193*0.25)+('State_Production_Iron&amp;Steel'!O193*0.75)</f>
        <v>0</v>
      </c>
    </row>
    <row r="91" spans="2:14" s="18" customFormat="1" x14ac:dyDescent="0.25">
      <c r="B91" s="165" t="s">
        <v>186</v>
      </c>
      <c r="C91" s="20"/>
      <c r="D91" s="69">
        <v>0</v>
      </c>
      <c r="E91" s="69">
        <v>0</v>
      </c>
      <c r="F91" s="69">
        <v>0</v>
      </c>
      <c r="G91" s="69">
        <v>0</v>
      </c>
      <c r="H91" s="69">
        <v>0</v>
      </c>
      <c r="I91" s="69">
        <v>0</v>
      </c>
      <c r="J91" s="69">
        <v>0</v>
      </c>
      <c r="K91" s="69">
        <v>0</v>
      </c>
      <c r="L91" s="69">
        <v>0</v>
      </c>
      <c r="M91" s="69">
        <v>0</v>
      </c>
      <c r="N91" s="300">
        <v>0</v>
      </c>
    </row>
    <row r="92" spans="2:14" s="18" customFormat="1" x14ac:dyDescent="0.25">
      <c r="B92" s="165" t="s">
        <v>167</v>
      </c>
      <c r="C92" s="20"/>
      <c r="D92" s="69">
        <v>0</v>
      </c>
      <c r="E92" s="69">
        <v>0</v>
      </c>
      <c r="F92" s="69">
        <v>0</v>
      </c>
      <c r="G92" s="69">
        <v>0</v>
      </c>
      <c r="H92" s="69">
        <v>0</v>
      </c>
      <c r="I92" s="69">
        <v>0</v>
      </c>
      <c r="J92" s="69">
        <v>0</v>
      </c>
      <c r="K92" s="69">
        <v>0</v>
      </c>
      <c r="L92" s="69">
        <v>0</v>
      </c>
      <c r="M92" s="69">
        <v>0</v>
      </c>
      <c r="N92" s="300">
        <v>0</v>
      </c>
    </row>
    <row r="93" spans="2:14" s="18" customFormat="1" x14ac:dyDescent="0.25">
      <c r="B93" s="165" t="s">
        <v>168</v>
      </c>
      <c r="C93" s="20"/>
      <c r="D93" s="69">
        <v>0</v>
      </c>
      <c r="E93" s="69">
        <v>0</v>
      </c>
      <c r="F93" s="69">
        <v>0</v>
      </c>
      <c r="G93" s="69">
        <v>0</v>
      </c>
      <c r="H93" s="69">
        <v>0</v>
      </c>
      <c r="I93" s="69">
        <v>0</v>
      </c>
      <c r="J93" s="69">
        <v>0</v>
      </c>
      <c r="K93" s="69">
        <v>0</v>
      </c>
      <c r="L93" s="69">
        <v>0</v>
      </c>
      <c r="M93" s="69">
        <v>0</v>
      </c>
      <c r="N93" s="300">
        <v>0</v>
      </c>
    </row>
    <row r="94" spans="2:14" s="18" customFormat="1" x14ac:dyDescent="0.25">
      <c r="B94" s="165" t="s">
        <v>169</v>
      </c>
      <c r="C94" s="20"/>
      <c r="D94" s="69">
        <v>0</v>
      </c>
      <c r="E94" s="69">
        <v>0</v>
      </c>
      <c r="F94" s="69">
        <v>0</v>
      </c>
      <c r="G94" s="69">
        <v>0</v>
      </c>
      <c r="H94" s="69">
        <v>0</v>
      </c>
      <c r="I94" s="69">
        <v>0</v>
      </c>
      <c r="J94" s="69">
        <v>0</v>
      </c>
      <c r="K94" s="69">
        <v>0</v>
      </c>
      <c r="L94" s="69">
        <v>0</v>
      </c>
      <c r="M94" s="69">
        <v>0</v>
      </c>
      <c r="N94" s="300">
        <v>0</v>
      </c>
    </row>
    <row r="95" spans="2:14" s="18" customFormat="1" x14ac:dyDescent="0.25">
      <c r="B95" s="165" t="s">
        <v>170</v>
      </c>
      <c r="C95" s="20"/>
      <c r="D95" s="21">
        <f>('State_Production_Iron&amp;Steel'!D198*0.25)+('State_Production_Iron&amp;Steel'!E198*0.75)</f>
        <v>157965.92841060515</v>
      </c>
      <c r="E95" s="21">
        <f>('State_Production_Iron&amp;Steel'!E198*0.25)+('State_Production_Iron&amp;Steel'!F198*0.75)</f>
        <v>221545.16840509122</v>
      </c>
      <c r="F95" s="21">
        <f>('State_Production_Iron&amp;Steel'!F198*0.25)+('State_Production_Iron&amp;Steel'!G198*0.75)</f>
        <v>260170.7025685797</v>
      </c>
      <c r="G95" s="21">
        <f>('State_Production_Iron&amp;Steel'!G198*0.25)+('State_Production_Iron&amp;Steel'!H198*0.75)</f>
        <v>273858.90042733081</v>
      </c>
      <c r="H95" s="21">
        <f>('State_Production_Iron&amp;Steel'!H198*0.25)+('State_Production_Iron&amp;Steel'!I198*0.75)</f>
        <v>307972.99315351748</v>
      </c>
      <c r="I95" s="21">
        <f>('State_Production_Iron&amp;Steel'!I198*0.25)+('State_Production_Iron&amp;Steel'!J198*0.75)</f>
        <v>328533.11813628639</v>
      </c>
      <c r="J95" s="21">
        <f>('State_Production_Iron&amp;Steel'!J198*0.25)+('State_Production_Iron&amp;Steel'!K198*0.75)</f>
        <v>328222.0971373432</v>
      </c>
      <c r="K95" s="21">
        <f>('State_Production_Iron&amp;Steel'!K198*0.25)+('State_Production_Iron&amp;Steel'!L198*0.75)</f>
        <v>307711.08073335479</v>
      </c>
      <c r="L95" s="21">
        <f>('State_Production_Iron&amp;Steel'!L198*0.25)+('State_Production_Iron&amp;Steel'!M198*0.75)</f>
        <v>299961.74700179207</v>
      </c>
      <c r="M95" s="21">
        <f>('State_Production_Iron&amp;Steel'!M198*0.25)+('State_Production_Iron&amp;Steel'!N198*0.75)</f>
        <v>330161.37819629163</v>
      </c>
      <c r="N95" s="131">
        <f>('State_Production_Iron&amp;Steel'!N198*0.25)+('State_Production_Iron&amp;Steel'!O198*0.75)</f>
        <v>307521.67801041738</v>
      </c>
    </row>
    <row r="96" spans="2:14" s="18" customFormat="1" x14ac:dyDescent="0.25">
      <c r="B96" s="455" t="s">
        <v>543</v>
      </c>
      <c r="C96" s="20"/>
      <c r="D96" s="456">
        <f>SUM(D60:D95)</f>
        <v>12040329.343380969</v>
      </c>
      <c r="E96" s="456">
        <f t="shared" ref="E96:L96" si="2">SUM(E60:E95)</f>
        <v>16886405.941276476</v>
      </c>
      <c r="F96" s="456">
        <f t="shared" si="2"/>
        <v>19830484.813674588</v>
      </c>
      <c r="G96" s="456">
        <f t="shared" si="2"/>
        <v>20873813.663097922</v>
      </c>
      <c r="H96" s="456">
        <f t="shared" si="2"/>
        <v>23474025.720259156</v>
      </c>
      <c r="I96" s="456">
        <f t="shared" si="2"/>
        <v>25041140.088682629</v>
      </c>
      <c r="J96" s="456">
        <f t="shared" si="2"/>
        <v>25017433.740752656</v>
      </c>
      <c r="K96" s="456">
        <f t="shared" si="2"/>
        <v>23454062.479897074</v>
      </c>
      <c r="L96" s="456">
        <f t="shared" si="2"/>
        <v>22863400.105683956</v>
      </c>
      <c r="M96" s="456">
        <f t="shared" ref="M96:N96" si="3">SUM(M60:M95)</f>
        <v>23853912.560954906</v>
      </c>
      <c r="N96" s="457">
        <f t="shared" si="3"/>
        <v>22666142.148481485</v>
      </c>
    </row>
    <row r="97" spans="2:14" s="18" customFormat="1" x14ac:dyDescent="0.25">
      <c r="B97" s="166" t="s">
        <v>18</v>
      </c>
      <c r="C97" s="27"/>
      <c r="D97" s="69"/>
      <c r="E97" s="69"/>
      <c r="F97" s="69"/>
      <c r="G97" s="69"/>
      <c r="H97" s="69"/>
      <c r="I97" s="69"/>
      <c r="J97" s="69"/>
      <c r="K97" s="69"/>
      <c r="L97" s="69"/>
      <c r="M97" s="69"/>
      <c r="N97" s="300"/>
    </row>
    <row r="98" spans="2:14" s="18" customFormat="1" x14ac:dyDescent="0.25">
      <c r="B98" s="165" t="s">
        <v>136</v>
      </c>
      <c r="C98" s="20"/>
      <c r="D98" s="69">
        <v>0</v>
      </c>
      <c r="E98" s="69">
        <v>0</v>
      </c>
      <c r="F98" s="69">
        <v>0</v>
      </c>
      <c r="G98" s="69">
        <v>0</v>
      </c>
      <c r="H98" s="69">
        <v>0</v>
      </c>
      <c r="I98" s="69">
        <v>0</v>
      </c>
      <c r="J98" s="69">
        <v>0</v>
      </c>
      <c r="K98" s="69">
        <v>0</v>
      </c>
      <c r="L98" s="69">
        <v>0</v>
      </c>
      <c r="M98" s="69">
        <v>1</v>
      </c>
      <c r="N98" s="300">
        <v>2</v>
      </c>
    </row>
    <row r="99" spans="2:14" s="18" customFormat="1" x14ac:dyDescent="0.25">
      <c r="B99" s="165" t="s">
        <v>137</v>
      </c>
      <c r="C99" s="20"/>
      <c r="D99" s="21">
        <f>('State_Production_Iron&amp;Steel'!D312*0.25)+('State_Production_Iron&amp;Steel'!E312*0.75)</f>
        <v>5644663.7842685124</v>
      </c>
      <c r="E99" s="21">
        <f>('State_Production_Iron&amp;Steel'!E312*0.25)+('State_Production_Iron&amp;Steel'!F312*0.75)</f>
        <v>6289879.1314373566</v>
      </c>
      <c r="F99" s="21">
        <f>('State_Production_Iron&amp;Steel'!F312*0.25)+('State_Production_Iron&amp;Steel'!G312*0.75)</f>
        <v>6801349.8590827584</v>
      </c>
      <c r="G99" s="21">
        <f>('State_Production_Iron&amp;Steel'!G312*0.25)+('State_Production_Iron&amp;Steel'!H312*0.75)</f>
        <v>7011255.8929028967</v>
      </c>
      <c r="H99" s="21">
        <f>('State_Production_Iron&amp;Steel'!H312*0.25)+('State_Production_Iron&amp;Steel'!I312*0.75)</f>
        <v>7364611.5808352558</v>
      </c>
      <c r="I99" s="21">
        <f>('State_Production_Iron&amp;Steel'!I312*0.25)+('State_Production_Iron&amp;Steel'!J312*0.75)</f>
        <v>8210366.8332052287</v>
      </c>
      <c r="J99" s="21">
        <f>('State_Production_Iron&amp;Steel'!J312*0.25)+('State_Production_Iron&amp;Steel'!K312*0.75)</f>
        <v>8647367.4902995601</v>
      </c>
      <c r="K99" s="21">
        <f>('State_Production_Iron&amp;Steel'!K312*0.25)+('State_Production_Iron&amp;Steel'!L312*0.75)</f>
        <v>10149342.994673138</v>
      </c>
      <c r="L99" s="21">
        <f>('State_Production_Iron&amp;Steel'!L312*0.25)+('State_Production_Iron&amp;Steel'!M312*0.75)</f>
        <v>10344234.477696316</v>
      </c>
      <c r="M99" s="21">
        <f>('State_Production_Iron&amp;Steel'!M312*0.25)+('State_Production_Iron&amp;Steel'!N312*0.75)</f>
        <v>10947229.392363939</v>
      </c>
      <c r="N99" s="131">
        <f>('State_Production_Iron&amp;Steel'!N312*0.25)+('State_Production_Iron&amp;Steel'!O312*0.75)</f>
        <v>9810506.1905127428</v>
      </c>
    </row>
    <row r="100" spans="2:14" s="18" customFormat="1" x14ac:dyDescent="0.25">
      <c r="B100" s="165" t="s">
        <v>138</v>
      </c>
      <c r="C100" s="20"/>
      <c r="D100" s="69">
        <v>0</v>
      </c>
      <c r="E100" s="69">
        <v>0</v>
      </c>
      <c r="F100" s="69">
        <v>0</v>
      </c>
      <c r="G100" s="69">
        <v>0</v>
      </c>
      <c r="H100" s="69">
        <v>0</v>
      </c>
      <c r="I100" s="69">
        <v>0</v>
      </c>
      <c r="J100" s="69">
        <v>0</v>
      </c>
      <c r="K100" s="69">
        <v>0</v>
      </c>
      <c r="L100" s="69">
        <v>0</v>
      </c>
      <c r="M100" s="69">
        <v>0</v>
      </c>
      <c r="N100" s="300">
        <v>0</v>
      </c>
    </row>
    <row r="101" spans="2:14" s="18" customFormat="1" x14ac:dyDescent="0.25">
      <c r="B101" s="165" t="s">
        <v>139</v>
      </c>
      <c r="C101" s="20"/>
      <c r="D101" s="69">
        <v>0</v>
      </c>
      <c r="E101" s="69">
        <v>0</v>
      </c>
      <c r="F101" s="69">
        <v>0</v>
      </c>
      <c r="G101" s="69">
        <v>0</v>
      </c>
      <c r="H101" s="69">
        <v>0</v>
      </c>
      <c r="I101" s="69">
        <v>0</v>
      </c>
      <c r="J101" s="69">
        <v>0</v>
      </c>
      <c r="K101" s="69">
        <v>0</v>
      </c>
      <c r="L101" s="69">
        <v>0</v>
      </c>
      <c r="M101" s="69">
        <v>0</v>
      </c>
      <c r="N101" s="300">
        <v>0</v>
      </c>
    </row>
    <row r="102" spans="2:14" s="18" customFormat="1" x14ac:dyDescent="0.25">
      <c r="B102" s="165" t="s">
        <v>140</v>
      </c>
      <c r="C102" s="20"/>
      <c r="D102" s="69">
        <v>0</v>
      </c>
      <c r="E102" s="69">
        <v>0</v>
      </c>
      <c r="F102" s="69">
        <v>0</v>
      </c>
      <c r="G102" s="69">
        <v>0</v>
      </c>
      <c r="H102" s="69">
        <v>0</v>
      </c>
      <c r="I102" s="69">
        <v>0</v>
      </c>
      <c r="J102" s="69">
        <v>0</v>
      </c>
      <c r="K102" s="69">
        <v>0</v>
      </c>
      <c r="L102" s="69">
        <v>0</v>
      </c>
      <c r="M102" s="69">
        <v>0</v>
      </c>
      <c r="N102" s="300">
        <v>0</v>
      </c>
    </row>
    <row r="103" spans="2:14" s="18" customFormat="1" x14ac:dyDescent="0.25">
      <c r="B103" s="165" t="s">
        <v>141</v>
      </c>
      <c r="C103" s="20"/>
      <c r="D103" s="69">
        <v>0</v>
      </c>
      <c r="E103" s="69">
        <v>0</v>
      </c>
      <c r="F103" s="69">
        <v>0</v>
      </c>
      <c r="G103" s="69">
        <v>0</v>
      </c>
      <c r="H103" s="69">
        <v>0</v>
      </c>
      <c r="I103" s="69">
        <v>0</v>
      </c>
      <c r="J103" s="69">
        <v>0</v>
      </c>
      <c r="K103" s="69">
        <v>0</v>
      </c>
      <c r="L103" s="69">
        <v>0</v>
      </c>
      <c r="M103" s="69">
        <v>0</v>
      </c>
      <c r="N103" s="300">
        <v>0</v>
      </c>
    </row>
    <row r="104" spans="2:14" s="18" customFormat="1" x14ac:dyDescent="0.25">
      <c r="B104" s="165" t="s">
        <v>142</v>
      </c>
      <c r="C104" s="20"/>
      <c r="D104" s="21">
        <f>('State_Production_Iron&amp;Steel'!D317*0.25)+('State_Production_Iron&amp;Steel'!E317*0.75)</f>
        <v>5574252.1778119393</v>
      </c>
      <c r="E104" s="21">
        <f>('State_Production_Iron&amp;Steel'!E317*0.25)+('State_Production_Iron&amp;Steel'!F317*0.75)</f>
        <v>6211419.1006917758</v>
      </c>
      <c r="F104" s="21">
        <f>('State_Production_Iron&amp;Steel'!F317*0.25)+('State_Production_Iron&amp;Steel'!G317*0.75)</f>
        <v>6716509.7361004353</v>
      </c>
      <c r="G104" s="21">
        <f>('State_Production_Iron&amp;Steel'!G317*0.25)+('State_Production_Iron&amp;Steel'!H317*0.75)</f>
        <v>6923797.3994363314</v>
      </c>
      <c r="H104" s="21">
        <f>('State_Production_Iron&amp;Steel'!H317*0.25)+('State_Production_Iron&amp;Steel'!I317*0.75)</f>
        <v>7272745.3241096595</v>
      </c>
      <c r="I104" s="21">
        <f>('State_Production_Iron&amp;Steel'!I317*0.25)+('State_Production_Iron&amp;Steel'!J317*0.75)</f>
        <v>8107950.6149116075</v>
      </c>
      <c r="J104" s="21">
        <f>('State_Production_Iron&amp;Steel'!J317*0.25)+('State_Production_Iron&amp;Steel'!K317*0.75)</f>
        <v>8620995.0844578985</v>
      </c>
      <c r="K104" s="21">
        <f>('State_Production_Iron&amp;Steel'!K317*0.25)+('State_Production_Iron&amp;Steel'!L317*0.75)</f>
        <v>10149342.994673138</v>
      </c>
      <c r="L104" s="21">
        <f>('State_Production_Iron&amp;Steel'!L317*0.25)+('State_Production_Iron&amp;Steel'!M317*0.75)</f>
        <v>10344234.477696316</v>
      </c>
      <c r="M104" s="21">
        <f>('State_Production_Iron&amp;Steel'!M317*0.25)+('State_Production_Iron&amp;Steel'!N317*0.75)</f>
        <v>10780995.933659611</v>
      </c>
      <c r="N104" s="131">
        <f>('State_Production_Iron&amp;Steel'!N317*0.25)+('State_Production_Iron&amp;Steel'!O317*0.75)</f>
        <v>11346383.749104491</v>
      </c>
    </row>
    <row r="105" spans="2:14" s="18" customFormat="1" x14ac:dyDescent="0.25">
      <c r="B105" s="165" t="s">
        <v>143</v>
      </c>
      <c r="C105" s="20"/>
      <c r="D105" s="69">
        <v>0</v>
      </c>
      <c r="E105" s="69">
        <v>0</v>
      </c>
      <c r="F105" s="69">
        <v>0</v>
      </c>
      <c r="G105" s="69">
        <v>0</v>
      </c>
      <c r="H105" s="69">
        <v>0</v>
      </c>
      <c r="I105" s="69">
        <v>0</v>
      </c>
      <c r="J105" s="69">
        <v>0</v>
      </c>
      <c r="K105" s="69">
        <v>0</v>
      </c>
      <c r="L105" s="69">
        <v>0</v>
      </c>
      <c r="M105" s="69">
        <v>0</v>
      </c>
      <c r="N105" s="300">
        <v>0</v>
      </c>
    </row>
    <row r="106" spans="2:14" s="18" customFormat="1" x14ac:dyDescent="0.25">
      <c r="B106" s="165" t="s">
        <v>144</v>
      </c>
      <c r="C106" s="20"/>
      <c r="D106" s="69">
        <v>0</v>
      </c>
      <c r="E106" s="69">
        <v>0</v>
      </c>
      <c r="F106" s="69">
        <v>0</v>
      </c>
      <c r="G106" s="69">
        <v>0</v>
      </c>
      <c r="H106" s="69">
        <v>0</v>
      </c>
      <c r="I106" s="69">
        <v>0</v>
      </c>
      <c r="J106" s="69">
        <v>0</v>
      </c>
      <c r="K106" s="69">
        <v>0</v>
      </c>
      <c r="L106" s="69">
        <v>0</v>
      </c>
      <c r="M106" s="69">
        <v>0</v>
      </c>
      <c r="N106" s="300">
        <v>0</v>
      </c>
    </row>
    <row r="107" spans="2:14" s="18" customFormat="1" x14ac:dyDescent="0.25">
      <c r="B107" s="165" t="s">
        <v>145</v>
      </c>
      <c r="C107" s="20"/>
      <c r="D107" s="69">
        <v>0</v>
      </c>
      <c r="E107" s="69">
        <v>0</v>
      </c>
      <c r="F107" s="69">
        <v>0</v>
      </c>
      <c r="G107" s="69">
        <v>0</v>
      </c>
      <c r="H107" s="69">
        <v>0</v>
      </c>
      <c r="I107" s="69">
        <v>0</v>
      </c>
      <c r="J107" s="69">
        <v>0</v>
      </c>
      <c r="K107" s="69">
        <v>0</v>
      </c>
      <c r="L107" s="69">
        <v>0</v>
      </c>
      <c r="M107" s="69">
        <v>0</v>
      </c>
      <c r="N107" s="300">
        <v>0</v>
      </c>
    </row>
    <row r="108" spans="2:14" s="18" customFormat="1" x14ac:dyDescent="0.25">
      <c r="B108" s="165" t="s">
        <v>146</v>
      </c>
      <c r="C108" s="20"/>
      <c r="D108" s="69">
        <v>0</v>
      </c>
      <c r="E108" s="69">
        <v>0</v>
      </c>
      <c r="F108" s="69">
        <v>0</v>
      </c>
      <c r="G108" s="69">
        <v>0</v>
      </c>
      <c r="H108" s="69">
        <v>0</v>
      </c>
      <c r="I108" s="69">
        <v>0</v>
      </c>
      <c r="J108" s="69">
        <v>0</v>
      </c>
      <c r="K108" s="69">
        <v>0</v>
      </c>
      <c r="L108" s="69">
        <v>0</v>
      </c>
      <c r="M108" s="69">
        <v>0</v>
      </c>
      <c r="N108" s="300">
        <v>0</v>
      </c>
    </row>
    <row r="109" spans="2:14" s="18" customFormat="1" x14ac:dyDescent="0.25">
      <c r="B109" s="165" t="s">
        <v>147</v>
      </c>
      <c r="C109" s="20"/>
      <c r="D109" s="21">
        <f>('State_Production_Iron&amp;Steel'!D321*0.25)+('State_Production_Iron&amp;Steel'!E321*0.75)</f>
        <v>2699111.5808352549</v>
      </c>
      <c r="E109" s="21">
        <f>('State_Production_Iron&amp;Steel'!E321*0.25)+('State_Production_Iron&amp;Steel'!F321*0.75)</f>
        <v>3007634.5119139124</v>
      </c>
      <c r="F109" s="21">
        <f>('State_Production_Iron&amp;Steel'!F321*0.25)+('State_Production_Iron&amp;Steel'!G321*0.75)</f>
        <v>3252204.7143223165</v>
      </c>
      <c r="G109" s="21">
        <f>('State_Production_Iron&amp;Steel'!G321*0.25)+('State_Production_Iron&amp;Steel'!H321*0.75)</f>
        <v>3352575.5828849608</v>
      </c>
      <c r="H109" s="21">
        <f>('State_Production_Iron&amp;Steel'!H321*0.25)+('State_Production_Iron&amp;Steel'!I321*0.75)</f>
        <v>3521539.8411478349</v>
      </c>
      <c r="I109" s="21">
        <f>('State_Production_Iron&amp;Steel'!I321*0.25)+('State_Production_Iron&amp;Steel'!J321*0.75)</f>
        <v>3925955.0345887779</v>
      </c>
      <c r="J109" s="21">
        <f>('State_Production_Iron&amp;Steel'!J321*0.25)+('State_Production_Iron&amp;Steel'!K321*0.75)</f>
        <v>5107998.9249612372</v>
      </c>
      <c r="K109" s="21">
        <f>('State_Production_Iron&amp;Steel'!K321*0.25)+('State_Production_Iron&amp;Steel'!L321*0.75)</f>
        <v>6323884.0054029953</v>
      </c>
      <c r="L109" s="21">
        <f>('State_Production_Iron&amp;Steel'!L321*0.25)+('State_Production_Iron&amp;Steel'!M321*0.75)</f>
        <v>6292680.7208168218</v>
      </c>
      <c r="M109" s="21">
        <f>('State_Production_Iron&amp;Steel'!M321*0.25)+('State_Production_Iron&amp;Steel'!N321*0.75)</f>
        <v>6480599.8323015785</v>
      </c>
      <c r="N109" s="131">
        <f>('State_Production_Iron&amp;Steel'!N321*0.25)+('State_Production_Iron&amp;Steel'!O321*0.75)</f>
        <v>6044204.9815781396</v>
      </c>
    </row>
    <row r="110" spans="2:14" s="18" customFormat="1" x14ac:dyDescent="0.25">
      <c r="B110" s="165" t="s">
        <v>148</v>
      </c>
      <c r="C110" s="20"/>
      <c r="D110" s="69">
        <v>0</v>
      </c>
      <c r="E110" s="69">
        <v>0</v>
      </c>
      <c r="F110" s="69">
        <v>0</v>
      </c>
      <c r="G110" s="69">
        <v>0</v>
      </c>
      <c r="H110" s="69">
        <v>0</v>
      </c>
      <c r="I110" s="69">
        <v>0</v>
      </c>
      <c r="J110" s="69">
        <v>0</v>
      </c>
      <c r="K110" s="69">
        <v>0</v>
      </c>
      <c r="L110" s="69">
        <v>0</v>
      </c>
      <c r="M110" s="69">
        <v>0</v>
      </c>
      <c r="N110" s="300">
        <v>0</v>
      </c>
    </row>
    <row r="111" spans="2:14" s="18" customFormat="1" x14ac:dyDescent="0.25">
      <c r="B111" s="165" t="s">
        <v>149</v>
      </c>
      <c r="C111" s="20"/>
      <c r="D111" s="69">
        <v>0</v>
      </c>
      <c r="E111" s="69">
        <v>0</v>
      </c>
      <c r="F111" s="69">
        <v>0</v>
      </c>
      <c r="G111" s="69">
        <v>0</v>
      </c>
      <c r="H111" s="69">
        <v>0</v>
      </c>
      <c r="I111" s="69">
        <v>0</v>
      </c>
      <c r="J111" s="69">
        <v>0</v>
      </c>
      <c r="K111" s="69">
        <v>0</v>
      </c>
      <c r="L111" s="69">
        <v>0</v>
      </c>
      <c r="M111" s="69">
        <v>0</v>
      </c>
      <c r="N111" s="300">
        <v>0</v>
      </c>
    </row>
    <row r="112" spans="2:14" s="18" customFormat="1" x14ac:dyDescent="0.25">
      <c r="B112" s="165" t="s">
        <v>150</v>
      </c>
      <c r="C112" s="20"/>
      <c r="D112" s="69">
        <v>0</v>
      </c>
      <c r="E112" s="69">
        <v>0</v>
      </c>
      <c r="F112" s="69">
        <v>0</v>
      </c>
      <c r="G112" s="69">
        <v>0</v>
      </c>
      <c r="H112" s="69">
        <v>0</v>
      </c>
      <c r="I112" s="69">
        <v>0</v>
      </c>
      <c r="J112" s="69">
        <v>0</v>
      </c>
      <c r="K112" s="69">
        <v>0</v>
      </c>
      <c r="L112" s="69">
        <v>0</v>
      </c>
      <c r="M112" s="69">
        <v>0</v>
      </c>
      <c r="N112" s="300">
        <v>0</v>
      </c>
    </row>
    <row r="113" spans="2:14" s="18" customFormat="1" x14ac:dyDescent="0.25">
      <c r="B113" s="165" t="s">
        <v>151</v>
      </c>
      <c r="C113" s="20"/>
      <c r="D113" s="21">
        <f>('State_Production_Iron&amp;Steel'!D325*0.25)+('State_Production_Iron&amp;Steel'!E325*0.75)</f>
        <v>3989991.0325390729</v>
      </c>
      <c r="E113" s="21">
        <f>('State_Production_Iron&amp;Steel'!E325*0.25)+('State_Production_Iron&amp;Steel'!F325*0.75)</f>
        <v>4446068.4089162182</v>
      </c>
      <c r="F113" s="21">
        <f>('State_Production_Iron&amp;Steel'!F325*0.25)+('State_Production_Iron&amp;Steel'!G325*0.75)</f>
        <v>4807606.9689982068</v>
      </c>
      <c r="G113" s="21">
        <f>('State_Production_Iron&amp;Steel'!G325*0.25)+('State_Production_Iron&amp;Steel'!H325*0.75)</f>
        <v>4955981.2964386372</v>
      </c>
      <c r="H113" s="21">
        <f>('State_Production_Iron&amp;Steel'!H325*0.25)+('State_Production_Iron&amp;Steel'!I325*0.75)</f>
        <v>5205754.5477837566</v>
      </c>
      <c r="I113" s="21">
        <f>('State_Production_Iron&amp;Steel'!I325*0.25)+('State_Production_Iron&amp;Steel'!J325*0.75)</f>
        <v>5803585.7033051504</v>
      </c>
      <c r="J113" s="21">
        <f>('State_Production_Iron&amp;Steel'!J325*0.25)+('State_Production_Iron&amp;Steel'!K325*0.75)</f>
        <v>6449923.9598933943</v>
      </c>
      <c r="K113" s="21">
        <f>('State_Production_Iron&amp;Steel'!K325*0.25)+('State_Production_Iron&amp;Steel'!L325*0.75)</f>
        <v>8021655.9092982458</v>
      </c>
      <c r="L113" s="21">
        <f>('State_Production_Iron&amp;Steel'!L325*0.25)+('State_Production_Iron&amp;Steel'!M325*0.75)</f>
        <v>8782965.5051275697</v>
      </c>
      <c r="M113" s="21">
        <f>('State_Production_Iron&amp;Steel'!M325*0.25)+('State_Production_Iron&amp;Steel'!N325*0.75)</f>
        <v>8858624.3480624948</v>
      </c>
      <c r="N113" s="131">
        <f>('State_Production_Iron&amp;Steel'!N325*0.25)+('State_Production_Iron&amp;Steel'!O325*0.75)</f>
        <v>7534275.5219527166</v>
      </c>
    </row>
    <row r="114" spans="2:14" s="18" customFormat="1" x14ac:dyDescent="0.25">
      <c r="B114" s="165" t="s">
        <v>152</v>
      </c>
      <c r="C114" s="20"/>
      <c r="D114" s="21">
        <f>('State_Production_Iron&amp;Steel'!D326*0.25)+('State_Production_Iron&amp;Steel'!E326*0.75)</f>
        <v>10182182.509774532</v>
      </c>
      <c r="E114" s="21">
        <f>('State_Production_Iron&amp;Steel'!E326*0.25)+('State_Production_Iron&amp;Steel'!F326*0.75)</f>
        <v>11346060.58543428</v>
      </c>
      <c r="F114" s="21">
        <f>('State_Production_Iron&amp;Steel'!F326*0.25)+('State_Production_Iron&amp;Steel'!G326*0.75)</f>
        <v>12268682.108403791</v>
      </c>
      <c r="G114" s="21">
        <f>('State_Production_Iron&amp;Steel'!G326*0.25)+('State_Production_Iron&amp;Steel'!H326*0.75)</f>
        <v>12647323.180386882</v>
      </c>
      <c r="H114" s="21">
        <f>('State_Production_Iron&amp;Steel'!H326*0.25)+('State_Production_Iron&amp;Steel'!I326*0.75)</f>
        <v>13284727.327542916</v>
      </c>
      <c r="I114" s="21">
        <f>('State_Production_Iron&amp;Steel'!I326*0.25)+('State_Production_Iron&amp;Steel'!J326*0.75)</f>
        <v>14810351.291583396</v>
      </c>
      <c r="J114" s="21">
        <f>('State_Production_Iron&amp;Steel'!J326*0.25)+('State_Production_Iron&amp;Steel'!K326*0.75)</f>
        <v>16791548.477113958</v>
      </c>
      <c r="K114" s="21">
        <f>('State_Production_Iron&amp;Steel'!K326*0.25)+('State_Production_Iron&amp;Steel'!L326*0.75)</f>
        <v>17234427.660481513</v>
      </c>
      <c r="L114" s="21">
        <f>('State_Production_Iron&amp;Steel'!L326*0.25)+('State_Production_Iron&amp;Steel'!M326*0.75)</f>
        <v>17484221.922133155</v>
      </c>
      <c r="M114" s="21">
        <f>('State_Production_Iron&amp;Steel'!M326*0.25)+('State_Production_Iron&amp;Steel'!N326*0.75)</f>
        <v>19175433.088611979</v>
      </c>
      <c r="N114" s="131">
        <f>('State_Production_Iron&amp;Steel'!N326*0.25)+('State_Production_Iron&amp;Steel'!O326*0.75)</f>
        <v>4927211.4723710474</v>
      </c>
    </row>
    <row r="115" spans="2:14" s="18" customFormat="1" x14ac:dyDescent="0.25">
      <c r="B115" s="165" t="s">
        <v>153</v>
      </c>
      <c r="C115" s="20"/>
      <c r="D115" s="69">
        <v>0</v>
      </c>
      <c r="E115" s="69">
        <v>0</v>
      </c>
      <c r="F115" s="69">
        <v>0</v>
      </c>
      <c r="G115" s="69">
        <v>0</v>
      </c>
      <c r="H115" s="69">
        <v>0</v>
      </c>
      <c r="I115" s="69">
        <v>0</v>
      </c>
      <c r="J115" s="69">
        <v>0</v>
      </c>
      <c r="K115" s="69">
        <v>0</v>
      </c>
      <c r="L115" s="69">
        <v>0</v>
      </c>
      <c r="M115" s="69">
        <v>0</v>
      </c>
      <c r="N115" s="300">
        <v>0</v>
      </c>
    </row>
    <row r="116" spans="2:14" s="18" customFormat="1" x14ac:dyDescent="0.25">
      <c r="B116" s="165" t="s">
        <v>154</v>
      </c>
      <c r="C116" s="20"/>
      <c r="D116" s="69">
        <v>0</v>
      </c>
      <c r="E116" s="69">
        <v>0</v>
      </c>
      <c r="F116" s="69">
        <v>0</v>
      </c>
      <c r="G116" s="69">
        <v>0</v>
      </c>
      <c r="H116" s="69">
        <v>0</v>
      </c>
      <c r="I116" s="69">
        <v>0</v>
      </c>
      <c r="J116" s="69">
        <v>0</v>
      </c>
      <c r="K116" s="69">
        <v>0</v>
      </c>
      <c r="L116" s="69">
        <v>0</v>
      </c>
      <c r="M116" s="69">
        <v>0</v>
      </c>
      <c r="N116" s="300">
        <v>0</v>
      </c>
    </row>
    <row r="117" spans="2:14" s="18" customFormat="1" x14ac:dyDescent="0.25">
      <c r="B117" s="165" t="s">
        <v>155</v>
      </c>
      <c r="C117" s="20"/>
      <c r="D117" s="69">
        <v>0</v>
      </c>
      <c r="E117" s="69">
        <v>0</v>
      </c>
      <c r="F117" s="69">
        <v>0</v>
      </c>
      <c r="G117" s="69">
        <v>0</v>
      </c>
      <c r="H117" s="69">
        <v>0</v>
      </c>
      <c r="I117" s="69">
        <v>0</v>
      </c>
      <c r="J117" s="69">
        <v>0</v>
      </c>
      <c r="K117" s="69">
        <v>0</v>
      </c>
      <c r="L117" s="69">
        <v>0</v>
      </c>
      <c r="M117" s="69">
        <v>0</v>
      </c>
      <c r="N117" s="300">
        <v>0</v>
      </c>
    </row>
    <row r="118" spans="2:14" s="18" customFormat="1" x14ac:dyDescent="0.25">
      <c r="B118" s="165" t="s">
        <v>156</v>
      </c>
      <c r="C118" s="20"/>
      <c r="D118" s="21">
        <f>('State_Production_Iron&amp;Steel'!D330*0.25)+('State_Production_Iron&amp;Steel'!E330*0.75)</f>
        <v>5926310.2100947993</v>
      </c>
      <c r="E118" s="21">
        <f>('State_Production_Iron&amp;Steel'!E330*0.25)+('State_Production_Iron&amp;Steel'!F330*0.75)</f>
        <v>6603719.2544196779</v>
      </c>
      <c r="F118" s="21">
        <f>('State_Production_Iron&amp;Steel'!F330*0.25)+('State_Production_Iron&amp;Steel'!G330*0.75)</f>
        <v>7140710.3510120427</v>
      </c>
      <c r="G118" s="21">
        <f>('State_Production_Iron&amp;Steel'!G330*0.25)+('State_Production_Iron&amp;Steel'!H330*0.75)</f>
        <v>7361089.8667691527</v>
      </c>
      <c r="H118" s="21">
        <f>('State_Production_Iron&amp;Steel'!H330*0.25)+('State_Production_Iron&amp;Steel'!I330*0.75)</f>
        <v>7732076.6077376381</v>
      </c>
      <c r="I118" s="21">
        <f>('State_Production_Iron&amp;Steel'!I330*0.25)+('State_Production_Iron&amp;Steel'!J330*0.75)</f>
        <v>8620031.7063797079</v>
      </c>
      <c r="J118" s="21">
        <f>('State_Production_Iron&amp;Steel'!J330*0.25)+('State_Production_Iron&amp;Steel'!K330*0.75)</f>
        <v>9065013.8146971297</v>
      </c>
      <c r="K118" s="21">
        <f>('State_Production_Iron&amp;Steel'!K330*0.25)+('State_Production_Iron&amp;Steel'!L330*0.75)</f>
        <v>8678438.0773312598</v>
      </c>
      <c r="L118" s="21">
        <f>('State_Production_Iron&amp;Steel'!L330*0.25)+('State_Production_Iron&amp;Steel'!M330*0.75)</f>
        <v>8345382.9546133261</v>
      </c>
      <c r="M118" s="21">
        <f>('State_Production_Iron&amp;Steel'!M330*0.25)+('State_Production_Iron&amp;Steel'!N330*0.75)</f>
        <v>9670752.9641179238</v>
      </c>
      <c r="N118" s="131">
        <f>('State_Production_Iron&amp;Steel'!N330*0.25)+('State_Production_Iron&amp;Steel'!O330*0.75)</f>
        <v>10185664.84878723</v>
      </c>
    </row>
    <row r="119" spans="2:14" s="18" customFormat="1" x14ac:dyDescent="0.25">
      <c r="B119" s="165" t="s">
        <v>157</v>
      </c>
      <c r="C119" s="20"/>
      <c r="D119" s="69">
        <v>0</v>
      </c>
      <c r="E119" s="69">
        <v>0</v>
      </c>
      <c r="F119" s="69">
        <v>0</v>
      </c>
      <c r="G119" s="69">
        <v>0</v>
      </c>
      <c r="H119" s="69">
        <v>0</v>
      </c>
      <c r="I119" s="69">
        <v>0</v>
      </c>
      <c r="J119" s="69">
        <v>0</v>
      </c>
      <c r="K119" s="69">
        <v>0</v>
      </c>
      <c r="L119" s="69">
        <v>0</v>
      </c>
      <c r="M119" s="69">
        <v>0</v>
      </c>
      <c r="N119" s="300">
        <v>0</v>
      </c>
    </row>
    <row r="120" spans="2:14" s="18" customFormat="1" x14ac:dyDescent="0.25">
      <c r="B120" s="165" t="s">
        <v>158</v>
      </c>
      <c r="C120" s="20"/>
      <c r="D120" s="69">
        <v>0</v>
      </c>
      <c r="E120" s="69">
        <v>0</v>
      </c>
      <c r="F120" s="69">
        <v>0</v>
      </c>
      <c r="G120" s="69">
        <v>0</v>
      </c>
      <c r="H120" s="69">
        <v>0</v>
      </c>
      <c r="I120" s="69">
        <v>0</v>
      </c>
      <c r="J120" s="69">
        <v>0</v>
      </c>
      <c r="K120" s="69">
        <v>0</v>
      </c>
      <c r="L120" s="69">
        <v>0</v>
      </c>
      <c r="M120" s="69">
        <v>0</v>
      </c>
      <c r="N120" s="300">
        <v>0</v>
      </c>
    </row>
    <row r="121" spans="2:14" s="18" customFormat="1" x14ac:dyDescent="0.25">
      <c r="B121" s="165" t="s">
        <v>159</v>
      </c>
      <c r="C121" s="20"/>
      <c r="D121" s="69">
        <v>0</v>
      </c>
      <c r="E121" s="69">
        <v>0</v>
      </c>
      <c r="F121" s="69">
        <v>0</v>
      </c>
      <c r="G121" s="69">
        <v>0</v>
      </c>
      <c r="H121" s="69">
        <v>0</v>
      </c>
      <c r="I121" s="69">
        <v>0</v>
      </c>
      <c r="J121" s="69">
        <v>0</v>
      </c>
      <c r="K121" s="69">
        <v>0</v>
      </c>
      <c r="L121" s="69">
        <v>0</v>
      </c>
      <c r="M121" s="69">
        <v>0</v>
      </c>
      <c r="N121" s="300">
        <v>0</v>
      </c>
    </row>
    <row r="122" spans="2:14" s="18" customFormat="1" x14ac:dyDescent="0.25">
      <c r="B122" s="165" t="s">
        <v>160</v>
      </c>
      <c r="C122" s="20"/>
      <c r="D122" s="69">
        <v>0</v>
      </c>
      <c r="E122" s="69">
        <v>0</v>
      </c>
      <c r="F122" s="69">
        <v>0</v>
      </c>
      <c r="G122" s="69">
        <v>0</v>
      </c>
      <c r="H122" s="69">
        <v>0</v>
      </c>
      <c r="I122" s="69">
        <v>0</v>
      </c>
      <c r="J122" s="69">
        <v>0</v>
      </c>
      <c r="K122" s="69">
        <v>0</v>
      </c>
      <c r="L122" s="69">
        <v>0</v>
      </c>
      <c r="M122" s="69">
        <v>0</v>
      </c>
      <c r="N122" s="300">
        <v>0</v>
      </c>
    </row>
    <row r="123" spans="2:14" s="18" customFormat="1" x14ac:dyDescent="0.25">
      <c r="B123" s="165" t="s">
        <v>161</v>
      </c>
      <c r="C123" s="20"/>
      <c r="D123" s="21">
        <f>('State_Production_Iron&amp;Steel'!D335*0.25)+('State_Production_Iron&amp;Steel'!E335*0.75)</f>
        <v>1877642.8388419165</v>
      </c>
      <c r="E123" s="21">
        <f>('State_Production_Iron&amp;Steel'!E335*0.25)+('State_Production_Iron&amp;Steel'!F335*0.75)</f>
        <v>2092267.4865488086</v>
      </c>
      <c r="F123" s="21">
        <f>('State_Production_Iron&amp;Steel'!F335*0.25)+('State_Production_Iron&amp;Steel'!G335*0.75)</f>
        <v>2262403.2795285676</v>
      </c>
      <c r="G123" s="21">
        <f>('State_Production_Iron&amp;Steel'!G335*0.25)+('State_Production_Iron&amp;Steel'!H335*0.75)</f>
        <v>2332226.4924417115</v>
      </c>
      <c r="H123" s="21">
        <f>('State_Production_Iron&amp;Steel'!H335*0.25)+('State_Production_Iron&amp;Steel'!I335*0.75)</f>
        <v>2449766.8460158855</v>
      </c>
      <c r="I123" s="21">
        <f>('State_Production_Iron&amp;Steel'!I335*0.25)+('State_Production_Iron&amp;Steel'!J335*0.75)</f>
        <v>2731099.1544965412</v>
      </c>
      <c r="J123" s="21">
        <f>('State_Production_Iron&amp;Steel'!J335*0.25)+('State_Production_Iron&amp;Steel'!K335*0.75)</f>
        <v>3694765.8739906657</v>
      </c>
      <c r="K123" s="21">
        <f>('State_Production_Iron&amp;Steel'!K335*0.25)+('State_Production_Iron&amp;Steel'!L335*0.75)</f>
        <v>5547043.4534588177</v>
      </c>
      <c r="L123" s="21">
        <f>('State_Production_Iron&amp;Steel'!L335*0.25)+('State_Production_Iron&amp;Steel'!M335*0.75)</f>
        <v>7957964.8534645</v>
      </c>
      <c r="M123" s="21">
        <f>('State_Production_Iron&amp;Steel'!M335*0.25)+('State_Production_Iron&amp;Steel'!N335*0.75)</f>
        <v>6992641.6267194171</v>
      </c>
      <c r="N123" s="131">
        <f>('State_Production_Iron&amp;Steel'!N335*0.25)+('State_Production_Iron&amp;Steel'!O335*0.75)</f>
        <v>7248468.5549073787</v>
      </c>
    </row>
    <row r="124" spans="2:14" s="18" customFormat="1" x14ac:dyDescent="0.25">
      <c r="B124" s="165" t="s">
        <v>162</v>
      </c>
      <c r="C124" s="20"/>
      <c r="D124" s="69">
        <v>0</v>
      </c>
      <c r="E124" s="69">
        <v>0</v>
      </c>
      <c r="F124" s="69">
        <v>0</v>
      </c>
      <c r="G124" s="69">
        <v>0</v>
      </c>
      <c r="H124" s="69">
        <v>0</v>
      </c>
      <c r="I124" s="69">
        <v>0</v>
      </c>
      <c r="J124" s="69">
        <v>0</v>
      </c>
      <c r="K124" s="69">
        <v>0</v>
      </c>
      <c r="L124" s="69">
        <v>0</v>
      </c>
      <c r="M124" s="69">
        <v>0</v>
      </c>
      <c r="N124" s="300">
        <v>0</v>
      </c>
    </row>
    <row r="125" spans="2:14" s="18" customFormat="1" x14ac:dyDescent="0.25">
      <c r="B125" s="165" t="s">
        <v>163</v>
      </c>
      <c r="C125" s="20"/>
      <c r="D125" s="69">
        <v>0</v>
      </c>
      <c r="E125" s="69">
        <v>0</v>
      </c>
      <c r="F125" s="69">
        <v>0</v>
      </c>
      <c r="G125" s="69">
        <v>0</v>
      </c>
      <c r="H125" s="69">
        <v>0</v>
      </c>
      <c r="I125" s="69">
        <v>0</v>
      </c>
      <c r="J125" s="69">
        <v>0</v>
      </c>
      <c r="K125" s="69">
        <v>0</v>
      </c>
      <c r="L125" s="69">
        <v>0</v>
      </c>
      <c r="M125" s="69">
        <v>0</v>
      </c>
      <c r="N125" s="300">
        <v>0</v>
      </c>
    </row>
    <row r="126" spans="2:14" s="18" customFormat="1" x14ac:dyDescent="0.25">
      <c r="B126" s="165" t="s">
        <v>164</v>
      </c>
      <c r="C126" s="20"/>
      <c r="D126" s="69">
        <v>0</v>
      </c>
      <c r="E126" s="69">
        <v>0</v>
      </c>
      <c r="F126" s="69">
        <v>0</v>
      </c>
      <c r="G126" s="69">
        <v>0</v>
      </c>
      <c r="H126" s="69">
        <v>0</v>
      </c>
      <c r="I126" s="69">
        <v>0</v>
      </c>
      <c r="J126" s="69">
        <v>0</v>
      </c>
      <c r="K126" s="69">
        <v>0</v>
      </c>
      <c r="L126" s="69">
        <v>0</v>
      </c>
      <c r="M126" s="69">
        <v>0</v>
      </c>
      <c r="N126" s="300">
        <v>0</v>
      </c>
    </row>
    <row r="127" spans="2:14" s="18" customFormat="1" x14ac:dyDescent="0.25">
      <c r="B127" s="165" t="s">
        <v>165</v>
      </c>
      <c r="C127" s="20"/>
      <c r="D127" s="69">
        <v>0</v>
      </c>
      <c r="E127" s="69">
        <v>0</v>
      </c>
      <c r="F127" s="69">
        <v>0</v>
      </c>
      <c r="G127" s="69">
        <v>0</v>
      </c>
      <c r="H127" s="69">
        <v>0</v>
      </c>
      <c r="I127" s="69">
        <v>0</v>
      </c>
      <c r="J127" s="69">
        <v>0</v>
      </c>
      <c r="K127" s="69">
        <v>0</v>
      </c>
      <c r="L127" s="69">
        <v>0</v>
      </c>
      <c r="M127" s="69">
        <v>0</v>
      </c>
      <c r="N127" s="300">
        <v>0</v>
      </c>
    </row>
    <row r="128" spans="2:14" s="18" customFormat="1" x14ac:dyDescent="0.25">
      <c r="B128" s="165" t="s">
        <v>166</v>
      </c>
      <c r="C128" s="20"/>
      <c r="D128" s="21">
        <f>('State_Production_Iron&amp;Steel'!D340*0.25)+('State_Production_Iron&amp;Steel'!E340*0.75)</f>
        <v>4042628.4024724569</v>
      </c>
      <c r="E128" s="21">
        <f>('State_Production_Iron&amp;Steel'!E340*0.25)+('State_Production_Iron&amp;Steel'!F340*0.75)</f>
        <v>4504722.5125672556</v>
      </c>
      <c r="F128" s="21">
        <f>('State_Production_Iron&amp;Steel'!F340*0.25)+('State_Production_Iron&amp;Steel'!G340*0.75)</f>
        <v>4871030.6169356899</v>
      </c>
      <c r="G128" s="21">
        <f>('State_Production_Iron&amp;Steel'!G340*0.25)+('State_Production_Iron&amp;Steel'!H340*0.75)</f>
        <v>5021362.3508711234</v>
      </c>
      <c r="H128" s="21">
        <f>('State_Production_Iron&amp;Steel'!H340*0.25)+('State_Production_Iron&amp;Steel'!I340*0.75)</f>
        <v>5274430.6991032539</v>
      </c>
      <c r="I128" s="21">
        <f>('State_Production_Iron&amp;Steel'!I340*0.25)+('State_Production_Iron&amp;Steel'!J340*0.75)</f>
        <v>5880148.6542275166</v>
      </c>
      <c r="J128" s="21">
        <f>('State_Production_Iron&amp;Steel'!J340*0.25)+('State_Production_Iron&amp;Steel'!K340*0.75)</f>
        <v>6042439.6395303905</v>
      </c>
      <c r="K128" s="21">
        <f>('State_Production_Iron&amp;Steel'!K340*0.25)+('State_Production_Iron&amp;Steel'!L340*0.75)</f>
        <v>6178505.9466959098</v>
      </c>
      <c r="L128" s="21">
        <f>('State_Production_Iron&amp;Steel'!L340*0.25)+('State_Production_Iron&amp;Steel'!M340*0.75)</f>
        <v>7297898.6273679566</v>
      </c>
      <c r="M128" s="21">
        <f>('State_Production_Iron&amp;Steel'!M340*0.25)+('State_Production_Iron&amp;Steel'!N340*0.75)</f>
        <v>7639206.6771215769</v>
      </c>
      <c r="N128" s="131">
        <f>('State_Production_Iron&amp;Steel'!N340*0.25)+('State_Production_Iron&amp;Steel'!O340*0.75)</f>
        <v>7840979.2662304267</v>
      </c>
    </row>
    <row r="129" spans="2:14" s="18" customFormat="1" x14ac:dyDescent="0.25">
      <c r="B129" s="165" t="s">
        <v>186</v>
      </c>
      <c r="C129" s="20"/>
      <c r="D129" s="69">
        <v>0</v>
      </c>
      <c r="E129" s="69">
        <v>0</v>
      </c>
      <c r="F129" s="69">
        <v>0</v>
      </c>
      <c r="G129" s="69">
        <v>0</v>
      </c>
      <c r="H129" s="69">
        <v>0</v>
      </c>
      <c r="I129" s="69">
        <v>0</v>
      </c>
      <c r="J129" s="69">
        <v>0</v>
      </c>
      <c r="K129" s="69">
        <v>0</v>
      </c>
      <c r="L129" s="69">
        <v>0</v>
      </c>
      <c r="M129" s="69">
        <v>0</v>
      </c>
      <c r="N129" s="300">
        <v>0</v>
      </c>
    </row>
    <row r="130" spans="2:14" s="18" customFormat="1" x14ac:dyDescent="0.25">
      <c r="B130" s="165" t="s">
        <v>167</v>
      </c>
      <c r="C130" s="20"/>
      <c r="D130" s="69">
        <v>0</v>
      </c>
      <c r="E130" s="69">
        <v>0</v>
      </c>
      <c r="F130" s="69">
        <v>0</v>
      </c>
      <c r="G130" s="69">
        <v>0</v>
      </c>
      <c r="H130" s="69">
        <v>0</v>
      </c>
      <c r="I130" s="69">
        <v>0</v>
      </c>
      <c r="J130" s="69">
        <v>0</v>
      </c>
      <c r="K130" s="69">
        <v>0</v>
      </c>
      <c r="L130" s="69">
        <v>0</v>
      </c>
      <c r="M130" s="69">
        <v>0</v>
      </c>
      <c r="N130" s="300">
        <v>0</v>
      </c>
    </row>
    <row r="131" spans="2:14" s="18" customFormat="1" x14ac:dyDescent="0.25">
      <c r="B131" s="165" t="s">
        <v>168</v>
      </c>
      <c r="C131" s="20"/>
      <c r="D131" s="69">
        <v>0</v>
      </c>
      <c r="E131" s="69">
        <v>0</v>
      </c>
      <c r="F131" s="69">
        <v>0</v>
      </c>
      <c r="G131" s="69">
        <v>0</v>
      </c>
      <c r="H131" s="69">
        <v>0</v>
      </c>
      <c r="I131" s="69">
        <v>0</v>
      </c>
      <c r="J131" s="69">
        <v>0</v>
      </c>
      <c r="K131" s="69">
        <v>0</v>
      </c>
      <c r="L131" s="69">
        <v>0</v>
      </c>
      <c r="M131" s="69">
        <v>0</v>
      </c>
      <c r="N131" s="300">
        <v>0</v>
      </c>
    </row>
    <row r="132" spans="2:14" s="18" customFormat="1" x14ac:dyDescent="0.25">
      <c r="B132" s="165" t="s">
        <v>169</v>
      </c>
      <c r="C132" s="20"/>
      <c r="D132" s="69">
        <v>0</v>
      </c>
      <c r="E132" s="69">
        <v>0</v>
      </c>
      <c r="F132" s="69">
        <v>0</v>
      </c>
      <c r="G132" s="69">
        <v>0</v>
      </c>
      <c r="H132" s="69">
        <v>0</v>
      </c>
      <c r="I132" s="69">
        <v>0</v>
      </c>
      <c r="J132" s="69">
        <v>0</v>
      </c>
      <c r="K132" s="69">
        <v>0</v>
      </c>
      <c r="L132" s="69">
        <v>0</v>
      </c>
      <c r="M132" s="69">
        <v>0</v>
      </c>
      <c r="N132" s="300">
        <v>0</v>
      </c>
    </row>
    <row r="133" spans="2:14" s="18" customFormat="1" x14ac:dyDescent="0.25">
      <c r="B133" s="165" t="s">
        <v>170</v>
      </c>
      <c r="C133" s="20"/>
      <c r="D133" s="21">
        <f>('State_Production_Iron&amp;Steel'!D345*0.25)+('State_Production_Iron&amp;Steel'!E345*0.75)</f>
        <v>5865967.4633615175</v>
      </c>
      <c r="E133" s="21">
        <f>('State_Production_Iron&amp;Steel'!E345*0.25)+('State_Production_Iron&amp;Steel'!F345*0.75)</f>
        <v>6536479.0080707157</v>
      </c>
      <c r="F133" s="21">
        <f>('State_Production_Iron&amp;Steel'!F345*0.25)+('State_Production_Iron&amp;Steel'!G345*0.75)</f>
        <v>7068002.365616194</v>
      </c>
      <c r="G133" s="21">
        <f>('State_Production_Iron&amp;Steel'!G345*0.25)+('State_Production_Iron&amp;Steel'!H345*0.75)</f>
        <v>7286137.9378683073</v>
      </c>
      <c r="H133" s="21">
        <f>('State_Production_Iron&amp;Steel'!H345*0.25)+('State_Production_Iron&amp;Steel'!I345*0.75)</f>
        <v>7653347.225723803</v>
      </c>
      <c r="I133" s="21">
        <f>('State_Production_Iron&amp;Steel'!I345*0.25)+('State_Production_Iron&amp;Steel'!J345*0.75)</f>
        <v>8532261.0073020756</v>
      </c>
      <c r="J133" s="21">
        <f>('State_Production_Iron&amp;Steel'!J345*0.25)+('State_Production_Iron&amp;Steel'!K345*0.75)</f>
        <v>9001442.0958805159</v>
      </c>
      <c r="K133" s="21">
        <f>('State_Production_Iron&amp;Steel'!K345*0.25)+('State_Production_Iron&amp;Steel'!L345*0.75)</f>
        <v>8957740.7512745615</v>
      </c>
      <c r="L133" s="21">
        <f>('State_Production_Iron&amp;Steel'!L345*0.25)+('State_Production_Iron&amp;Steel'!M345*0.75)</f>
        <v>9462050.5731858294</v>
      </c>
      <c r="M133" s="21">
        <f>('State_Production_Iron&amp;Steel'!M345*0.25)+('State_Production_Iron&amp;Steel'!N345*0.75)</f>
        <v>10400036.766296003</v>
      </c>
      <c r="N133" s="131">
        <f>('State_Production_Iron&amp;Steel'!N345*0.25)+('State_Production_Iron&amp;Steel'!O345*0.75)</f>
        <v>10852323.20935677</v>
      </c>
    </row>
    <row r="134" spans="2:14" s="18" customFormat="1" x14ac:dyDescent="0.25">
      <c r="B134" s="458" t="s">
        <v>544</v>
      </c>
      <c r="C134" s="23"/>
      <c r="D134" s="24">
        <f>SUM(D98:D133)</f>
        <v>45802750</v>
      </c>
      <c r="E134" s="24">
        <f t="shared" ref="E134:L134" si="4">SUM(E98:E133)</f>
        <v>51038250.000000007</v>
      </c>
      <c r="F134" s="24">
        <f t="shared" si="4"/>
        <v>55188500</v>
      </c>
      <c r="G134" s="24">
        <f t="shared" si="4"/>
        <v>56891750</v>
      </c>
      <c r="H134" s="24">
        <f t="shared" si="4"/>
        <v>59759000</v>
      </c>
      <c r="I134" s="24">
        <f t="shared" si="4"/>
        <v>66621750</v>
      </c>
      <c r="J134" s="24">
        <f t="shared" si="4"/>
        <v>73421495.360824749</v>
      </c>
      <c r="K134" s="24">
        <f t="shared" si="4"/>
        <v>81240381.793289572</v>
      </c>
      <c r="L134" s="24">
        <f t="shared" si="4"/>
        <v>86311634.112101793</v>
      </c>
      <c r="M134" s="24">
        <f t="shared" ref="M134:N134" si="5">SUM(M98:M133)</f>
        <v>90945521.62925452</v>
      </c>
      <c r="N134" s="25">
        <f t="shared" si="5"/>
        <v>75790019.794800937</v>
      </c>
    </row>
    <row r="135" spans="2:14" s="18" customFormat="1" x14ac:dyDescent="0.25">
      <c r="B135" s="26"/>
      <c r="C135" s="27"/>
      <c r="D135" s="27"/>
      <c r="E135" s="27"/>
      <c r="F135" s="28"/>
      <c r="G135" s="28"/>
      <c r="H135" s="28"/>
      <c r="I135" s="28"/>
      <c r="J135" s="28"/>
      <c r="K135" s="28"/>
    </row>
    <row r="136" spans="2:14" s="18" customFormat="1" x14ac:dyDescent="0.25">
      <c r="B136" s="29"/>
      <c r="C136" s="29"/>
      <c r="D136" s="29"/>
      <c r="E136" s="29"/>
      <c r="F136" s="30"/>
      <c r="G136" s="30"/>
      <c r="H136" s="30"/>
      <c r="I136" s="30"/>
      <c r="J136" s="30"/>
      <c r="K136" s="30"/>
    </row>
    <row r="137" spans="2:14" s="18" customFormat="1" ht="18.75" x14ac:dyDescent="0.25">
      <c r="B137" s="15" t="s">
        <v>70</v>
      </c>
      <c r="C137" s="16" t="s">
        <v>71</v>
      </c>
      <c r="D137" s="16">
        <v>2005</v>
      </c>
      <c r="E137" s="16">
        <v>2006</v>
      </c>
      <c r="F137" s="16">
        <v>2007</v>
      </c>
      <c r="G137" s="16">
        <v>2008</v>
      </c>
      <c r="H137" s="16">
        <v>2009</v>
      </c>
      <c r="I137" s="16">
        <v>2010</v>
      </c>
      <c r="J137" s="16">
        <v>2011</v>
      </c>
      <c r="K137" s="16">
        <v>2012</v>
      </c>
      <c r="L137" s="16">
        <v>2013</v>
      </c>
      <c r="M137" s="16">
        <v>2014</v>
      </c>
      <c r="N137" s="17">
        <v>2015</v>
      </c>
    </row>
    <row r="138" spans="2:14" s="18" customFormat="1" x14ac:dyDescent="0.25">
      <c r="B138" s="22" t="s">
        <v>24</v>
      </c>
      <c r="C138" s="23"/>
      <c r="D138" s="31">
        <v>60</v>
      </c>
      <c r="E138" s="31">
        <v>60</v>
      </c>
      <c r="F138" s="31">
        <v>60</v>
      </c>
      <c r="G138" s="31">
        <v>60</v>
      </c>
      <c r="H138" s="31">
        <v>60</v>
      </c>
      <c r="I138" s="31">
        <v>60</v>
      </c>
      <c r="J138" s="31">
        <v>60</v>
      </c>
      <c r="K138" s="31">
        <v>60</v>
      </c>
      <c r="L138" s="31">
        <v>60</v>
      </c>
      <c r="M138" s="31">
        <v>60</v>
      </c>
      <c r="N138" s="32">
        <v>60</v>
      </c>
    </row>
    <row r="139" spans="2:14" s="18" customFormat="1" x14ac:dyDescent="0.25">
      <c r="B139" s="26"/>
      <c r="C139" s="27"/>
      <c r="D139" s="27"/>
      <c r="E139" s="27"/>
      <c r="F139" s="33"/>
      <c r="G139" s="33"/>
      <c r="H139" s="33"/>
      <c r="I139" s="33"/>
      <c r="J139" s="33"/>
      <c r="K139" s="33"/>
    </row>
    <row r="140" spans="2:14" x14ac:dyDescent="0.25">
      <c r="B140" s="34"/>
      <c r="C140" s="34"/>
      <c r="D140" s="34"/>
      <c r="E140" s="34"/>
      <c r="F140" s="34"/>
      <c r="G140" s="34"/>
      <c r="H140" s="34"/>
      <c r="I140" s="34"/>
      <c r="J140" s="34"/>
      <c r="K140" s="34"/>
    </row>
    <row r="141" spans="2:14" s="18" customFormat="1" ht="18.75" x14ac:dyDescent="0.25">
      <c r="B141" s="15" t="s">
        <v>72</v>
      </c>
      <c r="C141" s="16" t="s">
        <v>14</v>
      </c>
      <c r="D141" s="16">
        <v>2005</v>
      </c>
      <c r="E141" s="16">
        <v>2006</v>
      </c>
      <c r="F141" s="16">
        <v>2007</v>
      </c>
      <c r="G141" s="16">
        <v>2008</v>
      </c>
      <c r="H141" s="16">
        <v>2009</v>
      </c>
      <c r="I141" s="16">
        <v>2010</v>
      </c>
      <c r="J141" s="16">
        <v>2011</v>
      </c>
      <c r="K141" s="16">
        <v>2012</v>
      </c>
      <c r="L141" s="16">
        <v>2013</v>
      </c>
      <c r="M141" s="16">
        <v>2014</v>
      </c>
      <c r="N141" s="17">
        <v>2015</v>
      </c>
    </row>
    <row r="142" spans="2:14" s="68" customFormat="1" x14ac:dyDescent="0.25">
      <c r="B142" s="167" t="s">
        <v>16</v>
      </c>
      <c r="C142" s="27"/>
      <c r="D142" s="427"/>
      <c r="E142" s="427"/>
      <c r="F142" s="427"/>
      <c r="G142" s="427"/>
      <c r="H142" s="427"/>
      <c r="I142" s="427"/>
      <c r="J142" s="427"/>
      <c r="K142" s="427"/>
      <c r="L142" s="21"/>
      <c r="M142" s="21"/>
      <c r="N142" s="428"/>
    </row>
    <row r="143" spans="2:14" s="18" customFormat="1" x14ac:dyDescent="0.25">
      <c r="B143" s="165" t="s">
        <v>136</v>
      </c>
      <c r="C143" s="20"/>
      <c r="D143" s="21">
        <f t="shared" ref="D143:F143" si="6">D22*$F$138*$C$5</f>
        <v>0</v>
      </c>
      <c r="E143" s="21">
        <f t="shared" si="6"/>
        <v>0</v>
      </c>
      <c r="F143" s="21">
        <f t="shared" si="6"/>
        <v>0</v>
      </c>
      <c r="G143" s="21">
        <f t="shared" ref="G143:G178" si="7">G22*$G$138*$C$5</f>
        <v>0</v>
      </c>
      <c r="H143" s="21">
        <f t="shared" ref="H143:H178" si="8">H22*$H$138*$C$5</f>
        <v>0</v>
      </c>
      <c r="I143" s="21">
        <f t="shared" ref="I143:I178" si="9">I22*$I$138*$C$5</f>
        <v>0</v>
      </c>
      <c r="J143" s="21">
        <f t="shared" ref="J143:J178" si="10">J22*$J$138*$C$5</f>
        <v>0</v>
      </c>
      <c r="K143" s="21">
        <f t="shared" ref="K143:L162" si="11">K22*$K$138*$C$5</f>
        <v>0</v>
      </c>
      <c r="L143" s="69">
        <f t="shared" si="11"/>
        <v>0</v>
      </c>
      <c r="M143" s="69">
        <f t="shared" ref="M143:N143" si="12">M22*$K$138*$C$5</f>
        <v>0</v>
      </c>
      <c r="N143" s="131">
        <f t="shared" si="12"/>
        <v>0</v>
      </c>
    </row>
    <row r="144" spans="2:14" s="18" customFormat="1" x14ac:dyDescent="0.25">
      <c r="B144" s="165" t="s">
        <v>137</v>
      </c>
      <c r="C144" s="20"/>
      <c r="D144" s="21">
        <f t="shared" ref="D144:F163" si="13">D23*$F$138*$C$5</f>
        <v>19665168.532233629</v>
      </c>
      <c r="E144" s="21">
        <f t="shared" si="13"/>
        <v>20040806.682376705</v>
      </c>
      <c r="F144" s="21">
        <f t="shared" si="13"/>
        <v>23427628.177074566</v>
      </c>
      <c r="G144" s="21">
        <f t="shared" si="7"/>
        <v>22225204.216461871</v>
      </c>
      <c r="H144" s="21">
        <f t="shared" si="8"/>
        <v>22852195.884531226</v>
      </c>
      <c r="I144" s="21">
        <f t="shared" si="9"/>
        <v>21040995.244908266</v>
      </c>
      <c r="J144" s="21">
        <f t="shared" si="10"/>
        <v>21843014.391516581</v>
      </c>
      <c r="K144" s="21">
        <f t="shared" si="11"/>
        <v>26698420.594176065</v>
      </c>
      <c r="L144" s="21">
        <f t="shared" si="11"/>
        <v>25761751.893620603</v>
      </c>
      <c r="M144" s="21">
        <f t="shared" ref="M144:N144" si="14">M23*$K$138*$C$5</f>
        <v>24135857.764733464</v>
      </c>
      <c r="N144" s="131">
        <f t="shared" si="14"/>
        <v>36521108.839293413</v>
      </c>
    </row>
    <row r="145" spans="2:14" s="18" customFormat="1" x14ac:dyDescent="0.25">
      <c r="B145" s="165" t="s">
        <v>138</v>
      </c>
      <c r="C145" s="20"/>
      <c r="D145" s="21">
        <f t="shared" si="13"/>
        <v>0</v>
      </c>
      <c r="E145" s="21">
        <f t="shared" si="13"/>
        <v>0</v>
      </c>
      <c r="F145" s="21">
        <f t="shared" si="13"/>
        <v>0</v>
      </c>
      <c r="G145" s="21">
        <f t="shared" si="7"/>
        <v>0</v>
      </c>
      <c r="H145" s="21">
        <f t="shared" si="8"/>
        <v>0</v>
      </c>
      <c r="I145" s="21">
        <f t="shared" si="9"/>
        <v>0</v>
      </c>
      <c r="J145" s="21">
        <f t="shared" si="10"/>
        <v>0</v>
      </c>
      <c r="K145" s="21">
        <f t="shared" si="11"/>
        <v>0</v>
      </c>
      <c r="L145" s="69">
        <f t="shared" si="11"/>
        <v>0</v>
      </c>
      <c r="M145" s="69">
        <f t="shared" ref="M145:N145" si="15">M24*$K$138*$C$5</f>
        <v>0</v>
      </c>
      <c r="N145" s="131">
        <f t="shared" si="15"/>
        <v>0</v>
      </c>
    </row>
    <row r="146" spans="2:14" s="18" customFormat="1" x14ac:dyDescent="0.25">
      <c r="B146" s="165" t="s">
        <v>139</v>
      </c>
      <c r="C146" s="20"/>
      <c r="D146" s="21">
        <f t="shared" si="13"/>
        <v>0</v>
      </c>
      <c r="E146" s="21">
        <f t="shared" si="13"/>
        <v>0</v>
      </c>
      <c r="F146" s="21">
        <f t="shared" si="13"/>
        <v>0</v>
      </c>
      <c r="G146" s="21">
        <f t="shared" si="7"/>
        <v>0</v>
      </c>
      <c r="H146" s="21">
        <f t="shared" si="8"/>
        <v>0</v>
      </c>
      <c r="I146" s="21">
        <f t="shared" si="9"/>
        <v>0</v>
      </c>
      <c r="J146" s="21">
        <f t="shared" si="10"/>
        <v>0</v>
      </c>
      <c r="K146" s="21">
        <f t="shared" si="11"/>
        <v>0</v>
      </c>
      <c r="L146" s="69">
        <f t="shared" si="11"/>
        <v>0</v>
      </c>
      <c r="M146" s="69">
        <f t="shared" ref="M146:N146" si="16">M25*$K$138*$C$5</f>
        <v>0</v>
      </c>
      <c r="N146" s="131">
        <f t="shared" si="16"/>
        <v>0</v>
      </c>
    </row>
    <row r="147" spans="2:14" s="18" customFormat="1" x14ac:dyDescent="0.25">
      <c r="B147" s="165" t="s">
        <v>140</v>
      </c>
      <c r="C147" s="20"/>
      <c r="D147" s="21">
        <f t="shared" si="13"/>
        <v>0</v>
      </c>
      <c r="E147" s="21">
        <f t="shared" si="13"/>
        <v>0</v>
      </c>
      <c r="F147" s="21">
        <f t="shared" si="13"/>
        <v>0</v>
      </c>
      <c r="G147" s="21">
        <f t="shared" si="7"/>
        <v>0</v>
      </c>
      <c r="H147" s="21">
        <f t="shared" si="8"/>
        <v>0</v>
      </c>
      <c r="I147" s="21">
        <f t="shared" si="9"/>
        <v>0</v>
      </c>
      <c r="J147" s="21">
        <f t="shared" si="10"/>
        <v>0</v>
      </c>
      <c r="K147" s="21">
        <f t="shared" si="11"/>
        <v>0</v>
      </c>
      <c r="L147" s="69">
        <f t="shared" si="11"/>
        <v>0</v>
      </c>
      <c r="M147" s="69">
        <f t="shared" ref="M147:N147" si="17">M26*$K$138*$C$5</f>
        <v>0</v>
      </c>
      <c r="N147" s="131">
        <f t="shared" si="17"/>
        <v>0</v>
      </c>
    </row>
    <row r="148" spans="2:14" s="18" customFormat="1" x14ac:dyDescent="0.25">
      <c r="B148" s="165" t="s">
        <v>141</v>
      </c>
      <c r="C148" s="20"/>
      <c r="D148" s="21">
        <f t="shared" si="13"/>
        <v>0</v>
      </c>
      <c r="E148" s="21">
        <f t="shared" si="13"/>
        <v>0</v>
      </c>
      <c r="F148" s="21">
        <f t="shared" si="13"/>
        <v>0</v>
      </c>
      <c r="G148" s="21">
        <f t="shared" si="7"/>
        <v>0</v>
      </c>
      <c r="H148" s="21">
        <f t="shared" si="8"/>
        <v>0</v>
      </c>
      <c r="I148" s="21">
        <f t="shared" si="9"/>
        <v>0</v>
      </c>
      <c r="J148" s="21">
        <f t="shared" si="10"/>
        <v>0</v>
      </c>
      <c r="K148" s="21">
        <f t="shared" si="11"/>
        <v>0</v>
      </c>
      <c r="L148" s="69">
        <f t="shared" si="11"/>
        <v>0</v>
      </c>
      <c r="M148" s="69">
        <f t="shared" ref="M148:N148" si="18">M27*$K$138*$C$5</f>
        <v>0</v>
      </c>
      <c r="N148" s="131">
        <f t="shared" si="18"/>
        <v>0</v>
      </c>
    </row>
    <row r="149" spans="2:14" s="18" customFormat="1" x14ac:dyDescent="0.25">
      <c r="B149" s="165" t="s">
        <v>142</v>
      </c>
      <c r="C149" s="20"/>
      <c r="D149" s="21">
        <f t="shared" si="13"/>
        <v>17459812.026594851</v>
      </c>
      <c r="E149" s="21">
        <f t="shared" si="13"/>
        <v>18792221.048645012</v>
      </c>
      <c r="F149" s="21">
        <f t="shared" si="13"/>
        <v>21679430.81972732</v>
      </c>
      <c r="G149" s="21">
        <f t="shared" si="7"/>
        <v>24744693.948830169</v>
      </c>
      <c r="H149" s="21">
        <f t="shared" si="8"/>
        <v>25276262.792459182</v>
      </c>
      <c r="I149" s="21">
        <f t="shared" si="9"/>
        <v>23690120.097626671</v>
      </c>
      <c r="J149" s="21">
        <f t="shared" si="10"/>
        <v>21180585.633731697</v>
      </c>
      <c r="K149" s="21">
        <f t="shared" si="11"/>
        <v>24834512.16125232</v>
      </c>
      <c r="L149" s="21">
        <f t="shared" si="11"/>
        <v>29683438.89917523</v>
      </c>
      <c r="M149" s="21">
        <f t="shared" ref="M149:N149" si="19">M28*$K$138*$C$5</f>
        <v>28431926.050206784</v>
      </c>
      <c r="N149" s="131">
        <f t="shared" si="19"/>
        <v>20186932.610836074</v>
      </c>
    </row>
    <row r="150" spans="2:14" s="18" customFormat="1" x14ac:dyDescent="0.25">
      <c r="B150" s="165" t="s">
        <v>143</v>
      </c>
      <c r="C150" s="20"/>
      <c r="D150" s="21">
        <f t="shared" si="13"/>
        <v>0</v>
      </c>
      <c r="E150" s="21">
        <f t="shared" si="13"/>
        <v>0</v>
      </c>
      <c r="F150" s="21">
        <f t="shared" si="13"/>
        <v>0</v>
      </c>
      <c r="G150" s="21">
        <f t="shared" si="7"/>
        <v>0</v>
      </c>
      <c r="H150" s="21">
        <f t="shared" si="8"/>
        <v>0</v>
      </c>
      <c r="I150" s="21">
        <f t="shared" si="9"/>
        <v>0</v>
      </c>
      <c r="J150" s="21">
        <f t="shared" si="10"/>
        <v>0</v>
      </c>
      <c r="K150" s="21">
        <f t="shared" si="11"/>
        <v>0</v>
      </c>
      <c r="L150" s="69">
        <f t="shared" si="11"/>
        <v>0</v>
      </c>
      <c r="M150" s="69">
        <f t="shared" ref="M150:N150" si="20">M29*$K$138*$C$5</f>
        <v>0</v>
      </c>
      <c r="N150" s="131">
        <f t="shared" si="20"/>
        <v>0</v>
      </c>
    </row>
    <row r="151" spans="2:14" s="18" customFormat="1" x14ac:dyDescent="0.25">
      <c r="B151" s="165" t="s">
        <v>144</v>
      </c>
      <c r="C151" s="20"/>
      <c r="D151" s="21">
        <f t="shared" si="13"/>
        <v>0</v>
      </c>
      <c r="E151" s="21">
        <f t="shared" si="13"/>
        <v>0</v>
      </c>
      <c r="F151" s="21">
        <f t="shared" si="13"/>
        <v>0</v>
      </c>
      <c r="G151" s="21">
        <f t="shared" si="7"/>
        <v>0</v>
      </c>
      <c r="H151" s="21">
        <f t="shared" si="8"/>
        <v>0</v>
      </c>
      <c r="I151" s="21">
        <f t="shared" si="9"/>
        <v>0</v>
      </c>
      <c r="J151" s="21">
        <f t="shared" si="10"/>
        <v>0</v>
      </c>
      <c r="K151" s="21">
        <f t="shared" si="11"/>
        <v>0</v>
      </c>
      <c r="L151" s="69">
        <f t="shared" si="11"/>
        <v>0</v>
      </c>
      <c r="M151" s="69">
        <f t="shared" ref="M151:N151" si="21">M30*$K$138*$C$5</f>
        <v>0</v>
      </c>
      <c r="N151" s="131">
        <f t="shared" si="21"/>
        <v>0</v>
      </c>
    </row>
    <row r="152" spans="2:14" s="18" customFormat="1" x14ac:dyDescent="0.25">
      <c r="B152" s="165" t="s">
        <v>145</v>
      </c>
      <c r="C152" s="20"/>
      <c r="D152" s="21">
        <f t="shared" si="13"/>
        <v>0</v>
      </c>
      <c r="E152" s="21">
        <f t="shared" si="13"/>
        <v>0</v>
      </c>
      <c r="F152" s="21">
        <f t="shared" si="13"/>
        <v>0</v>
      </c>
      <c r="G152" s="21">
        <f t="shared" si="7"/>
        <v>0</v>
      </c>
      <c r="H152" s="21">
        <f t="shared" si="8"/>
        <v>0</v>
      </c>
      <c r="I152" s="21">
        <f t="shared" si="9"/>
        <v>0</v>
      </c>
      <c r="J152" s="21">
        <f t="shared" si="10"/>
        <v>0</v>
      </c>
      <c r="K152" s="21">
        <f t="shared" si="11"/>
        <v>0</v>
      </c>
      <c r="L152" s="69">
        <f t="shared" si="11"/>
        <v>0</v>
      </c>
      <c r="M152" s="69">
        <f t="shared" ref="M152:N152" si="22">M31*$K$138*$C$5</f>
        <v>0</v>
      </c>
      <c r="N152" s="131">
        <f t="shared" si="22"/>
        <v>0</v>
      </c>
    </row>
    <row r="153" spans="2:14" s="18" customFormat="1" x14ac:dyDescent="0.25">
      <c r="B153" s="165" t="s">
        <v>146</v>
      </c>
      <c r="C153" s="20"/>
      <c r="D153" s="21">
        <f t="shared" si="13"/>
        <v>6357881.0385456998</v>
      </c>
      <c r="E153" s="21">
        <f t="shared" si="13"/>
        <v>7483663.7350614388</v>
      </c>
      <c r="F153" s="21">
        <f t="shared" si="13"/>
        <v>8032599.0994782029</v>
      </c>
      <c r="G153" s="21">
        <f t="shared" si="7"/>
        <v>9877114.9638108071</v>
      </c>
      <c r="H153" s="21">
        <f t="shared" si="8"/>
        <v>9805009.0472984351</v>
      </c>
      <c r="I153" s="21">
        <f t="shared" si="9"/>
        <v>9520306.976939911</v>
      </c>
      <c r="J153" s="21">
        <f t="shared" si="10"/>
        <v>9169546.5830668267</v>
      </c>
      <c r="K153" s="21">
        <f t="shared" si="11"/>
        <v>10912183.765359368</v>
      </c>
      <c r="L153" s="21">
        <f t="shared" si="11"/>
        <v>13207012.70829827</v>
      </c>
      <c r="M153" s="21">
        <f t="shared" ref="M153:N153" si="23">M32*$K$138*$C$5</f>
        <v>24920377.72274863</v>
      </c>
      <c r="N153" s="131">
        <f t="shared" si="23"/>
        <v>10734746.009602737</v>
      </c>
    </row>
    <row r="154" spans="2:14" s="18" customFormat="1" x14ac:dyDescent="0.25">
      <c r="B154" s="165" t="s">
        <v>147</v>
      </c>
      <c r="C154" s="20"/>
      <c r="D154" s="21">
        <f t="shared" si="13"/>
        <v>0</v>
      </c>
      <c r="E154" s="21">
        <f t="shared" si="13"/>
        <v>0</v>
      </c>
      <c r="F154" s="21">
        <f t="shared" si="13"/>
        <v>0</v>
      </c>
      <c r="G154" s="21">
        <f t="shared" si="7"/>
        <v>0</v>
      </c>
      <c r="H154" s="21">
        <f t="shared" si="8"/>
        <v>0</v>
      </c>
      <c r="I154" s="21">
        <f t="shared" si="9"/>
        <v>0</v>
      </c>
      <c r="J154" s="21">
        <f t="shared" si="10"/>
        <v>0</v>
      </c>
      <c r="K154" s="21">
        <f t="shared" si="11"/>
        <v>0</v>
      </c>
      <c r="L154" s="69">
        <f t="shared" si="11"/>
        <v>0</v>
      </c>
      <c r="M154" s="69">
        <f t="shared" ref="M154:N154" si="24">M33*$K$138*$C$5</f>
        <v>0</v>
      </c>
      <c r="N154" s="131">
        <f t="shared" si="24"/>
        <v>0</v>
      </c>
    </row>
    <row r="155" spans="2:14" s="18" customFormat="1" x14ac:dyDescent="0.25">
      <c r="B155" s="165" t="s">
        <v>148</v>
      </c>
      <c r="C155" s="20"/>
      <c r="D155" s="21">
        <f t="shared" si="13"/>
        <v>0</v>
      </c>
      <c r="E155" s="21">
        <f t="shared" si="13"/>
        <v>0</v>
      </c>
      <c r="F155" s="21">
        <f t="shared" si="13"/>
        <v>0</v>
      </c>
      <c r="G155" s="21">
        <f t="shared" si="7"/>
        <v>0</v>
      </c>
      <c r="H155" s="21">
        <f t="shared" si="8"/>
        <v>0</v>
      </c>
      <c r="I155" s="21">
        <f t="shared" si="9"/>
        <v>0</v>
      </c>
      <c r="J155" s="21">
        <f t="shared" si="10"/>
        <v>0</v>
      </c>
      <c r="K155" s="21">
        <f t="shared" si="11"/>
        <v>0</v>
      </c>
      <c r="L155" s="69">
        <f t="shared" si="11"/>
        <v>0</v>
      </c>
      <c r="M155" s="69">
        <f t="shared" ref="M155:N155" si="25">M34*$K$138*$C$5</f>
        <v>0</v>
      </c>
      <c r="N155" s="131">
        <f t="shared" si="25"/>
        <v>0</v>
      </c>
    </row>
    <row r="156" spans="2:14" s="18" customFormat="1" x14ac:dyDescent="0.25">
      <c r="B156" s="165" t="s">
        <v>149</v>
      </c>
      <c r="C156" s="20"/>
      <c r="D156" s="21">
        <f t="shared" si="13"/>
        <v>0</v>
      </c>
      <c r="E156" s="21">
        <f t="shared" si="13"/>
        <v>0</v>
      </c>
      <c r="F156" s="21">
        <f t="shared" si="13"/>
        <v>0</v>
      </c>
      <c r="G156" s="21">
        <f t="shared" si="7"/>
        <v>0</v>
      </c>
      <c r="H156" s="21">
        <f t="shared" si="8"/>
        <v>0</v>
      </c>
      <c r="I156" s="21">
        <f t="shared" si="9"/>
        <v>0</v>
      </c>
      <c r="J156" s="21">
        <f t="shared" si="10"/>
        <v>0</v>
      </c>
      <c r="K156" s="21">
        <f t="shared" si="11"/>
        <v>0</v>
      </c>
      <c r="L156" s="69">
        <f t="shared" si="11"/>
        <v>0</v>
      </c>
      <c r="M156" s="69">
        <f t="shared" ref="M156:N156" si="26">M35*$K$138*$C$5</f>
        <v>0</v>
      </c>
      <c r="N156" s="131">
        <f t="shared" si="26"/>
        <v>0</v>
      </c>
    </row>
    <row r="157" spans="2:14" s="18" customFormat="1" x14ac:dyDescent="0.25">
      <c r="B157" s="165" t="s">
        <v>150</v>
      </c>
      <c r="C157" s="20"/>
      <c r="D157" s="21">
        <f t="shared" si="13"/>
        <v>0</v>
      </c>
      <c r="E157" s="21">
        <f t="shared" si="13"/>
        <v>0</v>
      </c>
      <c r="F157" s="21">
        <f t="shared" si="13"/>
        <v>0</v>
      </c>
      <c r="G157" s="21">
        <f t="shared" si="7"/>
        <v>0</v>
      </c>
      <c r="H157" s="21">
        <f t="shared" si="8"/>
        <v>0</v>
      </c>
      <c r="I157" s="21">
        <f t="shared" si="9"/>
        <v>0</v>
      </c>
      <c r="J157" s="21">
        <f t="shared" si="10"/>
        <v>0</v>
      </c>
      <c r="K157" s="21">
        <f t="shared" si="11"/>
        <v>0</v>
      </c>
      <c r="L157" s="69">
        <f t="shared" si="11"/>
        <v>0</v>
      </c>
      <c r="M157" s="69">
        <f t="shared" ref="M157:N157" si="27">M36*$K$138*$C$5</f>
        <v>0</v>
      </c>
      <c r="N157" s="131">
        <f t="shared" si="27"/>
        <v>0</v>
      </c>
    </row>
    <row r="158" spans="2:14" s="18" customFormat="1" x14ac:dyDescent="0.25">
      <c r="B158" s="165" t="s">
        <v>151</v>
      </c>
      <c r="C158" s="20"/>
      <c r="D158" s="21">
        <f t="shared" si="13"/>
        <v>6806662.430567245</v>
      </c>
      <c r="E158" s="21">
        <f t="shared" si="13"/>
        <v>7786822.4204679355</v>
      </c>
      <c r="F158" s="21">
        <f t="shared" si="13"/>
        <v>6383069.8535600072</v>
      </c>
      <c r="G158" s="21">
        <f t="shared" si="7"/>
        <v>5982231.7791617578</v>
      </c>
      <c r="H158" s="21">
        <f t="shared" si="8"/>
        <v>6610305.2095606802</v>
      </c>
      <c r="I158" s="21">
        <f t="shared" si="9"/>
        <v>7581070.9476519125</v>
      </c>
      <c r="J158" s="21">
        <f t="shared" si="10"/>
        <v>4834145.8929473162</v>
      </c>
      <c r="K158" s="21">
        <f t="shared" si="11"/>
        <v>5876605.1169836726</v>
      </c>
      <c r="L158" s="21">
        <f t="shared" si="11"/>
        <v>6019631.0385456998</v>
      </c>
      <c r="M158" s="21">
        <f t="shared" ref="M158:N158" si="28">M37*$K$138*$C$5</f>
        <v>7087875.8206969956</v>
      </c>
      <c r="N158" s="131">
        <f t="shared" si="28"/>
        <v>28014845.458411828</v>
      </c>
    </row>
    <row r="159" spans="2:14" s="18" customFormat="1" x14ac:dyDescent="0.25">
      <c r="B159" s="165" t="s">
        <v>152</v>
      </c>
      <c r="C159" s="20"/>
      <c r="D159" s="21">
        <f t="shared" si="13"/>
        <v>25498225.425012629</v>
      </c>
      <c r="E159" s="21">
        <f t="shared" si="13"/>
        <v>30583458.214105371</v>
      </c>
      <c r="F159" s="21">
        <f t="shared" si="13"/>
        <v>32510625.44184481</v>
      </c>
      <c r="G159" s="21">
        <f t="shared" si="7"/>
        <v>39013990.321494699</v>
      </c>
      <c r="H159" s="21">
        <f t="shared" si="8"/>
        <v>38427419.626325548</v>
      </c>
      <c r="I159" s="21">
        <f t="shared" si="9"/>
        <v>37250656.62346407</v>
      </c>
      <c r="J159" s="21">
        <f t="shared" si="10"/>
        <v>36022417.564383104</v>
      </c>
      <c r="K159" s="21">
        <f t="shared" si="11"/>
        <v>43019303.52634237</v>
      </c>
      <c r="L159" s="21">
        <f t="shared" si="11"/>
        <v>51774561.521629356</v>
      </c>
      <c r="M159" s="21">
        <f t="shared" ref="M159:N159" si="29">M38*$K$138*$C$5</f>
        <v>49756226.796827011</v>
      </c>
      <c r="N159" s="131">
        <f t="shared" si="29"/>
        <v>68441794.139442623</v>
      </c>
    </row>
    <row r="160" spans="2:14" s="18" customFormat="1" x14ac:dyDescent="0.25">
      <c r="B160" s="165" t="s">
        <v>153</v>
      </c>
      <c r="C160" s="20"/>
      <c r="D160" s="21">
        <f t="shared" si="13"/>
        <v>0</v>
      </c>
      <c r="E160" s="21">
        <f t="shared" si="13"/>
        <v>0</v>
      </c>
      <c r="F160" s="21">
        <f t="shared" si="13"/>
        <v>0</v>
      </c>
      <c r="G160" s="21">
        <f t="shared" si="7"/>
        <v>0</v>
      </c>
      <c r="H160" s="21">
        <f t="shared" si="8"/>
        <v>0</v>
      </c>
      <c r="I160" s="21">
        <f t="shared" si="9"/>
        <v>0</v>
      </c>
      <c r="J160" s="21">
        <f t="shared" si="10"/>
        <v>0</v>
      </c>
      <c r="K160" s="21">
        <f t="shared" si="11"/>
        <v>0</v>
      </c>
      <c r="L160" s="69">
        <f t="shared" si="11"/>
        <v>0</v>
      </c>
      <c r="M160" s="69">
        <f t="shared" ref="M160:N160" si="30">M39*$K$138*$C$5</f>
        <v>0</v>
      </c>
      <c r="N160" s="131">
        <f t="shared" si="30"/>
        <v>0</v>
      </c>
    </row>
    <row r="161" spans="2:14" s="18" customFormat="1" x14ac:dyDescent="0.25">
      <c r="B161" s="165" t="s">
        <v>154</v>
      </c>
      <c r="C161" s="20"/>
      <c r="D161" s="21">
        <f t="shared" si="13"/>
        <v>0</v>
      </c>
      <c r="E161" s="21">
        <f t="shared" si="13"/>
        <v>0</v>
      </c>
      <c r="F161" s="21">
        <f t="shared" si="13"/>
        <v>0</v>
      </c>
      <c r="G161" s="21">
        <f t="shared" si="7"/>
        <v>0</v>
      </c>
      <c r="H161" s="21">
        <f t="shared" si="8"/>
        <v>0</v>
      </c>
      <c r="I161" s="21">
        <f t="shared" si="9"/>
        <v>0</v>
      </c>
      <c r="J161" s="21">
        <f t="shared" si="10"/>
        <v>0</v>
      </c>
      <c r="K161" s="21">
        <f t="shared" si="11"/>
        <v>0</v>
      </c>
      <c r="L161" s="69">
        <f t="shared" si="11"/>
        <v>0</v>
      </c>
      <c r="M161" s="69">
        <f t="shared" ref="M161:N161" si="31">M40*$K$138*$C$5</f>
        <v>0</v>
      </c>
      <c r="N161" s="131">
        <f t="shared" si="31"/>
        <v>0</v>
      </c>
    </row>
    <row r="162" spans="2:14" s="18" customFormat="1" x14ac:dyDescent="0.25">
      <c r="B162" s="165" t="s">
        <v>155</v>
      </c>
      <c r="C162" s="20"/>
      <c r="D162" s="21">
        <f t="shared" si="13"/>
        <v>0</v>
      </c>
      <c r="E162" s="21">
        <f t="shared" si="13"/>
        <v>0</v>
      </c>
      <c r="F162" s="21">
        <f t="shared" si="13"/>
        <v>0</v>
      </c>
      <c r="G162" s="21">
        <f t="shared" si="7"/>
        <v>0</v>
      </c>
      <c r="H162" s="21">
        <f t="shared" si="8"/>
        <v>0</v>
      </c>
      <c r="I162" s="21">
        <f t="shared" si="9"/>
        <v>0</v>
      </c>
      <c r="J162" s="21">
        <f t="shared" si="10"/>
        <v>0</v>
      </c>
      <c r="K162" s="21">
        <f t="shared" si="11"/>
        <v>0</v>
      </c>
      <c r="L162" s="69">
        <f t="shared" si="11"/>
        <v>0</v>
      </c>
      <c r="M162" s="69">
        <f t="shared" ref="M162:N162" si="32">M41*$K$138*$C$5</f>
        <v>0</v>
      </c>
      <c r="N162" s="131">
        <f t="shared" si="32"/>
        <v>0</v>
      </c>
    </row>
    <row r="163" spans="2:14" s="18" customFormat="1" x14ac:dyDescent="0.25">
      <c r="B163" s="165" t="s">
        <v>156</v>
      </c>
      <c r="C163" s="20"/>
      <c r="D163" s="21">
        <f t="shared" si="13"/>
        <v>49610450.850025259</v>
      </c>
      <c r="E163" s="21">
        <f t="shared" si="13"/>
        <v>58394916.428210743</v>
      </c>
      <c r="F163" s="21">
        <f t="shared" si="13"/>
        <v>62678250.88368962</v>
      </c>
      <c r="G163" s="21">
        <f t="shared" si="7"/>
        <v>77070980.642989397</v>
      </c>
      <c r="H163" s="21">
        <f t="shared" si="8"/>
        <v>76508339.252651095</v>
      </c>
      <c r="I163" s="21">
        <f t="shared" si="9"/>
        <v>74286813.246928141</v>
      </c>
      <c r="J163" s="21">
        <f t="shared" si="10"/>
        <v>71549835.128766209</v>
      </c>
      <c r="K163" s="21">
        <f t="shared" ref="K163:L178" si="33">K42*$K$138*$C$5</f>
        <v>85147607.052684739</v>
      </c>
      <c r="L163" s="21">
        <f t="shared" si="33"/>
        <v>103054123.04325871</v>
      </c>
      <c r="M163" s="21">
        <f t="shared" ref="M163:N163" si="34">M42*$K$138*$C$5</f>
        <v>98835953.593654022</v>
      </c>
      <c r="N163" s="131">
        <f t="shared" si="34"/>
        <v>46308743.776000932</v>
      </c>
    </row>
    <row r="164" spans="2:14" s="18" customFormat="1" x14ac:dyDescent="0.25">
      <c r="B164" s="165" t="s">
        <v>157</v>
      </c>
      <c r="C164" s="20"/>
      <c r="D164" s="21">
        <f t="shared" ref="D164:F178" si="35">D43*$F$138*$C$5</f>
        <v>0</v>
      </c>
      <c r="E164" s="21">
        <f t="shared" si="35"/>
        <v>0</v>
      </c>
      <c r="F164" s="21">
        <f t="shared" si="35"/>
        <v>0</v>
      </c>
      <c r="G164" s="21">
        <f t="shared" si="7"/>
        <v>0</v>
      </c>
      <c r="H164" s="21">
        <f t="shared" si="8"/>
        <v>0</v>
      </c>
      <c r="I164" s="21">
        <f t="shared" si="9"/>
        <v>0</v>
      </c>
      <c r="J164" s="21">
        <f t="shared" si="10"/>
        <v>0</v>
      </c>
      <c r="K164" s="21">
        <f t="shared" si="33"/>
        <v>0</v>
      </c>
      <c r="L164" s="69">
        <f t="shared" si="33"/>
        <v>0</v>
      </c>
      <c r="M164" s="69">
        <f t="shared" ref="M164:N164" si="36">M43*$K$138*$C$5</f>
        <v>0</v>
      </c>
      <c r="N164" s="131">
        <f t="shared" si="36"/>
        <v>0</v>
      </c>
    </row>
    <row r="165" spans="2:14" s="18" customFormat="1" x14ac:dyDescent="0.25">
      <c r="B165" s="165" t="s">
        <v>158</v>
      </c>
      <c r="C165" s="20"/>
      <c r="D165" s="21">
        <f t="shared" si="35"/>
        <v>0</v>
      </c>
      <c r="E165" s="21">
        <f t="shared" si="35"/>
        <v>0</v>
      </c>
      <c r="F165" s="21">
        <f t="shared" si="35"/>
        <v>0</v>
      </c>
      <c r="G165" s="21">
        <f t="shared" si="7"/>
        <v>0</v>
      </c>
      <c r="H165" s="21">
        <f t="shared" si="8"/>
        <v>0</v>
      </c>
      <c r="I165" s="21">
        <f t="shared" si="9"/>
        <v>0</v>
      </c>
      <c r="J165" s="21">
        <f t="shared" si="10"/>
        <v>0</v>
      </c>
      <c r="K165" s="21">
        <f t="shared" si="33"/>
        <v>0</v>
      </c>
      <c r="L165" s="69">
        <f t="shared" si="33"/>
        <v>0</v>
      </c>
      <c r="M165" s="69">
        <f t="shared" ref="M165:N165" si="37">M44*$K$138*$C$5</f>
        <v>0</v>
      </c>
      <c r="N165" s="131">
        <f t="shared" si="37"/>
        <v>0</v>
      </c>
    </row>
    <row r="166" spans="2:14" s="18" customFormat="1" x14ac:dyDescent="0.25">
      <c r="B166" s="165" t="s">
        <v>159</v>
      </c>
      <c r="C166" s="20"/>
      <c r="D166" s="21">
        <f t="shared" si="35"/>
        <v>0</v>
      </c>
      <c r="E166" s="21">
        <f t="shared" si="35"/>
        <v>0</v>
      </c>
      <c r="F166" s="21">
        <f t="shared" si="35"/>
        <v>0</v>
      </c>
      <c r="G166" s="21">
        <f t="shared" si="7"/>
        <v>0</v>
      </c>
      <c r="H166" s="21">
        <f t="shared" si="8"/>
        <v>0</v>
      </c>
      <c r="I166" s="21">
        <f t="shared" si="9"/>
        <v>0</v>
      </c>
      <c r="J166" s="21">
        <f t="shared" si="10"/>
        <v>0</v>
      </c>
      <c r="K166" s="21">
        <f t="shared" si="33"/>
        <v>0</v>
      </c>
      <c r="L166" s="69">
        <f t="shared" si="33"/>
        <v>0</v>
      </c>
      <c r="M166" s="69">
        <f t="shared" ref="M166:N166" si="38">M45*$K$138*$C$5</f>
        <v>0</v>
      </c>
      <c r="N166" s="131">
        <f t="shared" si="38"/>
        <v>0</v>
      </c>
    </row>
    <row r="167" spans="2:14" s="18" customFormat="1" x14ac:dyDescent="0.25">
      <c r="B167" s="165" t="s">
        <v>160</v>
      </c>
      <c r="C167" s="20"/>
      <c r="D167" s="21">
        <f t="shared" si="35"/>
        <v>0</v>
      </c>
      <c r="E167" s="21">
        <f t="shared" si="35"/>
        <v>0</v>
      </c>
      <c r="F167" s="21">
        <f t="shared" si="35"/>
        <v>0</v>
      </c>
      <c r="G167" s="21">
        <f t="shared" si="7"/>
        <v>0</v>
      </c>
      <c r="H167" s="21">
        <f t="shared" si="8"/>
        <v>0</v>
      </c>
      <c r="I167" s="21">
        <f t="shared" si="9"/>
        <v>0</v>
      </c>
      <c r="J167" s="21">
        <f t="shared" si="10"/>
        <v>0</v>
      </c>
      <c r="K167" s="21">
        <f t="shared" si="33"/>
        <v>0</v>
      </c>
      <c r="L167" s="69">
        <f t="shared" si="33"/>
        <v>0</v>
      </c>
      <c r="M167" s="69">
        <f t="shared" ref="M167:N167" si="39">M46*$K$138*$C$5</f>
        <v>0</v>
      </c>
      <c r="N167" s="131">
        <f t="shared" si="39"/>
        <v>0</v>
      </c>
    </row>
    <row r="168" spans="2:14" s="18" customFormat="1" x14ac:dyDescent="0.25">
      <c r="B168" s="165" t="s">
        <v>161</v>
      </c>
      <c r="C168" s="20"/>
      <c r="D168" s="21">
        <f t="shared" si="35"/>
        <v>3671887.3926948328</v>
      </c>
      <c r="E168" s="21">
        <f t="shared" si="35"/>
        <v>5010430.1043595355</v>
      </c>
      <c r="F168" s="21">
        <f t="shared" si="35"/>
        <v>5082744.3191381926</v>
      </c>
      <c r="G168" s="21">
        <f t="shared" si="7"/>
        <v>5251517.2950681718</v>
      </c>
      <c r="H168" s="21">
        <f t="shared" si="8"/>
        <v>5379926.2329574153</v>
      </c>
      <c r="I168" s="21">
        <f t="shared" si="9"/>
        <v>5334450.5554620447</v>
      </c>
      <c r="J168" s="21">
        <f t="shared" si="10"/>
        <v>4999702.7436458515</v>
      </c>
      <c r="K168" s="21">
        <f t="shared" si="33"/>
        <v>5611776.0898838583</v>
      </c>
      <c r="L168" s="21">
        <f t="shared" si="33"/>
        <v>8855316.150479719</v>
      </c>
      <c r="M168" s="21">
        <f t="shared" ref="M168:N168" si="40">M47*$K$138*$C$5</f>
        <v>34504213.972682096</v>
      </c>
      <c r="N168" s="131">
        <f t="shared" si="40"/>
        <v>40811075.194334857</v>
      </c>
    </row>
    <row r="169" spans="2:14" s="18" customFormat="1" x14ac:dyDescent="0.25">
      <c r="B169" s="165" t="s">
        <v>162</v>
      </c>
      <c r="C169" s="20"/>
      <c r="D169" s="21">
        <f t="shared" si="35"/>
        <v>0</v>
      </c>
      <c r="E169" s="21">
        <f t="shared" si="35"/>
        <v>0</v>
      </c>
      <c r="F169" s="21">
        <f t="shared" si="35"/>
        <v>0</v>
      </c>
      <c r="G169" s="21">
        <f t="shared" si="7"/>
        <v>0</v>
      </c>
      <c r="H169" s="21">
        <f t="shared" si="8"/>
        <v>0</v>
      </c>
      <c r="I169" s="21">
        <f t="shared" si="9"/>
        <v>0</v>
      </c>
      <c r="J169" s="21">
        <f t="shared" si="10"/>
        <v>0</v>
      </c>
      <c r="K169" s="21">
        <f t="shared" si="33"/>
        <v>0</v>
      </c>
      <c r="L169" s="69">
        <f t="shared" si="33"/>
        <v>0</v>
      </c>
      <c r="M169" s="69">
        <f t="shared" ref="M169:N169" si="41">M48*$K$138*$C$5</f>
        <v>0</v>
      </c>
      <c r="N169" s="131">
        <f t="shared" si="41"/>
        <v>0</v>
      </c>
    </row>
    <row r="170" spans="2:14" s="18" customFormat="1" x14ac:dyDescent="0.25">
      <c r="B170" s="165" t="s">
        <v>163</v>
      </c>
      <c r="C170" s="20"/>
      <c r="D170" s="21">
        <f t="shared" si="35"/>
        <v>0</v>
      </c>
      <c r="E170" s="21">
        <f t="shared" si="35"/>
        <v>0</v>
      </c>
      <c r="F170" s="21">
        <f t="shared" si="35"/>
        <v>0</v>
      </c>
      <c r="G170" s="21">
        <f t="shared" si="7"/>
        <v>0</v>
      </c>
      <c r="H170" s="21">
        <f t="shared" si="8"/>
        <v>0</v>
      </c>
      <c r="I170" s="21">
        <f t="shared" si="9"/>
        <v>0</v>
      </c>
      <c r="J170" s="21">
        <f t="shared" si="10"/>
        <v>0</v>
      </c>
      <c r="K170" s="21">
        <f t="shared" si="33"/>
        <v>0</v>
      </c>
      <c r="L170" s="69">
        <f t="shared" si="33"/>
        <v>0</v>
      </c>
      <c r="M170" s="69">
        <f t="shared" ref="M170:N170" si="42">M49*$K$138*$C$5</f>
        <v>0</v>
      </c>
      <c r="N170" s="131">
        <f t="shared" si="42"/>
        <v>0</v>
      </c>
    </row>
    <row r="171" spans="2:14" s="18" customFormat="1" x14ac:dyDescent="0.25">
      <c r="B171" s="165" t="s">
        <v>164</v>
      </c>
      <c r="C171" s="20"/>
      <c r="D171" s="21">
        <f t="shared" si="35"/>
        <v>0</v>
      </c>
      <c r="E171" s="21">
        <f t="shared" si="35"/>
        <v>0</v>
      </c>
      <c r="F171" s="21">
        <f t="shared" si="35"/>
        <v>0</v>
      </c>
      <c r="G171" s="21">
        <f t="shared" si="7"/>
        <v>0</v>
      </c>
      <c r="H171" s="21">
        <f t="shared" si="8"/>
        <v>0</v>
      </c>
      <c r="I171" s="21">
        <f t="shared" si="9"/>
        <v>0</v>
      </c>
      <c r="J171" s="21">
        <f t="shared" si="10"/>
        <v>0</v>
      </c>
      <c r="K171" s="21">
        <f t="shared" si="33"/>
        <v>0</v>
      </c>
      <c r="L171" s="69">
        <f t="shared" si="33"/>
        <v>0</v>
      </c>
      <c r="M171" s="69">
        <f t="shared" ref="M171:N171" si="43">M50*$K$138*$C$5</f>
        <v>0</v>
      </c>
      <c r="N171" s="131">
        <f t="shared" si="43"/>
        <v>0</v>
      </c>
    </row>
    <row r="172" spans="2:14" s="18" customFormat="1" x14ac:dyDescent="0.25">
      <c r="B172" s="165" t="s">
        <v>165</v>
      </c>
      <c r="C172" s="20"/>
      <c r="D172" s="21">
        <f t="shared" si="35"/>
        <v>0</v>
      </c>
      <c r="E172" s="21">
        <f t="shared" si="35"/>
        <v>0</v>
      </c>
      <c r="F172" s="21">
        <f t="shared" si="35"/>
        <v>0</v>
      </c>
      <c r="G172" s="21">
        <f t="shared" si="7"/>
        <v>0</v>
      </c>
      <c r="H172" s="21">
        <f t="shared" si="8"/>
        <v>0</v>
      </c>
      <c r="I172" s="21">
        <f t="shared" si="9"/>
        <v>0</v>
      </c>
      <c r="J172" s="21">
        <f t="shared" si="10"/>
        <v>0</v>
      </c>
      <c r="K172" s="21">
        <f t="shared" si="33"/>
        <v>0</v>
      </c>
      <c r="L172" s="69">
        <f t="shared" si="33"/>
        <v>0</v>
      </c>
      <c r="M172" s="69">
        <f t="shared" ref="M172:N172" si="44">M51*$K$138*$C$5</f>
        <v>0</v>
      </c>
      <c r="N172" s="131">
        <f t="shared" si="44"/>
        <v>0</v>
      </c>
    </row>
    <row r="173" spans="2:14" s="18" customFormat="1" x14ac:dyDescent="0.25">
      <c r="B173" s="165" t="s">
        <v>166</v>
      </c>
      <c r="C173" s="20"/>
      <c r="D173" s="21">
        <f t="shared" si="35"/>
        <v>0</v>
      </c>
      <c r="E173" s="21">
        <f t="shared" si="35"/>
        <v>0</v>
      </c>
      <c r="F173" s="21">
        <f t="shared" si="35"/>
        <v>0</v>
      </c>
      <c r="G173" s="21">
        <f t="shared" si="7"/>
        <v>0</v>
      </c>
      <c r="H173" s="21">
        <f t="shared" si="8"/>
        <v>0</v>
      </c>
      <c r="I173" s="21">
        <f t="shared" si="9"/>
        <v>0</v>
      </c>
      <c r="J173" s="21">
        <f t="shared" si="10"/>
        <v>0</v>
      </c>
      <c r="K173" s="21">
        <f t="shared" si="33"/>
        <v>0</v>
      </c>
      <c r="L173" s="21">
        <f t="shared" si="33"/>
        <v>0</v>
      </c>
      <c r="M173" s="21">
        <f t="shared" ref="M173:N173" si="45">M52*$K$138*$C$5</f>
        <v>0</v>
      </c>
      <c r="N173" s="131">
        <f t="shared" si="45"/>
        <v>0</v>
      </c>
    </row>
    <row r="174" spans="2:14" s="18" customFormat="1" x14ac:dyDescent="0.25">
      <c r="B174" s="165" t="s">
        <v>186</v>
      </c>
      <c r="C174" s="20"/>
      <c r="D174" s="21">
        <f t="shared" si="35"/>
        <v>0</v>
      </c>
      <c r="E174" s="21">
        <f t="shared" si="35"/>
        <v>0</v>
      </c>
      <c r="F174" s="21">
        <f t="shared" si="35"/>
        <v>0</v>
      </c>
      <c r="G174" s="21">
        <f t="shared" si="7"/>
        <v>0</v>
      </c>
      <c r="H174" s="21">
        <f t="shared" si="8"/>
        <v>0</v>
      </c>
      <c r="I174" s="21">
        <f t="shared" si="9"/>
        <v>0</v>
      </c>
      <c r="J174" s="21">
        <f t="shared" si="10"/>
        <v>0</v>
      </c>
      <c r="K174" s="21">
        <f t="shared" si="33"/>
        <v>0</v>
      </c>
      <c r="L174" s="69">
        <f t="shared" si="33"/>
        <v>0</v>
      </c>
      <c r="M174" s="69">
        <f t="shared" ref="M174:N174" si="46">M53*$K$138*$C$5</f>
        <v>0</v>
      </c>
      <c r="N174" s="131">
        <f t="shared" si="46"/>
        <v>0</v>
      </c>
    </row>
    <row r="175" spans="2:14" s="18" customFormat="1" x14ac:dyDescent="0.25">
      <c r="B175" s="165" t="s">
        <v>167</v>
      </c>
      <c r="C175" s="20"/>
      <c r="D175" s="21">
        <f t="shared" si="35"/>
        <v>0</v>
      </c>
      <c r="E175" s="21">
        <f t="shared" si="35"/>
        <v>0</v>
      </c>
      <c r="F175" s="21">
        <f t="shared" si="35"/>
        <v>0</v>
      </c>
      <c r="G175" s="21">
        <f t="shared" si="7"/>
        <v>0</v>
      </c>
      <c r="H175" s="21">
        <f t="shared" si="8"/>
        <v>0</v>
      </c>
      <c r="I175" s="21">
        <f t="shared" si="9"/>
        <v>0</v>
      </c>
      <c r="J175" s="21">
        <f t="shared" si="10"/>
        <v>0</v>
      </c>
      <c r="K175" s="21">
        <f t="shared" si="33"/>
        <v>0</v>
      </c>
      <c r="L175" s="69">
        <f t="shared" si="33"/>
        <v>0</v>
      </c>
      <c r="M175" s="69">
        <f t="shared" ref="M175:N175" si="47">M54*$K$138*$C$5</f>
        <v>0</v>
      </c>
      <c r="N175" s="131">
        <f t="shared" si="47"/>
        <v>0</v>
      </c>
    </row>
    <row r="176" spans="2:14" s="18" customFormat="1" x14ac:dyDescent="0.25">
      <c r="B176" s="165" t="s">
        <v>168</v>
      </c>
      <c r="C176" s="20"/>
      <c r="D176" s="21">
        <f t="shared" si="35"/>
        <v>0</v>
      </c>
      <c r="E176" s="21">
        <f t="shared" si="35"/>
        <v>0</v>
      </c>
      <c r="F176" s="21">
        <f t="shared" si="35"/>
        <v>0</v>
      </c>
      <c r="G176" s="21">
        <f t="shared" si="7"/>
        <v>0</v>
      </c>
      <c r="H176" s="21">
        <f t="shared" si="8"/>
        <v>0</v>
      </c>
      <c r="I176" s="21">
        <f t="shared" si="9"/>
        <v>0</v>
      </c>
      <c r="J176" s="21">
        <f t="shared" si="10"/>
        <v>0</v>
      </c>
      <c r="K176" s="21">
        <f t="shared" si="33"/>
        <v>0</v>
      </c>
      <c r="L176" s="69">
        <f t="shared" si="33"/>
        <v>0</v>
      </c>
      <c r="M176" s="69">
        <f t="shared" ref="M176:N176" si="48">M55*$K$138*$C$5</f>
        <v>0</v>
      </c>
      <c r="N176" s="131">
        <f t="shared" si="48"/>
        <v>0</v>
      </c>
    </row>
    <row r="177" spans="2:14" s="18" customFormat="1" x14ac:dyDescent="0.25">
      <c r="B177" s="165" t="s">
        <v>169</v>
      </c>
      <c r="C177" s="20"/>
      <c r="D177" s="21">
        <f t="shared" si="35"/>
        <v>0</v>
      </c>
      <c r="E177" s="21">
        <f t="shared" si="35"/>
        <v>0</v>
      </c>
      <c r="F177" s="21">
        <f t="shared" si="35"/>
        <v>0</v>
      </c>
      <c r="G177" s="21">
        <f t="shared" si="7"/>
        <v>0</v>
      </c>
      <c r="H177" s="21">
        <f t="shared" si="8"/>
        <v>0</v>
      </c>
      <c r="I177" s="21">
        <f t="shared" si="9"/>
        <v>0</v>
      </c>
      <c r="J177" s="21">
        <f t="shared" si="10"/>
        <v>0</v>
      </c>
      <c r="K177" s="21">
        <f t="shared" si="33"/>
        <v>0</v>
      </c>
      <c r="L177" s="69">
        <f t="shared" si="33"/>
        <v>0</v>
      </c>
      <c r="M177" s="69">
        <f t="shared" ref="M177:N177" si="49">M56*$K$138*$C$5</f>
        <v>0</v>
      </c>
      <c r="N177" s="131">
        <f t="shared" si="49"/>
        <v>0</v>
      </c>
    </row>
    <row r="178" spans="2:14" s="18" customFormat="1" x14ac:dyDescent="0.25">
      <c r="B178" s="165" t="s">
        <v>170</v>
      </c>
      <c r="C178" s="20"/>
      <c r="D178" s="21">
        <f t="shared" si="35"/>
        <v>13762162.304325873</v>
      </c>
      <c r="E178" s="21">
        <f t="shared" si="35"/>
        <v>14218181.366773272</v>
      </c>
      <c r="F178" s="21">
        <f t="shared" si="35"/>
        <v>12919401.405487292</v>
      </c>
      <c r="G178" s="21">
        <f t="shared" si="7"/>
        <v>13273266.832183138</v>
      </c>
      <c r="H178" s="21">
        <f t="shared" si="8"/>
        <v>11969041.954216463</v>
      </c>
      <c r="I178" s="21">
        <f t="shared" si="9"/>
        <v>10492836.307019023</v>
      </c>
      <c r="J178" s="21">
        <f t="shared" si="10"/>
        <v>10217752.061942436</v>
      </c>
      <c r="K178" s="21">
        <f t="shared" si="33"/>
        <v>12242841.693317626</v>
      </c>
      <c r="L178" s="21">
        <f t="shared" si="33"/>
        <v>15084164.744992426</v>
      </c>
      <c r="M178" s="21">
        <f t="shared" ref="M178:N178" si="50">M57*$K$138*$C$5</f>
        <v>37841568.278451003</v>
      </c>
      <c r="N178" s="131">
        <f t="shared" si="50"/>
        <v>51934056.058945604</v>
      </c>
    </row>
    <row r="179" spans="2:14" s="18" customFormat="1" x14ac:dyDescent="0.25">
      <c r="B179" s="455" t="s">
        <v>545</v>
      </c>
      <c r="C179" s="20"/>
      <c r="D179" s="456">
        <f>SUM(D143:D178)</f>
        <v>142832250.00000003</v>
      </c>
      <c r="E179" s="456">
        <f t="shared" ref="E179:L179" si="51">SUM(E143:E178)</f>
        <v>162310500.00000003</v>
      </c>
      <c r="F179" s="456">
        <f t="shared" si="51"/>
        <v>172713750.00000003</v>
      </c>
      <c r="G179" s="456">
        <f t="shared" si="51"/>
        <v>197439000</v>
      </c>
      <c r="H179" s="456">
        <f t="shared" si="51"/>
        <v>196828500.00000003</v>
      </c>
      <c r="I179" s="456">
        <f t="shared" si="51"/>
        <v>189197250.00000003</v>
      </c>
      <c r="J179" s="456">
        <f t="shared" si="51"/>
        <v>179817000</v>
      </c>
      <c r="K179" s="456">
        <f t="shared" si="51"/>
        <v>214343250.00000003</v>
      </c>
      <c r="L179" s="456">
        <f t="shared" si="51"/>
        <v>253440000.00000006</v>
      </c>
      <c r="M179" s="456">
        <f t="shared" ref="M179:N179" si="52">SUM(M143:M178)</f>
        <v>305514000</v>
      </c>
      <c r="N179" s="457">
        <f t="shared" si="52"/>
        <v>302953302.08686805</v>
      </c>
    </row>
    <row r="180" spans="2:14" s="18" customFormat="1" x14ac:dyDescent="0.25">
      <c r="B180" s="166" t="s">
        <v>17</v>
      </c>
      <c r="C180" s="27"/>
      <c r="D180" s="36"/>
      <c r="E180" s="36"/>
      <c r="F180" s="36"/>
      <c r="G180" s="36"/>
      <c r="H180" s="36"/>
      <c r="I180" s="36"/>
      <c r="J180" s="36"/>
      <c r="K180" s="36"/>
      <c r="L180" s="21"/>
      <c r="M180" s="21"/>
      <c r="N180" s="37"/>
    </row>
    <row r="181" spans="2:14" s="18" customFormat="1" x14ac:dyDescent="0.25">
      <c r="B181" s="165" t="s">
        <v>136</v>
      </c>
      <c r="C181" s="20"/>
      <c r="D181" s="21">
        <f t="shared" ref="D181:L181" si="53">D60*$F$138*$C$5</f>
        <v>0</v>
      </c>
      <c r="E181" s="21">
        <f t="shared" si="53"/>
        <v>0</v>
      </c>
      <c r="F181" s="21">
        <f t="shared" si="53"/>
        <v>0</v>
      </c>
      <c r="G181" s="21">
        <f t="shared" si="53"/>
        <v>0</v>
      </c>
      <c r="H181" s="21">
        <f t="shared" si="53"/>
        <v>0</v>
      </c>
      <c r="I181" s="21">
        <f t="shared" si="53"/>
        <v>0</v>
      </c>
      <c r="J181" s="21">
        <f t="shared" si="53"/>
        <v>0</v>
      </c>
      <c r="K181" s="21">
        <f t="shared" si="53"/>
        <v>0</v>
      </c>
      <c r="L181" s="69">
        <f t="shared" si="53"/>
        <v>0</v>
      </c>
      <c r="M181" s="69">
        <f t="shared" ref="M181:N181" si="54">M60*$F$138*$C$5</f>
        <v>33</v>
      </c>
      <c r="N181" s="131">
        <f t="shared" si="54"/>
        <v>66</v>
      </c>
    </row>
    <row r="182" spans="2:14" s="18" customFormat="1" x14ac:dyDescent="0.25">
      <c r="B182" s="165" t="s">
        <v>137</v>
      </c>
      <c r="C182" s="20"/>
      <c r="D182" s="21">
        <f t="shared" ref="D182:L182" si="55">D61*$F$138*$C$5</f>
        <v>4023974.176354364</v>
      </c>
      <c r="E182" s="21">
        <f t="shared" si="55"/>
        <v>5643571.6583191669</v>
      </c>
      <c r="F182" s="21">
        <f t="shared" si="55"/>
        <v>6627506.3180627692</v>
      </c>
      <c r="G182" s="21">
        <f t="shared" si="55"/>
        <v>6976195.1477277977</v>
      </c>
      <c r="H182" s="21">
        <f t="shared" si="55"/>
        <v>7845206.7729632873</v>
      </c>
      <c r="I182" s="21">
        <f t="shared" si="55"/>
        <v>8368948.9041032968</v>
      </c>
      <c r="J182" s="21">
        <f t="shared" si="55"/>
        <v>8361026.053393377</v>
      </c>
      <c r="K182" s="21">
        <f t="shared" si="55"/>
        <v>7838534.8986812504</v>
      </c>
      <c r="L182" s="21">
        <f t="shared" si="55"/>
        <v>7641130.8183614416</v>
      </c>
      <c r="M182" s="21">
        <f t="shared" ref="M182:N182" si="56">M61*$F$138*$C$5</f>
        <v>8410426.6866844855</v>
      </c>
      <c r="N182" s="131">
        <f t="shared" si="56"/>
        <v>7833710.1135285292</v>
      </c>
    </row>
    <row r="183" spans="2:14" s="18" customFormat="1" x14ac:dyDescent="0.25">
      <c r="B183" s="165" t="s">
        <v>138</v>
      </c>
      <c r="C183" s="20"/>
      <c r="D183" s="21">
        <f t="shared" ref="D183:L183" si="57">D62*$F$138*$C$5</f>
        <v>0</v>
      </c>
      <c r="E183" s="21">
        <f t="shared" si="57"/>
        <v>0</v>
      </c>
      <c r="F183" s="21">
        <f t="shared" si="57"/>
        <v>0</v>
      </c>
      <c r="G183" s="21">
        <f t="shared" si="57"/>
        <v>0</v>
      </c>
      <c r="H183" s="21">
        <f t="shared" si="57"/>
        <v>0</v>
      </c>
      <c r="I183" s="21">
        <f t="shared" si="57"/>
        <v>0</v>
      </c>
      <c r="J183" s="21">
        <f t="shared" si="57"/>
        <v>0</v>
      </c>
      <c r="K183" s="21">
        <f t="shared" si="57"/>
        <v>0</v>
      </c>
      <c r="L183" s="69">
        <f t="shared" si="57"/>
        <v>0</v>
      </c>
      <c r="M183" s="69">
        <f t="shared" ref="M183:N183" si="58">M62*$F$138*$C$5</f>
        <v>0</v>
      </c>
      <c r="N183" s="131">
        <f t="shared" si="58"/>
        <v>0</v>
      </c>
    </row>
    <row r="184" spans="2:14" s="18" customFormat="1" x14ac:dyDescent="0.25">
      <c r="B184" s="165" t="s">
        <v>139</v>
      </c>
      <c r="C184" s="20"/>
      <c r="D184" s="21">
        <f t="shared" ref="D184:L184" si="59">D63*$F$138*$C$5</f>
        <v>0</v>
      </c>
      <c r="E184" s="21">
        <f t="shared" si="59"/>
        <v>0</v>
      </c>
      <c r="F184" s="21">
        <f t="shared" si="59"/>
        <v>0</v>
      </c>
      <c r="G184" s="21">
        <f t="shared" si="59"/>
        <v>0</v>
      </c>
      <c r="H184" s="21">
        <f t="shared" si="59"/>
        <v>0</v>
      </c>
      <c r="I184" s="21">
        <f t="shared" si="59"/>
        <v>0</v>
      </c>
      <c r="J184" s="21">
        <f t="shared" si="59"/>
        <v>0</v>
      </c>
      <c r="K184" s="21">
        <f t="shared" si="59"/>
        <v>0</v>
      </c>
      <c r="L184" s="69">
        <f t="shared" si="59"/>
        <v>0</v>
      </c>
      <c r="M184" s="69">
        <f t="shared" ref="M184:N184" si="60">M63*$F$138*$C$5</f>
        <v>0</v>
      </c>
      <c r="N184" s="131">
        <f t="shared" si="60"/>
        <v>0</v>
      </c>
    </row>
    <row r="185" spans="2:14" s="18" customFormat="1" x14ac:dyDescent="0.25">
      <c r="B185" s="165" t="s">
        <v>140</v>
      </c>
      <c r="C185" s="20"/>
      <c r="D185" s="21">
        <f t="shared" ref="D185:L185" si="61">D64*$F$138*$C$5</f>
        <v>0</v>
      </c>
      <c r="E185" s="21">
        <f t="shared" si="61"/>
        <v>0</v>
      </c>
      <c r="F185" s="21">
        <f t="shared" si="61"/>
        <v>0</v>
      </c>
      <c r="G185" s="21">
        <f t="shared" si="61"/>
        <v>0</v>
      </c>
      <c r="H185" s="21">
        <f t="shared" si="61"/>
        <v>0</v>
      </c>
      <c r="I185" s="21">
        <f t="shared" si="61"/>
        <v>0</v>
      </c>
      <c r="J185" s="21">
        <f t="shared" si="61"/>
        <v>0</v>
      </c>
      <c r="K185" s="21">
        <f t="shared" si="61"/>
        <v>0</v>
      </c>
      <c r="L185" s="69">
        <f t="shared" si="61"/>
        <v>0</v>
      </c>
      <c r="M185" s="69">
        <f t="shared" ref="M185:N185" si="62">M64*$F$138*$C$5</f>
        <v>0</v>
      </c>
      <c r="N185" s="131">
        <f t="shared" si="62"/>
        <v>0</v>
      </c>
    </row>
    <row r="186" spans="2:14" s="18" customFormat="1" x14ac:dyDescent="0.25">
      <c r="B186" s="165" t="s">
        <v>141</v>
      </c>
      <c r="C186" s="20"/>
      <c r="D186" s="21">
        <f t="shared" ref="D186:L186" si="63">D65*$F$138*$C$5</f>
        <v>0</v>
      </c>
      <c r="E186" s="21">
        <f t="shared" si="63"/>
        <v>0</v>
      </c>
      <c r="F186" s="21">
        <f t="shared" si="63"/>
        <v>0</v>
      </c>
      <c r="G186" s="21">
        <f t="shared" si="63"/>
        <v>0</v>
      </c>
      <c r="H186" s="21">
        <f t="shared" si="63"/>
        <v>0</v>
      </c>
      <c r="I186" s="21">
        <f t="shared" si="63"/>
        <v>0</v>
      </c>
      <c r="J186" s="21">
        <f t="shared" si="63"/>
        <v>0</v>
      </c>
      <c r="K186" s="21">
        <f t="shared" si="63"/>
        <v>0</v>
      </c>
      <c r="L186" s="69">
        <f t="shared" si="63"/>
        <v>0</v>
      </c>
      <c r="M186" s="69">
        <f t="shared" ref="M186:N186" si="64">M65*$F$138*$C$5</f>
        <v>0</v>
      </c>
      <c r="N186" s="131">
        <f t="shared" si="64"/>
        <v>0</v>
      </c>
    </row>
    <row r="187" spans="2:14" s="18" customFormat="1" x14ac:dyDescent="0.25">
      <c r="B187" s="165" t="s">
        <v>142</v>
      </c>
      <c r="C187" s="20"/>
      <c r="D187" s="21">
        <f t="shared" ref="D187:L187" si="65">D66*$F$138*$C$5</f>
        <v>123225063.75499701</v>
      </c>
      <c r="E187" s="21">
        <f t="shared" si="65"/>
        <v>172821555.736801</v>
      </c>
      <c r="F187" s="21">
        <f t="shared" si="65"/>
        <v>202952318.47631302</v>
      </c>
      <c r="G187" s="21">
        <f t="shared" si="65"/>
        <v>213630121.41019163</v>
      </c>
      <c r="H187" s="21">
        <f t="shared" si="65"/>
        <v>240241627.40660757</v>
      </c>
      <c r="I187" s="21">
        <f t="shared" si="65"/>
        <v>256280039.84974501</v>
      </c>
      <c r="J187" s="21">
        <f t="shared" si="65"/>
        <v>256037420.55323258</v>
      </c>
      <c r="K187" s="21">
        <f t="shared" si="65"/>
        <v>240037316.42007074</v>
      </c>
      <c r="L187" s="21">
        <f t="shared" si="65"/>
        <v>233992265.1059137</v>
      </c>
      <c r="M187" s="21">
        <f t="shared" ref="M187:N187" si="66">M66*$F$138*$C$5</f>
        <v>216877282.43122971</v>
      </c>
      <c r="N187" s="131">
        <f t="shared" si="66"/>
        <v>194292910.85962012</v>
      </c>
    </row>
    <row r="188" spans="2:14" s="18" customFormat="1" x14ac:dyDescent="0.25">
      <c r="B188" s="165" t="s">
        <v>143</v>
      </c>
      <c r="C188" s="20"/>
      <c r="D188" s="21">
        <f t="shared" ref="D188:L188" si="67">D67*$F$138*$C$5</f>
        <v>0</v>
      </c>
      <c r="E188" s="21">
        <f t="shared" si="67"/>
        <v>0</v>
      </c>
      <c r="F188" s="21">
        <f t="shared" si="67"/>
        <v>0</v>
      </c>
      <c r="G188" s="21">
        <f t="shared" si="67"/>
        <v>0</v>
      </c>
      <c r="H188" s="21">
        <f t="shared" si="67"/>
        <v>0</v>
      </c>
      <c r="I188" s="21">
        <f t="shared" si="67"/>
        <v>0</v>
      </c>
      <c r="J188" s="21">
        <f t="shared" si="67"/>
        <v>0</v>
      </c>
      <c r="K188" s="21">
        <f t="shared" si="67"/>
        <v>0</v>
      </c>
      <c r="L188" s="69">
        <f t="shared" si="67"/>
        <v>0</v>
      </c>
      <c r="M188" s="69">
        <f t="shared" ref="M188:N188" si="68">M67*$F$138*$C$5</f>
        <v>0</v>
      </c>
      <c r="N188" s="131">
        <f t="shared" si="68"/>
        <v>0</v>
      </c>
    </row>
    <row r="189" spans="2:14" s="18" customFormat="1" x14ac:dyDescent="0.25">
      <c r="B189" s="165" t="s">
        <v>144</v>
      </c>
      <c r="C189" s="20"/>
      <c r="D189" s="21">
        <f t="shared" ref="D189:L189" si="69">D68*$F$138*$C$5</f>
        <v>0</v>
      </c>
      <c r="E189" s="21">
        <f t="shared" si="69"/>
        <v>0</v>
      </c>
      <c r="F189" s="21">
        <f t="shared" si="69"/>
        <v>0</v>
      </c>
      <c r="G189" s="21">
        <f t="shared" si="69"/>
        <v>0</v>
      </c>
      <c r="H189" s="21">
        <f t="shared" si="69"/>
        <v>0</v>
      </c>
      <c r="I189" s="21">
        <f t="shared" si="69"/>
        <v>0</v>
      </c>
      <c r="J189" s="21">
        <f t="shared" si="69"/>
        <v>0</v>
      </c>
      <c r="K189" s="21">
        <f t="shared" si="69"/>
        <v>0</v>
      </c>
      <c r="L189" s="69">
        <f t="shared" si="69"/>
        <v>0</v>
      </c>
      <c r="M189" s="69">
        <f t="shared" ref="M189:N189" si="70">M68*$F$138*$C$5</f>
        <v>0</v>
      </c>
      <c r="N189" s="131">
        <f t="shared" si="70"/>
        <v>0</v>
      </c>
    </row>
    <row r="190" spans="2:14" s="18" customFormat="1" x14ac:dyDescent="0.25">
      <c r="B190" s="165" t="s">
        <v>145</v>
      </c>
      <c r="C190" s="20"/>
      <c r="D190" s="21">
        <f t="shared" ref="D190:L190" si="71">D69*$F$138*$C$5</f>
        <v>0</v>
      </c>
      <c r="E190" s="21">
        <f t="shared" si="71"/>
        <v>0</v>
      </c>
      <c r="F190" s="21">
        <f t="shared" si="71"/>
        <v>0</v>
      </c>
      <c r="G190" s="21">
        <f t="shared" si="71"/>
        <v>0</v>
      </c>
      <c r="H190" s="21">
        <f t="shared" si="71"/>
        <v>0</v>
      </c>
      <c r="I190" s="21">
        <f t="shared" si="71"/>
        <v>0</v>
      </c>
      <c r="J190" s="21">
        <f t="shared" si="71"/>
        <v>0</v>
      </c>
      <c r="K190" s="21">
        <f t="shared" si="71"/>
        <v>0</v>
      </c>
      <c r="L190" s="69">
        <f t="shared" si="71"/>
        <v>0</v>
      </c>
      <c r="M190" s="69">
        <f t="shared" ref="M190:N190" si="72">M69*$F$138*$C$5</f>
        <v>0</v>
      </c>
      <c r="N190" s="131">
        <f t="shared" si="72"/>
        <v>0</v>
      </c>
    </row>
    <row r="191" spans="2:14" s="18" customFormat="1" x14ac:dyDescent="0.25">
      <c r="B191" s="165" t="s">
        <v>146</v>
      </c>
      <c r="C191" s="20"/>
      <c r="D191" s="21">
        <f t="shared" ref="D191:L191" si="73">D70*$F$138*$C$5</f>
        <v>4170300.5100399759</v>
      </c>
      <c r="E191" s="21">
        <f t="shared" si="73"/>
        <v>5848792.445894408</v>
      </c>
      <c r="F191" s="21">
        <f t="shared" si="73"/>
        <v>6868506.5478105042</v>
      </c>
      <c r="G191" s="21">
        <f t="shared" si="73"/>
        <v>7229874.9712815331</v>
      </c>
      <c r="H191" s="21">
        <f t="shared" si="73"/>
        <v>8130487.01925286</v>
      </c>
      <c r="I191" s="21">
        <f t="shared" si="73"/>
        <v>8673274.3187979609</v>
      </c>
      <c r="J191" s="21">
        <f t="shared" si="73"/>
        <v>8665063.3644258603</v>
      </c>
      <c r="K191" s="21">
        <f t="shared" si="73"/>
        <v>8123572.5313605657</v>
      </c>
      <c r="L191" s="21">
        <f t="shared" si="73"/>
        <v>7918990.1208473099</v>
      </c>
      <c r="M191" s="21">
        <f t="shared" ref="M191:N191" si="74">M70*$F$138*$C$5</f>
        <v>6706261.4189158222</v>
      </c>
      <c r="N191" s="131">
        <f t="shared" si="74"/>
        <v>4151953.4906447604</v>
      </c>
    </row>
    <row r="192" spans="2:14" s="18" customFormat="1" x14ac:dyDescent="0.25">
      <c r="B192" s="165" t="s">
        <v>147</v>
      </c>
      <c r="C192" s="20"/>
      <c r="D192" s="21">
        <f t="shared" ref="D192:L192" si="75">D71*$F$138*$C$5</f>
        <v>129407351.35321419</v>
      </c>
      <c r="E192" s="21">
        <f t="shared" si="75"/>
        <v>181492134.01185501</v>
      </c>
      <c r="F192" s="21">
        <f t="shared" si="75"/>
        <v>213134578.18315491</v>
      </c>
      <c r="G192" s="21">
        <f t="shared" si="75"/>
        <v>224348093.95533714</v>
      </c>
      <c r="H192" s="21">
        <f t="shared" si="75"/>
        <v>252294717.81234208</v>
      </c>
      <c r="I192" s="21">
        <f t="shared" si="75"/>
        <v>269137788.62059462</v>
      </c>
      <c r="J192" s="21">
        <f t="shared" si="75"/>
        <v>268882996.94435513</v>
      </c>
      <c r="K192" s="21">
        <f t="shared" si="75"/>
        <v>252080156.40077201</v>
      </c>
      <c r="L192" s="21">
        <f t="shared" si="75"/>
        <v>245731820.63594177</v>
      </c>
      <c r="M192" s="21">
        <f t="shared" ref="M192:N192" si="76">M71*$F$138*$C$5</f>
        <v>270471676.40133053</v>
      </c>
      <c r="N192" s="131">
        <f t="shared" si="76"/>
        <v>251924995.69642884</v>
      </c>
    </row>
    <row r="193" spans="2:14" s="18" customFormat="1" x14ac:dyDescent="0.25">
      <c r="B193" s="165" t="s">
        <v>148</v>
      </c>
      <c r="C193" s="20"/>
      <c r="D193" s="21">
        <f t="shared" ref="D193:L193" si="77">D72*$F$138*$C$5</f>
        <v>0</v>
      </c>
      <c r="E193" s="21">
        <f t="shared" si="77"/>
        <v>0</v>
      </c>
      <c r="F193" s="21">
        <f t="shared" si="77"/>
        <v>0</v>
      </c>
      <c r="G193" s="21">
        <f t="shared" si="77"/>
        <v>0</v>
      </c>
      <c r="H193" s="21">
        <f t="shared" si="77"/>
        <v>0</v>
      </c>
      <c r="I193" s="21">
        <f t="shared" si="77"/>
        <v>0</v>
      </c>
      <c r="J193" s="21">
        <f t="shared" si="77"/>
        <v>0</v>
      </c>
      <c r="K193" s="21">
        <f t="shared" si="77"/>
        <v>0</v>
      </c>
      <c r="L193" s="69">
        <f t="shared" si="77"/>
        <v>0</v>
      </c>
      <c r="M193" s="69">
        <f t="shared" ref="M193:N193" si="78">M72*$F$138*$C$5</f>
        <v>0</v>
      </c>
      <c r="N193" s="131">
        <f t="shared" si="78"/>
        <v>0</v>
      </c>
    </row>
    <row r="194" spans="2:14" s="18" customFormat="1" x14ac:dyDescent="0.25">
      <c r="B194" s="165" t="s">
        <v>149</v>
      </c>
      <c r="C194" s="20"/>
      <c r="D194" s="21">
        <f t="shared" ref="D194:L194" si="79">D73*$F$138*$C$5</f>
        <v>0</v>
      </c>
      <c r="E194" s="21">
        <f t="shared" si="79"/>
        <v>0</v>
      </c>
      <c r="F194" s="21">
        <f t="shared" si="79"/>
        <v>0</v>
      </c>
      <c r="G194" s="21">
        <f t="shared" si="79"/>
        <v>0</v>
      </c>
      <c r="H194" s="21">
        <f t="shared" si="79"/>
        <v>0</v>
      </c>
      <c r="I194" s="21">
        <f t="shared" si="79"/>
        <v>0</v>
      </c>
      <c r="J194" s="21">
        <f t="shared" si="79"/>
        <v>0</v>
      </c>
      <c r="K194" s="21">
        <f t="shared" si="79"/>
        <v>0</v>
      </c>
      <c r="L194" s="69">
        <f t="shared" si="79"/>
        <v>0</v>
      </c>
      <c r="M194" s="69">
        <f t="shared" ref="M194:N194" si="80">M73*$F$138*$C$5</f>
        <v>0</v>
      </c>
      <c r="N194" s="131">
        <f t="shared" si="80"/>
        <v>0</v>
      </c>
    </row>
    <row r="195" spans="2:14" s="18" customFormat="1" x14ac:dyDescent="0.25">
      <c r="B195" s="165" t="s">
        <v>150</v>
      </c>
      <c r="C195" s="20"/>
      <c r="D195" s="21">
        <f t="shared" ref="D195:L195" si="81">D74*$F$138*$C$5</f>
        <v>0</v>
      </c>
      <c r="E195" s="21">
        <f t="shared" si="81"/>
        <v>0</v>
      </c>
      <c r="F195" s="21">
        <f t="shared" si="81"/>
        <v>0</v>
      </c>
      <c r="G195" s="21">
        <f t="shared" si="81"/>
        <v>0</v>
      </c>
      <c r="H195" s="21">
        <f t="shared" si="81"/>
        <v>0</v>
      </c>
      <c r="I195" s="21">
        <f t="shared" si="81"/>
        <v>0</v>
      </c>
      <c r="J195" s="21">
        <f t="shared" si="81"/>
        <v>0</v>
      </c>
      <c r="K195" s="21">
        <f t="shared" si="81"/>
        <v>0</v>
      </c>
      <c r="L195" s="69">
        <f t="shared" si="81"/>
        <v>0</v>
      </c>
      <c r="M195" s="69">
        <f t="shared" ref="M195:N195" si="82">M74*$F$138*$C$5</f>
        <v>0</v>
      </c>
      <c r="N195" s="131">
        <f t="shared" si="82"/>
        <v>0</v>
      </c>
    </row>
    <row r="196" spans="2:14" s="18" customFormat="1" x14ac:dyDescent="0.25">
      <c r="B196" s="165" t="s">
        <v>151</v>
      </c>
      <c r="C196" s="20"/>
      <c r="D196" s="21">
        <f t="shared" ref="D196:L196" si="83">D75*$F$138*$C$5</f>
        <v>6035961.2645315463</v>
      </c>
      <c r="E196" s="21">
        <f t="shared" si="83"/>
        <v>8465357.487478748</v>
      </c>
      <c r="F196" s="21">
        <f t="shared" si="83"/>
        <v>9941259.4770941529</v>
      </c>
      <c r="G196" s="21">
        <f t="shared" si="83"/>
        <v>10464292.721591692</v>
      </c>
      <c r="H196" s="21">
        <f t="shared" si="83"/>
        <v>11767810.15944493</v>
      </c>
      <c r="I196" s="21">
        <f t="shared" si="83"/>
        <v>12553423.356154941</v>
      </c>
      <c r="J196" s="21">
        <f t="shared" si="83"/>
        <v>12541539.080090063</v>
      </c>
      <c r="K196" s="21">
        <f t="shared" si="83"/>
        <v>11757802.348021872</v>
      </c>
      <c r="L196" s="21">
        <f t="shared" si="83"/>
        <v>11461696.227542158</v>
      </c>
      <c r="M196" s="21">
        <f t="shared" ref="M196:N196" si="84">M75*$F$138*$C$5</f>
        <v>12615640.030026725</v>
      </c>
      <c r="N196" s="131">
        <f t="shared" si="84"/>
        <v>18601351.849023301</v>
      </c>
    </row>
    <row r="197" spans="2:14" s="18" customFormat="1" x14ac:dyDescent="0.25">
      <c r="B197" s="165" t="s">
        <v>152</v>
      </c>
      <c r="C197" s="20"/>
      <c r="D197" s="21">
        <f t="shared" ref="D197:L197" si="85">D76*$F$138*$C$5</f>
        <v>5212875.6375499703</v>
      </c>
      <c r="E197" s="21">
        <f t="shared" si="85"/>
        <v>7310990.5573680103</v>
      </c>
      <c r="F197" s="21">
        <f t="shared" si="85"/>
        <v>8585633.1847631317</v>
      </c>
      <c r="G197" s="21">
        <f t="shared" si="85"/>
        <v>9037343.714101918</v>
      </c>
      <c r="H197" s="21">
        <f t="shared" si="85"/>
        <v>10163108.774066079</v>
      </c>
      <c r="I197" s="21">
        <f t="shared" si="85"/>
        <v>10841592.898497451</v>
      </c>
      <c r="J197" s="21">
        <f t="shared" si="85"/>
        <v>10831329.205532327</v>
      </c>
      <c r="K197" s="21">
        <f t="shared" si="85"/>
        <v>10154465.664200708</v>
      </c>
      <c r="L197" s="21">
        <f t="shared" si="85"/>
        <v>9898737.6510591395</v>
      </c>
      <c r="M197" s="21">
        <f t="shared" ref="M197:N197" si="86">M76*$F$138*$C$5</f>
        <v>10895325.480477624</v>
      </c>
      <c r="N197" s="131">
        <f t="shared" si="86"/>
        <v>10148215.374343775</v>
      </c>
    </row>
    <row r="198" spans="2:14" s="18" customFormat="1" x14ac:dyDescent="0.25">
      <c r="B198" s="165" t="s">
        <v>153</v>
      </c>
      <c r="C198" s="20"/>
      <c r="D198" s="21">
        <f t="shared" ref="D198:L198" si="87">D77*$F$138*$C$5</f>
        <v>0</v>
      </c>
      <c r="E198" s="21">
        <f t="shared" si="87"/>
        <v>0</v>
      </c>
      <c r="F198" s="21">
        <f t="shared" si="87"/>
        <v>0</v>
      </c>
      <c r="G198" s="21">
        <f t="shared" si="87"/>
        <v>0</v>
      </c>
      <c r="H198" s="21">
        <f t="shared" si="87"/>
        <v>0</v>
      </c>
      <c r="I198" s="21">
        <f t="shared" si="87"/>
        <v>0</v>
      </c>
      <c r="J198" s="21">
        <f t="shared" si="87"/>
        <v>0</v>
      </c>
      <c r="K198" s="21">
        <f t="shared" si="87"/>
        <v>0</v>
      </c>
      <c r="L198" s="69">
        <f t="shared" si="87"/>
        <v>0</v>
      </c>
      <c r="M198" s="69">
        <f t="shared" ref="M198:N198" si="88">M77*$F$138*$C$5</f>
        <v>0</v>
      </c>
      <c r="N198" s="131">
        <f t="shared" si="88"/>
        <v>0</v>
      </c>
    </row>
    <row r="199" spans="2:14" s="18" customFormat="1" x14ac:dyDescent="0.25">
      <c r="B199" s="165" t="s">
        <v>154</v>
      </c>
      <c r="C199" s="20"/>
      <c r="D199" s="21">
        <f t="shared" ref="D199:L199" si="89">D78*$F$138*$C$5</f>
        <v>0</v>
      </c>
      <c r="E199" s="21">
        <f t="shared" si="89"/>
        <v>0</v>
      </c>
      <c r="F199" s="21">
        <f t="shared" si="89"/>
        <v>0</v>
      </c>
      <c r="G199" s="21">
        <f t="shared" si="89"/>
        <v>0</v>
      </c>
      <c r="H199" s="21">
        <f t="shared" si="89"/>
        <v>0</v>
      </c>
      <c r="I199" s="21">
        <f t="shared" si="89"/>
        <v>0</v>
      </c>
      <c r="J199" s="21">
        <f t="shared" si="89"/>
        <v>0</v>
      </c>
      <c r="K199" s="21">
        <f t="shared" si="89"/>
        <v>0</v>
      </c>
      <c r="L199" s="69">
        <f t="shared" si="89"/>
        <v>0</v>
      </c>
      <c r="M199" s="69">
        <f t="shared" ref="M199:N199" si="90">M78*$F$138*$C$5</f>
        <v>0</v>
      </c>
      <c r="N199" s="131">
        <f t="shared" si="90"/>
        <v>0</v>
      </c>
    </row>
    <row r="200" spans="2:14" s="18" customFormat="1" x14ac:dyDescent="0.25">
      <c r="B200" s="165" t="s">
        <v>155</v>
      </c>
      <c r="C200" s="20"/>
      <c r="D200" s="21">
        <f t="shared" ref="D200:L200" si="91">D79*$F$138*$C$5</f>
        <v>0</v>
      </c>
      <c r="E200" s="21">
        <f t="shared" si="91"/>
        <v>0</v>
      </c>
      <c r="F200" s="21">
        <f t="shared" si="91"/>
        <v>0</v>
      </c>
      <c r="G200" s="21">
        <f t="shared" si="91"/>
        <v>0</v>
      </c>
      <c r="H200" s="21">
        <f t="shared" si="91"/>
        <v>0</v>
      </c>
      <c r="I200" s="21">
        <f t="shared" si="91"/>
        <v>0</v>
      </c>
      <c r="J200" s="21">
        <f t="shared" si="91"/>
        <v>0</v>
      </c>
      <c r="K200" s="21">
        <f t="shared" si="91"/>
        <v>0</v>
      </c>
      <c r="L200" s="69">
        <f t="shared" si="91"/>
        <v>0</v>
      </c>
      <c r="M200" s="69">
        <f t="shared" ref="M200:N200" si="92">M79*$F$138*$C$5</f>
        <v>0</v>
      </c>
      <c r="N200" s="131">
        <f t="shared" si="92"/>
        <v>0</v>
      </c>
    </row>
    <row r="201" spans="2:14" s="18" customFormat="1" x14ac:dyDescent="0.25">
      <c r="B201" s="165" t="s">
        <v>156</v>
      </c>
      <c r="C201" s="20"/>
      <c r="D201" s="21">
        <f t="shared" ref="D201:L201" si="93">D80*$F$138*$C$5</f>
        <v>69870824.334880307</v>
      </c>
      <c r="E201" s="21">
        <f t="shared" si="93"/>
        <v>97992926.067178264</v>
      </c>
      <c r="F201" s="21">
        <f t="shared" si="93"/>
        <v>115077609.70454443</v>
      </c>
      <c r="G201" s="21">
        <f t="shared" si="93"/>
        <v>121132115.74690992</v>
      </c>
      <c r="H201" s="21">
        <f t="shared" si="93"/>
        <v>136221317.60327163</v>
      </c>
      <c r="I201" s="21">
        <f t="shared" si="93"/>
        <v>145315385.51670268</v>
      </c>
      <c r="J201" s="21">
        <f t="shared" si="93"/>
        <v>145177816.01801226</v>
      </c>
      <c r="K201" s="21">
        <f t="shared" si="93"/>
        <v>136105469.60437444</v>
      </c>
      <c r="L201" s="21">
        <f t="shared" si="93"/>
        <v>132677816.9370032</v>
      </c>
      <c r="M201" s="21">
        <f t="shared" ref="M201:N201" si="94">M80*$F$138*$C$5</f>
        <v>146035590.65061241</v>
      </c>
      <c r="N201" s="131">
        <f t="shared" si="94"/>
        <v>139112274.24602005</v>
      </c>
    </row>
    <row r="202" spans="2:14" s="18" customFormat="1" x14ac:dyDescent="0.25">
      <c r="B202" s="165" t="s">
        <v>157</v>
      </c>
      <c r="C202" s="20"/>
      <c r="D202" s="21">
        <f t="shared" ref="D202:L202" si="95">D81*$F$138*$C$5</f>
        <v>0</v>
      </c>
      <c r="E202" s="21">
        <f t="shared" si="95"/>
        <v>0</v>
      </c>
      <c r="F202" s="21">
        <f t="shared" si="95"/>
        <v>0</v>
      </c>
      <c r="G202" s="21">
        <f t="shared" si="95"/>
        <v>0</v>
      </c>
      <c r="H202" s="21">
        <f t="shared" si="95"/>
        <v>0</v>
      </c>
      <c r="I202" s="21">
        <f t="shared" si="95"/>
        <v>0</v>
      </c>
      <c r="J202" s="21">
        <f t="shared" si="95"/>
        <v>0</v>
      </c>
      <c r="K202" s="21">
        <f t="shared" si="95"/>
        <v>0</v>
      </c>
      <c r="L202" s="69">
        <f t="shared" si="95"/>
        <v>0</v>
      </c>
      <c r="M202" s="69">
        <f t="shared" ref="M202:N202" si="96">M81*$F$138*$C$5</f>
        <v>0</v>
      </c>
      <c r="N202" s="131">
        <f t="shared" si="96"/>
        <v>0</v>
      </c>
    </row>
    <row r="203" spans="2:14" s="18" customFormat="1" x14ac:dyDescent="0.25">
      <c r="B203" s="165" t="s">
        <v>158</v>
      </c>
      <c r="C203" s="20"/>
      <c r="D203" s="21">
        <f t="shared" ref="D203:L203" si="97">D82*$F$138*$C$5</f>
        <v>0</v>
      </c>
      <c r="E203" s="21">
        <f t="shared" si="97"/>
        <v>0</v>
      </c>
      <c r="F203" s="21">
        <f t="shared" si="97"/>
        <v>0</v>
      </c>
      <c r="G203" s="21">
        <f t="shared" si="97"/>
        <v>0</v>
      </c>
      <c r="H203" s="21">
        <f t="shared" si="97"/>
        <v>0</v>
      </c>
      <c r="I203" s="21">
        <f t="shared" si="97"/>
        <v>0</v>
      </c>
      <c r="J203" s="21">
        <f t="shared" si="97"/>
        <v>0</v>
      </c>
      <c r="K203" s="21">
        <f t="shared" si="97"/>
        <v>0</v>
      </c>
      <c r="L203" s="69">
        <f t="shared" si="97"/>
        <v>0</v>
      </c>
      <c r="M203" s="69">
        <f t="shared" ref="M203:N203" si="98">M82*$F$138*$C$5</f>
        <v>0</v>
      </c>
      <c r="N203" s="131">
        <f t="shared" si="98"/>
        <v>0</v>
      </c>
    </row>
    <row r="204" spans="2:14" s="18" customFormat="1" x14ac:dyDescent="0.25">
      <c r="B204" s="165" t="s">
        <v>159</v>
      </c>
      <c r="C204" s="20"/>
      <c r="D204" s="21">
        <f t="shared" ref="D204:L204" si="99">D83*$F$138*$C$5</f>
        <v>0</v>
      </c>
      <c r="E204" s="21">
        <f t="shared" si="99"/>
        <v>0</v>
      </c>
      <c r="F204" s="21">
        <f t="shared" si="99"/>
        <v>0</v>
      </c>
      <c r="G204" s="21">
        <f t="shared" si="99"/>
        <v>0</v>
      </c>
      <c r="H204" s="21">
        <f t="shared" si="99"/>
        <v>0</v>
      </c>
      <c r="I204" s="21">
        <f t="shared" si="99"/>
        <v>0</v>
      </c>
      <c r="J204" s="21">
        <f t="shared" si="99"/>
        <v>0</v>
      </c>
      <c r="K204" s="21">
        <f t="shared" si="99"/>
        <v>0</v>
      </c>
      <c r="L204" s="69">
        <f t="shared" si="99"/>
        <v>0</v>
      </c>
      <c r="M204" s="69">
        <f t="shared" ref="M204:N204" si="100">M83*$F$138*$C$5</f>
        <v>0</v>
      </c>
      <c r="N204" s="131">
        <f t="shared" si="100"/>
        <v>0</v>
      </c>
    </row>
    <row r="205" spans="2:14" s="18" customFormat="1" x14ac:dyDescent="0.25">
      <c r="B205" s="165" t="s">
        <v>160</v>
      </c>
      <c r="C205" s="20"/>
      <c r="D205" s="21">
        <f t="shared" ref="D205:L205" si="101">D84*$F$138*$C$5</f>
        <v>0</v>
      </c>
      <c r="E205" s="21">
        <f t="shared" si="101"/>
        <v>0</v>
      </c>
      <c r="F205" s="21">
        <f t="shared" si="101"/>
        <v>0</v>
      </c>
      <c r="G205" s="21">
        <f t="shared" si="101"/>
        <v>0</v>
      </c>
      <c r="H205" s="21">
        <f t="shared" si="101"/>
        <v>0</v>
      </c>
      <c r="I205" s="21">
        <f t="shared" si="101"/>
        <v>0</v>
      </c>
      <c r="J205" s="21">
        <f t="shared" si="101"/>
        <v>0</v>
      </c>
      <c r="K205" s="21">
        <f t="shared" si="101"/>
        <v>0</v>
      </c>
      <c r="L205" s="69">
        <f t="shared" si="101"/>
        <v>0</v>
      </c>
      <c r="M205" s="69">
        <f t="shared" ref="M205:N205" si="102">M84*$F$138*$C$5</f>
        <v>0</v>
      </c>
      <c r="N205" s="131">
        <f t="shared" si="102"/>
        <v>0</v>
      </c>
    </row>
    <row r="206" spans="2:14" s="18" customFormat="1" x14ac:dyDescent="0.25">
      <c r="B206" s="165" t="s">
        <v>161</v>
      </c>
      <c r="C206" s="20"/>
      <c r="D206" s="21">
        <f t="shared" ref="D206:L206" si="103">D85*$F$138*$C$5</f>
        <v>50171641.662454635</v>
      </c>
      <c r="E206" s="21">
        <f t="shared" si="103"/>
        <v>70365077.539861247</v>
      </c>
      <c r="F206" s="21">
        <f t="shared" si="103"/>
        <v>82632953.774755329</v>
      </c>
      <c r="G206" s="21">
        <f t="shared" si="103"/>
        <v>86980469.500987917</v>
      </c>
      <c r="H206" s="21">
        <f t="shared" si="103"/>
        <v>97815464.446537718</v>
      </c>
      <c r="I206" s="21">
        <f t="shared" si="103"/>
        <v>104345576.56343336</v>
      </c>
      <c r="J206" s="21">
        <f t="shared" si="103"/>
        <v>104246793.02026375</v>
      </c>
      <c r="K206" s="21">
        <f t="shared" si="103"/>
        <v>97732278.304921225</v>
      </c>
      <c r="L206" s="21">
        <f t="shared" si="103"/>
        <v>95271008.339842856</v>
      </c>
      <c r="M206" s="21">
        <f t="shared" ref="M206:N206" si="104">M85*$F$138*$C$5</f>
        <v>104271552.93175702</v>
      </c>
      <c r="N206" s="131">
        <f t="shared" si="104"/>
        <v>111768997.89593588</v>
      </c>
    </row>
    <row r="207" spans="2:14" s="18" customFormat="1" x14ac:dyDescent="0.25">
      <c r="B207" s="165" t="s">
        <v>162</v>
      </c>
      <c r="C207" s="20"/>
      <c r="D207" s="21">
        <f t="shared" ref="D207:L207" si="105">D86*$F$138*$C$5</f>
        <v>0</v>
      </c>
      <c r="E207" s="21">
        <f t="shared" si="105"/>
        <v>0</v>
      </c>
      <c r="F207" s="21">
        <f t="shared" si="105"/>
        <v>0</v>
      </c>
      <c r="G207" s="21">
        <f t="shared" si="105"/>
        <v>0</v>
      </c>
      <c r="H207" s="21">
        <f t="shared" si="105"/>
        <v>0</v>
      </c>
      <c r="I207" s="21">
        <f t="shared" si="105"/>
        <v>0</v>
      </c>
      <c r="J207" s="21">
        <f t="shared" si="105"/>
        <v>0</v>
      </c>
      <c r="K207" s="21">
        <f t="shared" si="105"/>
        <v>0</v>
      </c>
      <c r="L207" s="69">
        <f t="shared" si="105"/>
        <v>0</v>
      </c>
      <c r="M207" s="69">
        <f t="shared" ref="M207:N207" si="106">M86*$F$138*$C$5</f>
        <v>0</v>
      </c>
      <c r="N207" s="131">
        <f t="shared" si="106"/>
        <v>0</v>
      </c>
    </row>
    <row r="208" spans="2:14" s="18" customFormat="1" x14ac:dyDescent="0.25">
      <c r="B208" s="165" t="s">
        <v>163</v>
      </c>
      <c r="C208" s="20"/>
      <c r="D208" s="21">
        <f t="shared" ref="D208:L208" si="107">D87*$F$138*$C$5</f>
        <v>0</v>
      </c>
      <c r="E208" s="21">
        <f t="shared" si="107"/>
        <v>0</v>
      </c>
      <c r="F208" s="21">
        <f t="shared" si="107"/>
        <v>0</v>
      </c>
      <c r="G208" s="21">
        <f t="shared" si="107"/>
        <v>0</v>
      </c>
      <c r="H208" s="21">
        <f t="shared" si="107"/>
        <v>0</v>
      </c>
      <c r="I208" s="21">
        <f t="shared" si="107"/>
        <v>0</v>
      </c>
      <c r="J208" s="21">
        <f t="shared" si="107"/>
        <v>0</v>
      </c>
      <c r="K208" s="21">
        <f t="shared" si="107"/>
        <v>0</v>
      </c>
      <c r="L208" s="69">
        <f t="shared" si="107"/>
        <v>0</v>
      </c>
      <c r="M208" s="69">
        <f t="shared" ref="M208:N208" si="108">M87*$F$138*$C$5</f>
        <v>0</v>
      </c>
      <c r="N208" s="131">
        <f t="shared" si="108"/>
        <v>0</v>
      </c>
    </row>
    <row r="209" spans="2:14" s="18" customFormat="1" x14ac:dyDescent="0.25">
      <c r="B209" s="165" t="s">
        <v>164</v>
      </c>
      <c r="C209" s="20"/>
      <c r="D209" s="21">
        <f t="shared" ref="D209:L209" si="109">D88*$F$138*$C$5</f>
        <v>0</v>
      </c>
      <c r="E209" s="21">
        <f t="shared" si="109"/>
        <v>0</v>
      </c>
      <c r="F209" s="21">
        <f t="shared" si="109"/>
        <v>0</v>
      </c>
      <c r="G209" s="21">
        <f t="shared" si="109"/>
        <v>0</v>
      </c>
      <c r="H209" s="21">
        <f t="shared" si="109"/>
        <v>0</v>
      </c>
      <c r="I209" s="21">
        <f t="shared" si="109"/>
        <v>0</v>
      </c>
      <c r="J209" s="21">
        <f t="shared" si="109"/>
        <v>0</v>
      </c>
      <c r="K209" s="21">
        <f t="shared" si="109"/>
        <v>0</v>
      </c>
      <c r="L209" s="69">
        <f t="shared" si="109"/>
        <v>0</v>
      </c>
      <c r="M209" s="69">
        <f t="shared" ref="M209:N209" si="110">M88*$F$138*$C$5</f>
        <v>0</v>
      </c>
      <c r="N209" s="131">
        <f t="shared" si="110"/>
        <v>0</v>
      </c>
    </row>
    <row r="210" spans="2:14" s="18" customFormat="1" x14ac:dyDescent="0.25">
      <c r="B210" s="165" t="s">
        <v>165</v>
      </c>
      <c r="C210" s="20"/>
      <c r="D210" s="21">
        <f t="shared" ref="D210:L210" si="111">D89*$F$138*$C$5</f>
        <v>0</v>
      </c>
      <c r="E210" s="21">
        <f t="shared" si="111"/>
        <v>0</v>
      </c>
      <c r="F210" s="21">
        <f t="shared" si="111"/>
        <v>0</v>
      </c>
      <c r="G210" s="21">
        <f t="shared" si="111"/>
        <v>0</v>
      </c>
      <c r="H210" s="21">
        <f t="shared" si="111"/>
        <v>0</v>
      </c>
      <c r="I210" s="21">
        <f t="shared" si="111"/>
        <v>0</v>
      </c>
      <c r="J210" s="21">
        <f t="shared" si="111"/>
        <v>0</v>
      </c>
      <c r="K210" s="21">
        <f t="shared" si="111"/>
        <v>0</v>
      </c>
      <c r="L210" s="69">
        <f t="shared" si="111"/>
        <v>0</v>
      </c>
      <c r="M210" s="69">
        <f t="shared" ref="M210:N210" si="112">M89*$F$138*$C$5</f>
        <v>0</v>
      </c>
      <c r="N210" s="131">
        <f t="shared" si="112"/>
        <v>0</v>
      </c>
    </row>
    <row r="211" spans="2:14" s="18" customFormat="1" x14ac:dyDescent="0.25">
      <c r="B211" s="165" t="s">
        <v>166</v>
      </c>
      <c r="C211" s="20"/>
      <c r="D211" s="21">
        <f t="shared" ref="D211:L211" si="113">D90*$F$138*$C$5</f>
        <v>0</v>
      </c>
      <c r="E211" s="21">
        <f t="shared" si="113"/>
        <v>0</v>
      </c>
      <c r="F211" s="21">
        <f t="shared" si="113"/>
        <v>0</v>
      </c>
      <c r="G211" s="21">
        <f t="shared" si="113"/>
        <v>0</v>
      </c>
      <c r="H211" s="21">
        <f t="shared" si="113"/>
        <v>0</v>
      </c>
      <c r="I211" s="21">
        <f t="shared" si="113"/>
        <v>0</v>
      </c>
      <c r="J211" s="21">
        <f t="shared" si="113"/>
        <v>0</v>
      </c>
      <c r="K211" s="21">
        <f t="shared" si="113"/>
        <v>0</v>
      </c>
      <c r="L211" s="21">
        <f t="shared" si="113"/>
        <v>0</v>
      </c>
      <c r="M211" s="21">
        <f t="shared" ref="M211:N211" si="114">M90*$F$138*$C$5</f>
        <v>0</v>
      </c>
      <c r="N211" s="131">
        <f t="shared" si="114"/>
        <v>0</v>
      </c>
    </row>
    <row r="212" spans="2:14" s="18" customFormat="1" x14ac:dyDescent="0.25">
      <c r="B212" s="165" t="s">
        <v>186</v>
      </c>
      <c r="C212" s="20"/>
      <c r="D212" s="21">
        <f t="shared" ref="D212:L212" si="115">D91*$F$138*$C$5</f>
        <v>0</v>
      </c>
      <c r="E212" s="21">
        <f t="shared" si="115"/>
        <v>0</v>
      </c>
      <c r="F212" s="21">
        <f t="shared" si="115"/>
        <v>0</v>
      </c>
      <c r="G212" s="21">
        <f t="shared" si="115"/>
        <v>0</v>
      </c>
      <c r="H212" s="21">
        <f t="shared" si="115"/>
        <v>0</v>
      </c>
      <c r="I212" s="21">
        <f t="shared" si="115"/>
        <v>0</v>
      </c>
      <c r="J212" s="21">
        <f t="shared" si="115"/>
        <v>0</v>
      </c>
      <c r="K212" s="21">
        <f t="shared" si="115"/>
        <v>0</v>
      </c>
      <c r="L212" s="69">
        <f t="shared" si="115"/>
        <v>0</v>
      </c>
      <c r="M212" s="69">
        <f t="shared" ref="M212:N212" si="116">M91*$F$138*$C$5</f>
        <v>0</v>
      </c>
      <c r="N212" s="131">
        <f t="shared" si="116"/>
        <v>0</v>
      </c>
    </row>
    <row r="213" spans="2:14" s="18" customFormat="1" x14ac:dyDescent="0.25">
      <c r="B213" s="165" t="s">
        <v>167</v>
      </c>
      <c r="C213" s="20"/>
      <c r="D213" s="21">
        <f t="shared" ref="D213:L213" si="117">D92*$F$138*$C$5</f>
        <v>0</v>
      </c>
      <c r="E213" s="21">
        <f t="shared" si="117"/>
        <v>0</v>
      </c>
      <c r="F213" s="21">
        <f t="shared" si="117"/>
        <v>0</v>
      </c>
      <c r="G213" s="21">
        <f t="shared" si="117"/>
        <v>0</v>
      </c>
      <c r="H213" s="21">
        <f t="shared" si="117"/>
        <v>0</v>
      </c>
      <c r="I213" s="21">
        <f t="shared" si="117"/>
        <v>0</v>
      </c>
      <c r="J213" s="21">
        <f t="shared" si="117"/>
        <v>0</v>
      </c>
      <c r="K213" s="21">
        <f t="shared" si="117"/>
        <v>0</v>
      </c>
      <c r="L213" s="69">
        <f t="shared" si="117"/>
        <v>0</v>
      </c>
      <c r="M213" s="69">
        <f t="shared" ref="M213:N213" si="118">M92*$F$138*$C$5</f>
        <v>0</v>
      </c>
      <c r="N213" s="131">
        <f t="shared" si="118"/>
        <v>0</v>
      </c>
    </row>
    <row r="214" spans="2:14" s="18" customFormat="1" x14ac:dyDescent="0.25">
      <c r="B214" s="165" t="s">
        <v>168</v>
      </c>
      <c r="C214" s="20"/>
      <c r="D214" s="21">
        <f t="shared" ref="D214:L214" si="119">D93*$F$138*$C$5</f>
        <v>0</v>
      </c>
      <c r="E214" s="21">
        <f t="shared" si="119"/>
        <v>0</v>
      </c>
      <c r="F214" s="21">
        <f t="shared" si="119"/>
        <v>0</v>
      </c>
      <c r="G214" s="21">
        <f t="shared" si="119"/>
        <v>0</v>
      </c>
      <c r="H214" s="21">
        <f t="shared" si="119"/>
        <v>0</v>
      </c>
      <c r="I214" s="21">
        <f t="shared" si="119"/>
        <v>0</v>
      </c>
      <c r="J214" s="21">
        <f t="shared" si="119"/>
        <v>0</v>
      </c>
      <c r="K214" s="21">
        <f t="shared" si="119"/>
        <v>0</v>
      </c>
      <c r="L214" s="69">
        <f t="shared" si="119"/>
        <v>0</v>
      </c>
      <c r="M214" s="69">
        <f t="shared" ref="M214:N214" si="120">M93*$F$138*$C$5</f>
        <v>0</v>
      </c>
      <c r="N214" s="131">
        <f t="shared" si="120"/>
        <v>0</v>
      </c>
    </row>
    <row r="215" spans="2:14" s="18" customFormat="1" x14ac:dyDescent="0.25">
      <c r="B215" s="165" t="s">
        <v>169</v>
      </c>
      <c r="C215" s="20"/>
      <c r="D215" s="21">
        <f t="shared" ref="D215:L215" si="121">D94*$F$138*$C$5</f>
        <v>0</v>
      </c>
      <c r="E215" s="21">
        <f t="shared" si="121"/>
        <v>0</v>
      </c>
      <c r="F215" s="21">
        <f t="shared" si="121"/>
        <v>0</v>
      </c>
      <c r="G215" s="21">
        <f t="shared" si="121"/>
        <v>0</v>
      </c>
      <c r="H215" s="21">
        <f t="shared" si="121"/>
        <v>0</v>
      </c>
      <c r="I215" s="21">
        <f t="shared" si="121"/>
        <v>0</v>
      </c>
      <c r="J215" s="21">
        <f t="shared" si="121"/>
        <v>0</v>
      </c>
      <c r="K215" s="21">
        <f t="shared" si="121"/>
        <v>0</v>
      </c>
      <c r="L215" s="69">
        <f t="shared" si="121"/>
        <v>0</v>
      </c>
      <c r="M215" s="69">
        <f t="shared" ref="M215:N215" si="122">M94*$F$138*$C$5</f>
        <v>0</v>
      </c>
      <c r="N215" s="131">
        <f t="shared" si="122"/>
        <v>0</v>
      </c>
    </row>
    <row r="216" spans="2:14" s="18" customFormat="1" x14ac:dyDescent="0.25">
      <c r="B216" s="165" t="s">
        <v>170</v>
      </c>
      <c r="C216" s="20"/>
      <c r="D216" s="21">
        <f t="shared" ref="D216:L216" si="123">D95*$F$138*$C$5</f>
        <v>5212875.6375499703</v>
      </c>
      <c r="E216" s="21">
        <f t="shared" si="123"/>
        <v>7310990.5573680103</v>
      </c>
      <c r="F216" s="21">
        <f t="shared" si="123"/>
        <v>8585633.1847631317</v>
      </c>
      <c r="G216" s="21">
        <f t="shared" si="123"/>
        <v>9037343.714101918</v>
      </c>
      <c r="H216" s="21">
        <f t="shared" si="123"/>
        <v>10163108.774066079</v>
      </c>
      <c r="I216" s="21">
        <f t="shared" si="123"/>
        <v>10841592.898497451</v>
      </c>
      <c r="J216" s="21">
        <f t="shared" si="123"/>
        <v>10831329.205532327</v>
      </c>
      <c r="K216" s="21">
        <f t="shared" si="123"/>
        <v>10154465.664200708</v>
      </c>
      <c r="L216" s="21">
        <f t="shared" si="123"/>
        <v>9898737.6510591395</v>
      </c>
      <c r="M216" s="21">
        <f t="shared" ref="M216:N216" si="124">M95*$F$138*$C$5</f>
        <v>10895325.480477624</v>
      </c>
      <c r="N216" s="131">
        <f t="shared" si="124"/>
        <v>10148215.374343775</v>
      </c>
    </row>
    <row r="217" spans="2:14" s="18" customFormat="1" x14ac:dyDescent="0.25">
      <c r="B217" s="455" t="s">
        <v>546</v>
      </c>
      <c r="C217" s="20"/>
      <c r="D217" s="456">
        <f>SUM(D181:D216)</f>
        <v>397330868.33157206</v>
      </c>
      <c r="E217" s="456">
        <f t="shared" ref="E217:L217" si="125">SUM(E181:E216)</f>
        <v>557251396.06212389</v>
      </c>
      <c r="F217" s="456">
        <f t="shared" si="125"/>
        <v>654405998.85126138</v>
      </c>
      <c r="G217" s="456">
        <f t="shared" si="125"/>
        <v>688835850.88223147</v>
      </c>
      <c r="H217" s="456">
        <f t="shared" si="125"/>
        <v>774642848.7685523</v>
      </c>
      <c r="I217" s="456">
        <f t="shared" si="125"/>
        <v>826357622.92652678</v>
      </c>
      <c r="J217" s="456">
        <f t="shared" si="125"/>
        <v>825575313.44483769</v>
      </c>
      <c r="K217" s="456">
        <f t="shared" si="125"/>
        <v>773984061.83660352</v>
      </c>
      <c r="L217" s="456">
        <f t="shared" si="125"/>
        <v>754492203.48757076</v>
      </c>
      <c r="M217" s="456">
        <f t="shared" ref="M217:N217" si="126">SUM(M181:M216)</f>
        <v>787179114.5115118</v>
      </c>
      <c r="N217" s="457">
        <f t="shared" si="126"/>
        <v>747982690.89988899</v>
      </c>
    </row>
    <row r="218" spans="2:14" s="18" customFormat="1" x14ac:dyDescent="0.25">
      <c r="B218" s="166" t="s">
        <v>18</v>
      </c>
      <c r="C218" s="27"/>
      <c r="D218" s="36"/>
      <c r="E218" s="36"/>
      <c r="F218" s="36"/>
      <c r="G218" s="36"/>
      <c r="H218" s="36"/>
      <c r="I218" s="36"/>
      <c r="J218" s="36"/>
      <c r="K218" s="36"/>
      <c r="L218" s="69"/>
      <c r="M218" s="69"/>
      <c r="N218" s="37"/>
    </row>
    <row r="219" spans="2:14" s="18" customFormat="1" x14ac:dyDescent="0.25">
      <c r="B219" s="165" t="s">
        <v>136</v>
      </c>
      <c r="C219" s="20"/>
      <c r="D219" s="21">
        <f t="shared" ref="D219:L219" si="127">D98*$F$138*$C$5</f>
        <v>0</v>
      </c>
      <c r="E219" s="21">
        <f t="shared" si="127"/>
        <v>0</v>
      </c>
      <c r="F219" s="21">
        <f t="shared" si="127"/>
        <v>0</v>
      </c>
      <c r="G219" s="21">
        <f t="shared" si="127"/>
        <v>0</v>
      </c>
      <c r="H219" s="21">
        <f t="shared" si="127"/>
        <v>0</v>
      </c>
      <c r="I219" s="21">
        <f t="shared" si="127"/>
        <v>0</v>
      </c>
      <c r="J219" s="21">
        <f t="shared" si="127"/>
        <v>0</v>
      </c>
      <c r="K219" s="21">
        <f t="shared" si="127"/>
        <v>0</v>
      </c>
      <c r="L219" s="69">
        <f t="shared" si="127"/>
        <v>0</v>
      </c>
      <c r="M219" s="69">
        <f t="shared" ref="M219:N219" si="128">M98*$F$138*$C$5</f>
        <v>33</v>
      </c>
      <c r="N219" s="131">
        <f t="shared" si="128"/>
        <v>66</v>
      </c>
    </row>
    <row r="220" spans="2:14" s="18" customFormat="1" x14ac:dyDescent="0.25">
      <c r="B220" s="165" t="s">
        <v>137</v>
      </c>
      <c r="C220" s="20"/>
      <c r="D220" s="21">
        <f t="shared" ref="D220:L220" si="129">D99*$F$138*$C$5</f>
        <v>186273904.88086092</v>
      </c>
      <c r="E220" s="21">
        <f t="shared" si="129"/>
        <v>207566011.33743277</v>
      </c>
      <c r="F220" s="21">
        <f t="shared" si="129"/>
        <v>224444545.34973106</v>
      </c>
      <c r="G220" s="21">
        <f t="shared" si="129"/>
        <v>231371444.46579561</v>
      </c>
      <c r="H220" s="21">
        <f t="shared" si="129"/>
        <v>243032182.16756347</v>
      </c>
      <c r="I220" s="21">
        <f t="shared" si="129"/>
        <v>270942105.4957726</v>
      </c>
      <c r="J220" s="21">
        <f t="shared" si="129"/>
        <v>285363127.17988551</v>
      </c>
      <c r="K220" s="21">
        <f t="shared" si="129"/>
        <v>334928318.82421362</v>
      </c>
      <c r="L220" s="21">
        <f t="shared" si="129"/>
        <v>341359737.76397842</v>
      </c>
      <c r="M220" s="21">
        <f t="shared" ref="M220:N220" si="130">M99*$F$138*$C$5</f>
        <v>361258569.94801003</v>
      </c>
      <c r="N220" s="131">
        <f t="shared" si="130"/>
        <v>323746704.28692055</v>
      </c>
    </row>
    <row r="221" spans="2:14" s="18" customFormat="1" x14ac:dyDescent="0.25">
      <c r="B221" s="165" t="s">
        <v>138</v>
      </c>
      <c r="C221" s="20"/>
      <c r="D221" s="21">
        <f t="shared" ref="D221:L221" si="131">D100*$F$138*$C$5</f>
        <v>0</v>
      </c>
      <c r="E221" s="21">
        <f t="shared" si="131"/>
        <v>0</v>
      </c>
      <c r="F221" s="21">
        <f t="shared" si="131"/>
        <v>0</v>
      </c>
      <c r="G221" s="21">
        <f t="shared" si="131"/>
        <v>0</v>
      </c>
      <c r="H221" s="21">
        <f t="shared" si="131"/>
        <v>0</v>
      </c>
      <c r="I221" s="21">
        <f t="shared" si="131"/>
        <v>0</v>
      </c>
      <c r="J221" s="21">
        <f t="shared" si="131"/>
        <v>0</v>
      </c>
      <c r="K221" s="21">
        <f t="shared" si="131"/>
        <v>0</v>
      </c>
      <c r="L221" s="69">
        <f t="shared" si="131"/>
        <v>0</v>
      </c>
      <c r="M221" s="69">
        <f t="shared" ref="M221:N221" si="132">M100*$F$138*$C$5</f>
        <v>0</v>
      </c>
      <c r="N221" s="131">
        <f t="shared" si="132"/>
        <v>0</v>
      </c>
    </row>
    <row r="222" spans="2:14" s="18" customFormat="1" x14ac:dyDescent="0.25">
      <c r="B222" s="165" t="s">
        <v>139</v>
      </c>
      <c r="C222" s="20"/>
      <c r="D222" s="21">
        <f t="shared" ref="D222:L222" si="133">D101*$F$138*$C$5</f>
        <v>0</v>
      </c>
      <c r="E222" s="21">
        <f t="shared" si="133"/>
        <v>0</v>
      </c>
      <c r="F222" s="21">
        <f t="shared" si="133"/>
        <v>0</v>
      </c>
      <c r="G222" s="21">
        <f t="shared" si="133"/>
        <v>0</v>
      </c>
      <c r="H222" s="21">
        <f t="shared" si="133"/>
        <v>0</v>
      </c>
      <c r="I222" s="21">
        <f t="shared" si="133"/>
        <v>0</v>
      </c>
      <c r="J222" s="21">
        <f t="shared" si="133"/>
        <v>0</v>
      </c>
      <c r="K222" s="21">
        <f t="shared" si="133"/>
        <v>0</v>
      </c>
      <c r="L222" s="69">
        <f t="shared" si="133"/>
        <v>0</v>
      </c>
      <c r="M222" s="69">
        <f t="shared" ref="M222:N222" si="134">M101*$F$138*$C$5</f>
        <v>0</v>
      </c>
      <c r="N222" s="131">
        <f t="shared" si="134"/>
        <v>0</v>
      </c>
    </row>
    <row r="223" spans="2:14" s="18" customFormat="1" x14ac:dyDescent="0.25">
      <c r="B223" s="165" t="s">
        <v>140</v>
      </c>
      <c r="C223" s="20"/>
      <c r="D223" s="21">
        <f t="shared" ref="D223:L223" si="135">D102*$F$138*$C$5</f>
        <v>0</v>
      </c>
      <c r="E223" s="21">
        <f t="shared" si="135"/>
        <v>0</v>
      </c>
      <c r="F223" s="21">
        <f t="shared" si="135"/>
        <v>0</v>
      </c>
      <c r="G223" s="21">
        <f t="shared" si="135"/>
        <v>0</v>
      </c>
      <c r="H223" s="21">
        <f t="shared" si="135"/>
        <v>0</v>
      </c>
      <c r="I223" s="21">
        <f t="shared" si="135"/>
        <v>0</v>
      </c>
      <c r="J223" s="21">
        <f t="shared" si="135"/>
        <v>0</v>
      </c>
      <c r="K223" s="21">
        <f t="shared" si="135"/>
        <v>0</v>
      </c>
      <c r="L223" s="69">
        <f t="shared" si="135"/>
        <v>0</v>
      </c>
      <c r="M223" s="69">
        <f t="shared" ref="M223:N223" si="136">M102*$F$138*$C$5</f>
        <v>0</v>
      </c>
      <c r="N223" s="131">
        <f t="shared" si="136"/>
        <v>0</v>
      </c>
    </row>
    <row r="224" spans="2:14" s="18" customFormat="1" x14ac:dyDescent="0.25">
      <c r="B224" s="165" t="s">
        <v>141</v>
      </c>
      <c r="C224" s="20"/>
      <c r="D224" s="21">
        <f t="shared" ref="D224:L224" si="137">D103*$F$138*$C$5</f>
        <v>0</v>
      </c>
      <c r="E224" s="21">
        <f t="shared" si="137"/>
        <v>0</v>
      </c>
      <c r="F224" s="21">
        <f t="shared" si="137"/>
        <v>0</v>
      </c>
      <c r="G224" s="21">
        <f t="shared" si="137"/>
        <v>0</v>
      </c>
      <c r="H224" s="21">
        <f t="shared" si="137"/>
        <v>0</v>
      </c>
      <c r="I224" s="21">
        <f t="shared" si="137"/>
        <v>0</v>
      </c>
      <c r="J224" s="21">
        <f t="shared" si="137"/>
        <v>0</v>
      </c>
      <c r="K224" s="21">
        <f t="shared" si="137"/>
        <v>0</v>
      </c>
      <c r="L224" s="69">
        <f t="shared" si="137"/>
        <v>0</v>
      </c>
      <c r="M224" s="69">
        <f t="shared" ref="M224:N224" si="138">M103*$F$138*$C$5</f>
        <v>0</v>
      </c>
      <c r="N224" s="131">
        <f t="shared" si="138"/>
        <v>0</v>
      </c>
    </row>
    <row r="225" spans="2:14" s="18" customFormat="1" x14ac:dyDescent="0.25">
      <c r="B225" s="165" t="s">
        <v>142</v>
      </c>
      <c r="C225" s="20"/>
      <c r="D225" s="21">
        <f t="shared" ref="D225:L225" si="139">D104*$F$138*$C$5</f>
        <v>183950321.86779401</v>
      </c>
      <c r="E225" s="21">
        <f t="shared" si="139"/>
        <v>204976830.32282862</v>
      </c>
      <c r="F225" s="21">
        <f t="shared" si="139"/>
        <v>221644821.29131439</v>
      </c>
      <c r="G225" s="21">
        <f t="shared" si="139"/>
        <v>228485314.18139896</v>
      </c>
      <c r="H225" s="21">
        <f t="shared" si="139"/>
        <v>240000595.69561878</v>
      </c>
      <c r="I225" s="21">
        <f t="shared" si="139"/>
        <v>267562370.29208308</v>
      </c>
      <c r="J225" s="21">
        <f t="shared" si="139"/>
        <v>284492837.78711069</v>
      </c>
      <c r="K225" s="21">
        <f t="shared" si="139"/>
        <v>334928318.82421362</v>
      </c>
      <c r="L225" s="21">
        <f t="shared" si="139"/>
        <v>341359737.76397842</v>
      </c>
      <c r="M225" s="21">
        <f t="shared" ref="M225:N225" si="140">M104*$F$138*$C$5</f>
        <v>355772865.81076717</v>
      </c>
      <c r="N225" s="131">
        <f t="shared" si="140"/>
        <v>374430663.7204482</v>
      </c>
    </row>
    <row r="226" spans="2:14" s="18" customFormat="1" x14ac:dyDescent="0.25">
      <c r="B226" s="165" t="s">
        <v>143</v>
      </c>
      <c r="C226" s="20"/>
      <c r="D226" s="21">
        <f t="shared" ref="D226:L226" si="141">D105*$F$138*$C$5</f>
        <v>0</v>
      </c>
      <c r="E226" s="21">
        <f t="shared" si="141"/>
        <v>0</v>
      </c>
      <c r="F226" s="21">
        <f t="shared" si="141"/>
        <v>0</v>
      </c>
      <c r="G226" s="21">
        <f t="shared" si="141"/>
        <v>0</v>
      </c>
      <c r="H226" s="21">
        <f t="shared" si="141"/>
        <v>0</v>
      </c>
      <c r="I226" s="21">
        <f t="shared" si="141"/>
        <v>0</v>
      </c>
      <c r="J226" s="21">
        <f t="shared" si="141"/>
        <v>0</v>
      </c>
      <c r="K226" s="21">
        <f t="shared" si="141"/>
        <v>0</v>
      </c>
      <c r="L226" s="69">
        <f t="shared" si="141"/>
        <v>0</v>
      </c>
      <c r="M226" s="69">
        <f t="shared" ref="M226:N226" si="142">M105*$F$138*$C$5</f>
        <v>0</v>
      </c>
      <c r="N226" s="131">
        <f t="shared" si="142"/>
        <v>0</v>
      </c>
    </row>
    <row r="227" spans="2:14" s="18" customFormat="1" x14ac:dyDescent="0.25">
      <c r="B227" s="165" t="s">
        <v>144</v>
      </c>
      <c r="C227" s="20"/>
      <c r="D227" s="21">
        <f t="shared" ref="D227:L227" si="143">D106*$F$138*$C$5</f>
        <v>0</v>
      </c>
      <c r="E227" s="21">
        <f t="shared" si="143"/>
        <v>0</v>
      </c>
      <c r="F227" s="21">
        <f t="shared" si="143"/>
        <v>0</v>
      </c>
      <c r="G227" s="21">
        <f t="shared" si="143"/>
        <v>0</v>
      </c>
      <c r="H227" s="21">
        <f t="shared" si="143"/>
        <v>0</v>
      </c>
      <c r="I227" s="21">
        <f t="shared" si="143"/>
        <v>0</v>
      </c>
      <c r="J227" s="21">
        <f t="shared" si="143"/>
        <v>0</v>
      </c>
      <c r="K227" s="21">
        <f t="shared" si="143"/>
        <v>0</v>
      </c>
      <c r="L227" s="69">
        <f t="shared" si="143"/>
        <v>0</v>
      </c>
      <c r="M227" s="69">
        <f t="shared" ref="M227:N227" si="144">M106*$F$138*$C$5</f>
        <v>0</v>
      </c>
      <c r="N227" s="131">
        <f t="shared" si="144"/>
        <v>0</v>
      </c>
    </row>
    <row r="228" spans="2:14" s="18" customFormat="1" x14ac:dyDescent="0.25">
      <c r="B228" s="165" t="s">
        <v>145</v>
      </c>
      <c r="C228" s="20"/>
      <c r="D228" s="21">
        <f t="shared" ref="D228:L228" si="145">D107*$F$138*$C$5</f>
        <v>0</v>
      </c>
      <c r="E228" s="21">
        <f t="shared" si="145"/>
        <v>0</v>
      </c>
      <c r="F228" s="21">
        <f t="shared" si="145"/>
        <v>0</v>
      </c>
      <c r="G228" s="21">
        <f t="shared" si="145"/>
        <v>0</v>
      </c>
      <c r="H228" s="21">
        <f t="shared" si="145"/>
        <v>0</v>
      </c>
      <c r="I228" s="21">
        <f t="shared" si="145"/>
        <v>0</v>
      </c>
      <c r="J228" s="21">
        <f t="shared" si="145"/>
        <v>0</v>
      </c>
      <c r="K228" s="21">
        <f t="shared" si="145"/>
        <v>0</v>
      </c>
      <c r="L228" s="69">
        <f t="shared" si="145"/>
        <v>0</v>
      </c>
      <c r="M228" s="69">
        <f t="shared" ref="M228:N228" si="146">M107*$F$138*$C$5</f>
        <v>0</v>
      </c>
      <c r="N228" s="131">
        <f t="shared" si="146"/>
        <v>0</v>
      </c>
    </row>
    <row r="229" spans="2:14" s="18" customFormat="1" x14ac:dyDescent="0.25">
      <c r="B229" s="165" t="s">
        <v>146</v>
      </c>
      <c r="C229" s="20"/>
      <c r="D229" s="21">
        <f t="shared" ref="D229:L229" si="147">D108*$F$138*$C$5</f>
        <v>0</v>
      </c>
      <c r="E229" s="21">
        <f t="shared" si="147"/>
        <v>0</v>
      </c>
      <c r="F229" s="21">
        <f t="shared" si="147"/>
        <v>0</v>
      </c>
      <c r="G229" s="21">
        <f t="shared" si="147"/>
        <v>0</v>
      </c>
      <c r="H229" s="21">
        <f t="shared" si="147"/>
        <v>0</v>
      </c>
      <c r="I229" s="21">
        <f t="shared" si="147"/>
        <v>0</v>
      </c>
      <c r="J229" s="21">
        <f t="shared" si="147"/>
        <v>0</v>
      </c>
      <c r="K229" s="21">
        <f t="shared" si="147"/>
        <v>0</v>
      </c>
      <c r="L229" s="69">
        <f t="shared" si="147"/>
        <v>0</v>
      </c>
      <c r="M229" s="69">
        <f t="shared" ref="M229:N229" si="148">M108*$F$138*$C$5</f>
        <v>0</v>
      </c>
      <c r="N229" s="131">
        <f t="shared" si="148"/>
        <v>0</v>
      </c>
    </row>
    <row r="230" spans="2:14" s="18" customFormat="1" x14ac:dyDescent="0.25">
      <c r="B230" s="165" t="s">
        <v>147</v>
      </c>
      <c r="C230" s="20"/>
      <c r="D230" s="21">
        <f t="shared" ref="D230:L230" si="149">D109*$F$138*$C$5</f>
        <v>89070682.167563424</v>
      </c>
      <c r="E230" s="21">
        <f t="shared" si="149"/>
        <v>99251938.893159121</v>
      </c>
      <c r="F230" s="21">
        <f t="shared" si="149"/>
        <v>107322755.57263646</v>
      </c>
      <c r="G230" s="21">
        <f t="shared" si="149"/>
        <v>110634994.23520371</v>
      </c>
      <c r="H230" s="21">
        <f t="shared" si="149"/>
        <v>116210814.75787857</v>
      </c>
      <c r="I230" s="21">
        <f t="shared" si="149"/>
        <v>129556516.14142969</v>
      </c>
      <c r="J230" s="21">
        <f t="shared" si="149"/>
        <v>168563964.52372083</v>
      </c>
      <c r="K230" s="21">
        <f t="shared" si="149"/>
        <v>208688172.17829886</v>
      </c>
      <c r="L230" s="21">
        <f t="shared" si="149"/>
        <v>207658463.78695515</v>
      </c>
      <c r="M230" s="21">
        <f t="shared" ref="M230:N230" si="150">M109*$F$138*$C$5</f>
        <v>213859794.46595213</v>
      </c>
      <c r="N230" s="131">
        <f t="shared" si="150"/>
        <v>199458764.39207861</v>
      </c>
    </row>
    <row r="231" spans="2:14" s="18" customFormat="1" x14ac:dyDescent="0.25">
      <c r="B231" s="165" t="s">
        <v>148</v>
      </c>
      <c r="C231" s="20"/>
      <c r="D231" s="21">
        <f t="shared" ref="D231:L231" si="151">D110*$F$138*$C$5</f>
        <v>0</v>
      </c>
      <c r="E231" s="21">
        <f t="shared" si="151"/>
        <v>0</v>
      </c>
      <c r="F231" s="21">
        <f t="shared" si="151"/>
        <v>0</v>
      </c>
      <c r="G231" s="21">
        <f t="shared" si="151"/>
        <v>0</v>
      </c>
      <c r="H231" s="21">
        <f t="shared" si="151"/>
        <v>0</v>
      </c>
      <c r="I231" s="21">
        <f t="shared" si="151"/>
        <v>0</v>
      </c>
      <c r="J231" s="21">
        <f t="shared" si="151"/>
        <v>0</v>
      </c>
      <c r="K231" s="21">
        <f t="shared" si="151"/>
        <v>0</v>
      </c>
      <c r="L231" s="69">
        <f t="shared" si="151"/>
        <v>0</v>
      </c>
      <c r="M231" s="69">
        <f t="shared" ref="M231:N231" si="152">M110*$F$138*$C$5</f>
        <v>0</v>
      </c>
      <c r="N231" s="131">
        <f t="shared" si="152"/>
        <v>0</v>
      </c>
    </row>
    <row r="232" spans="2:14" s="18" customFormat="1" x14ac:dyDescent="0.25">
      <c r="B232" s="165" t="s">
        <v>149</v>
      </c>
      <c r="C232" s="20"/>
      <c r="D232" s="21">
        <f t="shared" ref="D232:L232" si="153">D111*$F$138*$C$5</f>
        <v>0</v>
      </c>
      <c r="E232" s="21">
        <f t="shared" si="153"/>
        <v>0</v>
      </c>
      <c r="F232" s="21">
        <f t="shared" si="153"/>
        <v>0</v>
      </c>
      <c r="G232" s="21">
        <f t="shared" si="153"/>
        <v>0</v>
      </c>
      <c r="H232" s="21">
        <f t="shared" si="153"/>
        <v>0</v>
      </c>
      <c r="I232" s="21">
        <f t="shared" si="153"/>
        <v>0</v>
      </c>
      <c r="J232" s="21">
        <f t="shared" si="153"/>
        <v>0</v>
      </c>
      <c r="K232" s="21">
        <f t="shared" si="153"/>
        <v>0</v>
      </c>
      <c r="L232" s="69">
        <f t="shared" si="153"/>
        <v>0</v>
      </c>
      <c r="M232" s="69">
        <f t="shared" ref="M232:N232" si="154">M111*$F$138*$C$5</f>
        <v>0</v>
      </c>
      <c r="N232" s="131">
        <f t="shared" si="154"/>
        <v>0</v>
      </c>
    </row>
    <row r="233" spans="2:14" s="18" customFormat="1" x14ac:dyDescent="0.25">
      <c r="B233" s="165" t="s">
        <v>150</v>
      </c>
      <c r="C233" s="20"/>
      <c r="D233" s="21">
        <f t="shared" ref="D233:L233" si="155">D112*$F$138*$C$5</f>
        <v>0</v>
      </c>
      <c r="E233" s="21">
        <f t="shared" si="155"/>
        <v>0</v>
      </c>
      <c r="F233" s="21">
        <f t="shared" si="155"/>
        <v>0</v>
      </c>
      <c r="G233" s="21">
        <f t="shared" si="155"/>
        <v>0</v>
      </c>
      <c r="H233" s="21">
        <f t="shared" si="155"/>
        <v>0</v>
      </c>
      <c r="I233" s="21">
        <f t="shared" si="155"/>
        <v>0</v>
      </c>
      <c r="J233" s="21">
        <f t="shared" si="155"/>
        <v>0</v>
      </c>
      <c r="K233" s="21">
        <f t="shared" si="155"/>
        <v>0</v>
      </c>
      <c r="L233" s="69">
        <f t="shared" si="155"/>
        <v>0</v>
      </c>
      <c r="M233" s="69">
        <f t="shared" ref="M233:N233" si="156">M112*$F$138*$C$5</f>
        <v>0</v>
      </c>
      <c r="N233" s="131">
        <f t="shared" si="156"/>
        <v>0</v>
      </c>
    </row>
    <row r="234" spans="2:14" s="18" customFormat="1" x14ac:dyDescent="0.25">
      <c r="B234" s="165" t="s">
        <v>151</v>
      </c>
      <c r="C234" s="20"/>
      <c r="D234" s="21">
        <f t="shared" ref="D234:L234" si="157">D113*$F$138*$C$5</f>
        <v>131669704.07378942</v>
      </c>
      <c r="E234" s="21">
        <f t="shared" si="157"/>
        <v>146720257.49423522</v>
      </c>
      <c r="F234" s="21">
        <f t="shared" si="157"/>
        <v>158651029.97694084</v>
      </c>
      <c r="G234" s="21">
        <f t="shared" si="157"/>
        <v>163547382.78247505</v>
      </c>
      <c r="H234" s="21">
        <f t="shared" si="157"/>
        <v>171789900.07686397</v>
      </c>
      <c r="I234" s="21">
        <f t="shared" si="157"/>
        <v>191518328.20906997</v>
      </c>
      <c r="J234" s="21">
        <f t="shared" si="157"/>
        <v>212847490.67648202</v>
      </c>
      <c r="K234" s="21">
        <f t="shared" si="157"/>
        <v>264714645.00684214</v>
      </c>
      <c r="L234" s="21">
        <f t="shared" si="157"/>
        <v>289837861.66920984</v>
      </c>
      <c r="M234" s="21">
        <f t="shared" ref="M234:N234" si="158">M113*$F$138*$C$5</f>
        <v>292334603.48606235</v>
      </c>
      <c r="N234" s="131">
        <f t="shared" si="158"/>
        <v>248631092.22443965</v>
      </c>
    </row>
    <row r="235" spans="2:14" s="18" customFormat="1" x14ac:dyDescent="0.25">
      <c r="B235" s="165" t="s">
        <v>152</v>
      </c>
      <c r="C235" s="20"/>
      <c r="D235" s="21">
        <f t="shared" ref="D235:L235" si="159">D114*$F$138*$C$5</f>
        <v>336012022.8225596</v>
      </c>
      <c r="E235" s="21">
        <f t="shared" si="159"/>
        <v>374419999.31933129</v>
      </c>
      <c r="F235" s="21">
        <f t="shared" si="159"/>
        <v>404866509.57732511</v>
      </c>
      <c r="G235" s="21">
        <f t="shared" si="159"/>
        <v>417361664.95276719</v>
      </c>
      <c r="H235" s="21">
        <f t="shared" si="159"/>
        <v>438396001.80891627</v>
      </c>
      <c r="I235" s="21">
        <f t="shared" si="159"/>
        <v>488741592.62225217</v>
      </c>
      <c r="J235" s="21">
        <f t="shared" si="159"/>
        <v>554121099.74476063</v>
      </c>
      <c r="K235" s="21">
        <f t="shared" si="159"/>
        <v>568736112.79588997</v>
      </c>
      <c r="L235" s="21">
        <f t="shared" si="159"/>
        <v>576979323.43039417</v>
      </c>
      <c r="M235" s="21">
        <f t="shared" ref="M235:N235" si="160">M114*$F$138*$C$5</f>
        <v>632789291.92419541</v>
      </c>
      <c r="N235" s="131">
        <f t="shared" si="160"/>
        <v>162597978.58824459</v>
      </c>
    </row>
    <row r="236" spans="2:14" s="18" customFormat="1" x14ac:dyDescent="0.25">
      <c r="B236" s="165" t="s">
        <v>153</v>
      </c>
      <c r="C236" s="20"/>
      <c r="D236" s="21">
        <f t="shared" ref="D236:L236" si="161">D115*$F$138*$C$5</f>
        <v>0</v>
      </c>
      <c r="E236" s="21">
        <f t="shared" si="161"/>
        <v>0</v>
      </c>
      <c r="F236" s="21">
        <f t="shared" si="161"/>
        <v>0</v>
      </c>
      <c r="G236" s="21">
        <f t="shared" si="161"/>
        <v>0</v>
      </c>
      <c r="H236" s="21">
        <f t="shared" si="161"/>
        <v>0</v>
      </c>
      <c r="I236" s="21">
        <f t="shared" si="161"/>
        <v>0</v>
      </c>
      <c r="J236" s="21">
        <f t="shared" si="161"/>
        <v>0</v>
      </c>
      <c r="K236" s="21">
        <f t="shared" si="161"/>
        <v>0</v>
      </c>
      <c r="L236" s="69">
        <f t="shared" si="161"/>
        <v>0</v>
      </c>
      <c r="M236" s="69">
        <f t="shared" ref="M236:N236" si="162">M115*$F$138*$C$5</f>
        <v>0</v>
      </c>
      <c r="N236" s="131">
        <f t="shared" si="162"/>
        <v>0</v>
      </c>
    </row>
    <row r="237" spans="2:14" s="18" customFormat="1" x14ac:dyDescent="0.25">
      <c r="B237" s="165" t="s">
        <v>154</v>
      </c>
      <c r="C237" s="20"/>
      <c r="D237" s="21">
        <f t="shared" ref="D237:L237" si="163">D116*$F$138*$C$5</f>
        <v>0</v>
      </c>
      <c r="E237" s="21">
        <f t="shared" si="163"/>
        <v>0</v>
      </c>
      <c r="F237" s="21">
        <f t="shared" si="163"/>
        <v>0</v>
      </c>
      <c r="G237" s="21">
        <f t="shared" si="163"/>
        <v>0</v>
      </c>
      <c r="H237" s="21">
        <f t="shared" si="163"/>
        <v>0</v>
      </c>
      <c r="I237" s="21">
        <f t="shared" si="163"/>
        <v>0</v>
      </c>
      <c r="J237" s="21">
        <f t="shared" si="163"/>
        <v>0</v>
      </c>
      <c r="K237" s="21">
        <f t="shared" si="163"/>
        <v>0</v>
      </c>
      <c r="L237" s="69">
        <f t="shared" si="163"/>
        <v>0</v>
      </c>
      <c r="M237" s="69">
        <f t="shared" ref="M237:N237" si="164">M116*$F$138*$C$5</f>
        <v>0</v>
      </c>
      <c r="N237" s="131">
        <f t="shared" si="164"/>
        <v>0</v>
      </c>
    </row>
    <row r="238" spans="2:14" s="18" customFormat="1" x14ac:dyDescent="0.25">
      <c r="B238" s="165" t="s">
        <v>155</v>
      </c>
      <c r="C238" s="20"/>
      <c r="D238" s="21">
        <f t="shared" ref="D238:L238" si="165">D117*$F$138*$C$5</f>
        <v>0</v>
      </c>
      <c r="E238" s="21">
        <f t="shared" si="165"/>
        <v>0</v>
      </c>
      <c r="F238" s="21">
        <f t="shared" si="165"/>
        <v>0</v>
      </c>
      <c r="G238" s="21">
        <f t="shared" si="165"/>
        <v>0</v>
      </c>
      <c r="H238" s="21">
        <f t="shared" si="165"/>
        <v>0</v>
      </c>
      <c r="I238" s="21">
        <f t="shared" si="165"/>
        <v>0</v>
      </c>
      <c r="J238" s="21">
        <f t="shared" si="165"/>
        <v>0</v>
      </c>
      <c r="K238" s="21">
        <f t="shared" si="165"/>
        <v>0</v>
      </c>
      <c r="L238" s="69">
        <f t="shared" si="165"/>
        <v>0</v>
      </c>
      <c r="M238" s="69">
        <f t="shared" ref="M238:N238" si="166">M117*$F$138*$C$5</f>
        <v>0</v>
      </c>
      <c r="N238" s="131">
        <f t="shared" si="166"/>
        <v>0</v>
      </c>
    </row>
    <row r="239" spans="2:14" s="18" customFormat="1" x14ac:dyDescent="0.25">
      <c r="B239" s="165" t="s">
        <v>156</v>
      </c>
      <c r="C239" s="20"/>
      <c r="D239" s="21">
        <f t="shared" ref="D239:L239" si="167">D118*$F$138*$C$5</f>
        <v>195568236.93312842</v>
      </c>
      <c r="E239" s="21">
        <f t="shared" si="167"/>
        <v>217922735.39584938</v>
      </c>
      <c r="F239" s="21">
        <f t="shared" si="167"/>
        <v>235643441.58339745</v>
      </c>
      <c r="G239" s="21">
        <f t="shared" si="167"/>
        <v>242915965.60338205</v>
      </c>
      <c r="H239" s="21">
        <f t="shared" si="167"/>
        <v>255158528.05534208</v>
      </c>
      <c r="I239" s="21">
        <f t="shared" si="167"/>
        <v>284461046.31053036</v>
      </c>
      <c r="J239" s="21">
        <f t="shared" si="167"/>
        <v>299145455.88500535</v>
      </c>
      <c r="K239" s="21">
        <f t="shared" si="167"/>
        <v>286388456.55193162</v>
      </c>
      <c r="L239" s="21">
        <f t="shared" si="167"/>
        <v>275397637.50223976</v>
      </c>
      <c r="M239" s="21">
        <f t="shared" ref="M239:N239" si="168">M118*$F$138*$C$5</f>
        <v>319134847.8158915</v>
      </c>
      <c r="N239" s="131">
        <f t="shared" si="168"/>
        <v>336126940.00997865</v>
      </c>
    </row>
    <row r="240" spans="2:14" s="18" customFormat="1" x14ac:dyDescent="0.25">
      <c r="B240" s="165" t="s">
        <v>157</v>
      </c>
      <c r="C240" s="20"/>
      <c r="D240" s="21">
        <f t="shared" ref="D240:L240" si="169">D119*$F$138*$C$5</f>
        <v>0</v>
      </c>
      <c r="E240" s="21">
        <f t="shared" si="169"/>
        <v>0</v>
      </c>
      <c r="F240" s="21">
        <f t="shared" si="169"/>
        <v>0</v>
      </c>
      <c r="G240" s="21">
        <f t="shared" si="169"/>
        <v>0</v>
      </c>
      <c r="H240" s="21">
        <f t="shared" si="169"/>
        <v>0</v>
      </c>
      <c r="I240" s="21">
        <f t="shared" si="169"/>
        <v>0</v>
      </c>
      <c r="J240" s="21">
        <f t="shared" si="169"/>
        <v>0</v>
      </c>
      <c r="K240" s="21">
        <f t="shared" si="169"/>
        <v>0</v>
      </c>
      <c r="L240" s="69">
        <f t="shared" si="169"/>
        <v>0</v>
      </c>
      <c r="M240" s="69">
        <f t="shared" ref="M240:N240" si="170">M119*$F$138*$C$5</f>
        <v>0</v>
      </c>
      <c r="N240" s="131">
        <f t="shared" si="170"/>
        <v>0</v>
      </c>
    </row>
    <row r="241" spans="2:14" s="18" customFormat="1" x14ac:dyDescent="0.25">
      <c r="B241" s="165" t="s">
        <v>158</v>
      </c>
      <c r="C241" s="20"/>
      <c r="D241" s="21">
        <f t="shared" ref="D241:L241" si="171">D120*$F$138*$C$5</f>
        <v>0</v>
      </c>
      <c r="E241" s="21">
        <f t="shared" si="171"/>
        <v>0</v>
      </c>
      <c r="F241" s="21">
        <f t="shared" si="171"/>
        <v>0</v>
      </c>
      <c r="G241" s="21">
        <f t="shared" si="171"/>
        <v>0</v>
      </c>
      <c r="H241" s="21">
        <f t="shared" si="171"/>
        <v>0</v>
      </c>
      <c r="I241" s="21">
        <f t="shared" si="171"/>
        <v>0</v>
      </c>
      <c r="J241" s="21">
        <f t="shared" si="171"/>
        <v>0</v>
      </c>
      <c r="K241" s="21">
        <f t="shared" si="171"/>
        <v>0</v>
      </c>
      <c r="L241" s="69">
        <f t="shared" si="171"/>
        <v>0</v>
      </c>
      <c r="M241" s="69">
        <f t="shared" ref="M241:N241" si="172">M120*$F$138*$C$5</f>
        <v>0</v>
      </c>
      <c r="N241" s="131">
        <f t="shared" si="172"/>
        <v>0</v>
      </c>
    </row>
    <row r="242" spans="2:14" s="18" customFormat="1" x14ac:dyDescent="0.25">
      <c r="B242" s="165" t="s">
        <v>159</v>
      </c>
      <c r="C242" s="20"/>
      <c r="D242" s="21">
        <f t="shared" ref="D242:L242" si="173">D121*$F$138*$C$5</f>
        <v>0</v>
      </c>
      <c r="E242" s="21">
        <f t="shared" si="173"/>
        <v>0</v>
      </c>
      <c r="F242" s="21">
        <f t="shared" si="173"/>
        <v>0</v>
      </c>
      <c r="G242" s="21">
        <f t="shared" si="173"/>
        <v>0</v>
      </c>
      <c r="H242" s="21">
        <f t="shared" si="173"/>
        <v>0</v>
      </c>
      <c r="I242" s="21">
        <f t="shared" si="173"/>
        <v>0</v>
      </c>
      <c r="J242" s="21">
        <f t="shared" si="173"/>
        <v>0</v>
      </c>
      <c r="K242" s="21">
        <f t="shared" si="173"/>
        <v>0</v>
      </c>
      <c r="L242" s="69">
        <f t="shared" si="173"/>
        <v>0</v>
      </c>
      <c r="M242" s="69">
        <f t="shared" ref="M242:N242" si="174">M121*$F$138*$C$5</f>
        <v>0</v>
      </c>
      <c r="N242" s="131">
        <f t="shared" si="174"/>
        <v>0</v>
      </c>
    </row>
    <row r="243" spans="2:14" s="18" customFormat="1" x14ac:dyDescent="0.25">
      <c r="B243" s="165" t="s">
        <v>160</v>
      </c>
      <c r="C243" s="20"/>
      <c r="D243" s="21">
        <f t="shared" ref="D243:L243" si="175">D122*$F$138*$C$5</f>
        <v>0</v>
      </c>
      <c r="E243" s="21">
        <f t="shared" si="175"/>
        <v>0</v>
      </c>
      <c r="F243" s="21">
        <f t="shared" si="175"/>
        <v>0</v>
      </c>
      <c r="G243" s="21">
        <f t="shared" si="175"/>
        <v>0</v>
      </c>
      <c r="H243" s="21">
        <f t="shared" si="175"/>
        <v>0</v>
      </c>
      <c r="I243" s="21">
        <f t="shared" si="175"/>
        <v>0</v>
      </c>
      <c r="J243" s="21">
        <f t="shared" si="175"/>
        <v>0</v>
      </c>
      <c r="K243" s="21">
        <f t="shared" si="175"/>
        <v>0</v>
      </c>
      <c r="L243" s="69">
        <f t="shared" si="175"/>
        <v>0</v>
      </c>
      <c r="M243" s="69">
        <f t="shared" ref="M243:N243" si="176">M122*$F$138*$C$5</f>
        <v>0</v>
      </c>
      <c r="N243" s="131">
        <f t="shared" si="176"/>
        <v>0</v>
      </c>
    </row>
    <row r="244" spans="2:14" s="18" customFormat="1" x14ac:dyDescent="0.25">
      <c r="B244" s="165" t="s">
        <v>161</v>
      </c>
      <c r="C244" s="20"/>
      <c r="D244" s="21">
        <f t="shared" ref="D244:L244" si="177">D123*$F$138*$C$5</f>
        <v>61962213.681783251</v>
      </c>
      <c r="E244" s="21">
        <f t="shared" si="177"/>
        <v>69044827.056110695</v>
      </c>
      <c r="F244" s="21">
        <f t="shared" si="177"/>
        <v>74659308.224442735</v>
      </c>
      <c r="G244" s="21">
        <f t="shared" si="177"/>
        <v>76963474.250576481</v>
      </c>
      <c r="H244" s="21">
        <f t="shared" si="177"/>
        <v>80842305.918524221</v>
      </c>
      <c r="I244" s="21">
        <f t="shared" si="177"/>
        <v>90126272.09838587</v>
      </c>
      <c r="J244" s="21">
        <f t="shared" si="177"/>
        <v>121927273.84169199</v>
      </c>
      <c r="K244" s="21">
        <f t="shared" si="177"/>
        <v>183052433.96414101</v>
      </c>
      <c r="L244" s="21">
        <f t="shared" si="177"/>
        <v>262612840.16432852</v>
      </c>
      <c r="M244" s="21">
        <f t="shared" ref="M244:N244" si="178">M123*$F$138*$C$5</f>
        <v>230757173.68174079</v>
      </c>
      <c r="N244" s="131">
        <f t="shared" si="178"/>
        <v>239199462.3119435</v>
      </c>
    </row>
    <row r="245" spans="2:14" s="18" customFormat="1" x14ac:dyDescent="0.25">
      <c r="B245" s="165" t="s">
        <v>162</v>
      </c>
      <c r="C245" s="20"/>
      <c r="D245" s="21">
        <f t="shared" ref="D245:L245" si="179">D124*$F$138*$C$5</f>
        <v>0</v>
      </c>
      <c r="E245" s="21">
        <f t="shared" si="179"/>
        <v>0</v>
      </c>
      <c r="F245" s="21">
        <f t="shared" si="179"/>
        <v>0</v>
      </c>
      <c r="G245" s="21">
        <f t="shared" si="179"/>
        <v>0</v>
      </c>
      <c r="H245" s="21">
        <f t="shared" si="179"/>
        <v>0</v>
      </c>
      <c r="I245" s="21">
        <f t="shared" si="179"/>
        <v>0</v>
      </c>
      <c r="J245" s="21">
        <f t="shared" si="179"/>
        <v>0</v>
      </c>
      <c r="K245" s="21">
        <f t="shared" si="179"/>
        <v>0</v>
      </c>
      <c r="L245" s="69">
        <f t="shared" si="179"/>
        <v>0</v>
      </c>
      <c r="M245" s="69">
        <f t="shared" ref="M245:N245" si="180">M124*$F$138*$C$5</f>
        <v>0</v>
      </c>
      <c r="N245" s="131">
        <f t="shared" si="180"/>
        <v>0</v>
      </c>
    </row>
    <row r="246" spans="2:14" s="18" customFormat="1" x14ac:dyDescent="0.25">
      <c r="B246" s="165" t="s">
        <v>163</v>
      </c>
      <c r="C246" s="20"/>
      <c r="D246" s="21">
        <f t="shared" ref="D246:L246" si="181">D125*$F$138*$C$5</f>
        <v>0</v>
      </c>
      <c r="E246" s="21">
        <f t="shared" si="181"/>
        <v>0</v>
      </c>
      <c r="F246" s="21">
        <f t="shared" si="181"/>
        <v>0</v>
      </c>
      <c r="G246" s="21">
        <f t="shared" si="181"/>
        <v>0</v>
      </c>
      <c r="H246" s="21">
        <f t="shared" si="181"/>
        <v>0</v>
      </c>
      <c r="I246" s="21">
        <f t="shared" si="181"/>
        <v>0</v>
      </c>
      <c r="J246" s="21">
        <f t="shared" si="181"/>
        <v>0</v>
      </c>
      <c r="K246" s="21">
        <f t="shared" si="181"/>
        <v>0</v>
      </c>
      <c r="L246" s="69">
        <f t="shared" si="181"/>
        <v>0</v>
      </c>
      <c r="M246" s="69">
        <f t="shared" ref="M246:N246" si="182">M125*$F$138*$C$5</f>
        <v>0</v>
      </c>
      <c r="N246" s="131">
        <f t="shared" si="182"/>
        <v>0</v>
      </c>
    </row>
    <row r="247" spans="2:14" s="18" customFormat="1" x14ac:dyDescent="0.25">
      <c r="B247" s="165" t="s">
        <v>164</v>
      </c>
      <c r="C247" s="20"/>
      <c r="D247" s="21">
        <f t="shared" ref="D247:L247" si="183">D126*$F$138*$C$5</f>
        <v>0</v>
      </c>
      <c r="E247" s="21">
        <f t="shared" si="183"/>
        <v>0</v>
      </c>
      <c r="F247" s="21">
        <f t="shared" si="183"/>
        <v>0</v>
      </c>
      <c r="G247" s="21">
        <f t="shared" si="183"/>
        <v>0</v>
      </c>
      <c r="H247" s="21">
        <f t="shared" si="183"/>
        <v>0</v>
      </c>
      <c r="I247" s="21">
        <f t="shared" si="183"/>
        <v>0</v>
      </c>
      <c r="J247" s="21">
        <f t="shared" si="183"/>
        <v>0</v>
      </c>
      <c r="K247" s="21">
        <f t="shared" si="183"/>
        <v>0</v>
      </c>
      <c r="L247" s="69">
        <f t="shared" si="183"/>
        <v>0</v>
      </c>
      <c r="M247" s="69">
        <f t="shared" ref="M247:N247" si="184">M126*$F$138*$C$5</f>
        <v>0</v>
      </c>
      <c r="N247" s="131">
        <f t="shared" si="184"/>
        <v>0</v>
      </c>
    </row>
    <row r="248" spans="2:14" s="18" customFormat="1" x14ac:dyDescent="0.25">
      <c r="B248" s="165" t="s">
        <v>165</v>
      </c>
      <c r="C248" s="20"/>
      <c r="D248" s="21">
        <f t="shared" ref="D248:L248" si="185">D127*$F$138*$C$5</f>
        <v>0</v>
      </c>
      <c r="E248" s="21">
        <f t="shared" si="185"/>
        <v>0</v>
      </c>
      <c r="F248" s="21">
        <f t="shared" si="185"/>
        <v>0</v>
      </c>
      <c r="G248" s="21">
        <f t="shared" si="185"/>
        <v>0</v>
      </c>
      <c r="H248" s="21">
        <f t="shared" si="185"/>
        <v>0</v>
      </c>
      <c r="I248" s="21">
        <f t="shared" si="185"/>
        <v>0</v>
      </c>
      <c r="J248" s="21">
        <f t="shared" si="185"/>
        <v>0</v>
      </c>
      <c r="K248" s="21">
        <f t="shared" si="185"/>
        <v>0</v>
      </c>
      <c r="L248" s="69">
        <f t="shared" si="185"/>
        <v>0</v>
      </c>
      <c r="M248" s="69">
        <f t="shared" ref="M248:N248" si="186">M127*$F$138*$C$5</f>
        <v>0</v>
      </c>
      <c r="N248" s="131">
        <f t="shared" si="186"/>
        <v>0</v>
      </c>
    </row>
    <row r="249" spans="2:14" s="18" customFormat="1" x14ac:dyDescent="0.25">
      <c r="B249" s="165" t="s">
        <v>166</v>
      </c>
      <c r="C249" s="20"/>
      <c r="D249" s="21">
        <f t="shared" ref="D249:L249" si="187">D128*$F$138*$C$5</f>
        <v>133406737.28159109</v>
      </c>
      <c r="E249" s="21">
        <f t="shared" si="187"/>
        <v>148655842.91471946</v>
      </c>
      <c r="F249" s="21">
        <f t="shared" si="187"/>
        <v>160744010.35887778</v>
      </c>
      <c r="G249" s="21">
        <f t="shared" si="187"/>
        <v>165704957.57874709</v>
      </c>
      <c r="H249" s="21">
        <f t="shared" si="187"/>
        <v>174056213.07040739</v>
      </c>
      <c r="I249" s="21">
        <f t="shared" si="187"/>
        <v>194044905.58950809</v>
      </c>
      <c r="J249" s="21">
        <f t="shared" si="187"/>
        <v>199400508.10450292</v>
      </c>
      <c r="K249" s="21">
        <f t="shared" si="187"/>
        <v>203890696.24096504</v>
      </c>
      <c r="L249" s="21">
        <f t="shared" si="187"/>
        <v>240830654.70314258</v>
      </c>
      <c r="M249" s="21">
        <f t="shared" ref="M249:N249" si="188">M128*$F$138*$C$5</f>
        <v>252093820.34501204</v>
      </c>
      <c r="N249" s="131">
        <f t="shared" si="188"/>
        <v>258752315.78560409</v>
      </c>
    </row>
    <row r="250" spans="2:14" s="18" customFormat="1" x14ac:dyDescent="0.25">
      <c r="B250" s="165" t="s">
        <v>186</v>
      </c>
      <c r="C250" s="20"/>
      <c r="D250" s="21">
        <f t="shared" ref="D250:L250" si="189">D129*$F$138*$C$5</f>
        <v>0</v>
      </c>
      <c r="E250" s="21">
        <f t="shared" si="189"/>
        <v>0</v>
      </c>
      <c r="F250" s="21">
        <f t="shared" si="189"/>
        <v>0</v>
      </c>
      <c r="G250" s="21">
        <f t="shared" si="189"/>
        <v>0</v>
      </c>
      <c r="H250" s="21">
        <f t="shared" si="189"/>
        <v>0</v>
      </c>
      <c r="I250" s="21">
        <f t="shared" si="189"/>
        <v>0</v>
      </c>
      <c r="J250" s="21">
        <f t="shared" si="189"/>
        <v>0</v>
      </c>
      <c r="K250" s="21">
        <f t="shared" si="189"/>
        <v>0</v>
      </c>
      <c r="L250" s="69">
        <f t="shared" si="189"/>
        <v>0</v>
      </c>
      <c r="M250" s="69">
        <f t="shared" ref="M250:N250" si="190">M129*$F$138*$C$5</f>
        <v>0</v>
      </c>
      <c r="N250" s="131">
        <f t="shared" si="190"/>
        <v>0</v>
      </c>
    </row>
    <row r="251" spans="2:14" s="18" customFormat="1" x14ac:dyDescent="0.25">
      <c r="B251" s="165" t="s">
        <v>167</v>
      </c>
      <c r="C251" s="20"/>
      <c r="D251" s="21">
        <f t="shared" ref="D251:L251" si="191">D130*$F$138*$C$5</f>
        <v>0</v>
      </c>
      <c r="E251" s="21">
        <f t="shared" si="191"/>
        <v>0</v>
      </c>
      <c r="F251" s="21">
        <f t="shared" si="191"/>
        <v>0</v>
      </c>
      <c r="G251" s="21">
        <f t="shared" si="191"/>
        <v>0</v>
      </c>
      <c r="H251" s="21">
        <f t="shared" si="191"/>
        <v>0</v>
      </c>
      <c r="I251" s="21">
        <f t="shared" si="191"/>
        <v>0</v>
      </c>
      <c r="J251" s="21">
        <f t="shared" si="191"/>
        <v>0</v>
      </c>
      <c r="K251" s="21">
        <f t="shared" si="191"/>
        <v>0</v>
      </c>
      <c r="L251" s="69">
        <f t="shared" si="191"/>
        <v>0</v>
      </c>
      <c r="M251" s="69">
        <f t="shared" ref="M251:N251" si="192">M130*$F$138*$C$5</f>
        <v>0</v>
      </c>
      <c r="N251" s="131">
        <f t="shared" si="192"/>
        <v>0</v>
      </c>
    </row>
    <row r="252" spans="2:14" s="18" customFormat="1" x14ac:dyDescent="0.25">
      <c r="B252" s="165" t="s">
        <v>168</v>
      </c>
      <c r="C252" s="20"/>
      <c r="D252" s="21">
        <f t="shared" ref="D252:L252" si="193">D131*$F$138*$C$5</f>
        <v>0</v>
      </c>
      <c r="E252" s="21">
        <f t="shared" si="193"/>
        <v>0</v>
      </c>
      <c r="F252" s="21">
        <f t="shared" si="193"/>
        <v>0</v>
      </c>
      <c r="G252" s="21">
        <f t="shared" si="193"/>
        <v>0</v>
      </c>
      <c r="H252" s="21">
        <f t="shared" si="193"/>
        <v>0</v>
      </c>
      <c r="I252" s="21">
        <f t="shared" si="193"/>
        <v>0</v>
      </c>
      <c r="J252" s="21">
        <f t="shared" si="193"/>
        <v>0</v>
      </c>
      <c r="K252" s="21">
        <f t="shared" si="193"/>
        <v>0</v>
      </c>
      <c r="L252" s="69">
        <f t="shared" si="193"/>
        <v>0</v>
      </c>
      <c r="M252" s="69">
        <f t="shared" ref="M252:N252" si="194">M131*$F$138*$C$5</f>
        <v>0</v>
      </c>
      <c r="N252" s="131">
        <f t="shared" si="194"/>
        <v>0</v>
      </c>
    </row>
    <row r="253" spans="2:14" s="18" customFormat="1" x14ac:dyDescent="0.25">
      <c r="B253" s="165" t="s">
        <v>169</v>
      </c>
      <c r="C253" s="20"/>
      <c r="D253" s="21">
        <f t="shared" ref="D253:L253" si="195">D132*$F$138*$C$5</f>
        <v>0</v>
      </c>
      <c r="E253" s="21">
        <f t="shared" si="195"/>
        <v>0</v>
      </c>
      <c r="F253" s="21">
        <f t="shared" si="195"/>
        <v>0</v>
      </c>
      <c r="G253" s="21">
        <f t="shared" si="195"/>
        <v>0</v>
      </c>
      <c r="H253" s="21">
        <f t="shared" si="195"/>
        <v>0</v>
      </c>
      <c r="I253" s="21">
        <f t="shared" si="195"/>
        <v>0</v>
      </c>
      <c r="J253" s="21">
        <f t="shared" si="195"/>
        <v>0</v>
      </c>
      <c r="K253" s="21">
        <f t="shared" si="195"/>
        <v>0</v>
      </c>
      <c r="L253" s="69">
        <f t="shared" si="195"/>
        <v>0</v>
      </c>
      <c r="M253" s="69">
        <f t="shared" ref="M253:N253" si="196">M132*$F$138*$C$5</f>
        <v>0</v>
      </c>
      <c r="N253" s="131">
        <f t="shared" si="196"/>
        <v>0</v>
      </c>
    </row>
    <row r="254" spans="2:14" s="18" customFormat="1" x14ac:dyDescent="0.25">
      <c r="B254" s="165" t="s">
        <v>170</v>
      </c>
      <c r="C254" s="20"/>
      <c r="D254" s="21">
        <f t="shared" ref="D254:L254" si="197">D133*$F$138*$C$5</f>
        <v>193576926.29093009</v>
      </c>
      <c r="E254" s="21">
        <f t="shared" si="197"/>
        <v>215703807.26633361</v>
      </c>
      <c r="F254" s="21">
        <f t="shared" si="197"/>
        <v>233244078.06533444</v>
      </c>
      <c r="G254" s="21">
        <f t="shared" si="197"/>
        <v>240442551.94965416</v>
      </c>
      <c r="H254" s="21">
        <f t="shared" si="197"/>
        <v>252560458.44888553</v>
      </c>
      <c r="I254" s="21">
        <f t="shared" si="197"/>
        <v>281564613.24096853</v>
      </c>
      <c r="J254" s="21">
        <f t="shared" si="197"/>
        <v>297047589.16405708</v>
      </c>
      <c r="K254" s="21">
        <f t="shared" si="197"/>
        <v>295605444.79206055</v>
      </c>
      <c r="L254" s="21">
        <f t="shared" si="197"/>
        <v>312247668.9151324</v>
      </c>
      <c r="M254" s="21">
        <f t="shared" ref="M254:N254" si="198">M133*$F$138*$C$5</f>
        <v>343201213.28776813</v>
      </c>
      <c r="N254" s="131">
        <f t="shared" si="198"/>
        <v>358126665.90877342</v>
      </c>
    </row>
    <row r="255" spans="2:14" s="18" customFormat="1" x14ac:dyDescent="0.25">
      <c r="B255" s="459" t="s">
        <v>547</v>
      </c>
      <c r="C255" s="169"/>
      <c r="D255" s="202">
        <f>SUM(D219:D254)</f>
        <v>1511490750.0000002</v>
      </c>
      <c r="E255" s="202">
        <f t="shared" ref="E255:L255" si="199">SUM(E219:E254)</f>
        <v>1684262250</v>
      </c>
      <c r="F255" s="202">
        <f t="shared" si="199"/>
        <v>1821220500</v>
      </c>
      <c r="G255" s="202">
        <f t="shared" si="199"/>
        <v>1877427750.0000002</v>
      </c>
      <c r="H255" s="202">
        <f t="shared" si="199"/>
        <v>1972047000.0000005</v>
      </c>
      <c r="I255" s="202">
        <f t="shared" si="199"/>
        <v>2198517750.0000005</v>
      </c>
      <c r="J255" s="202">
        <f t="shared" si="199"/>
        <v>2422909346.907217</v>
      </c>
      <c r="K255" s="202">
        <f t="shared" si="199"/>
        <v>2680932599.178556</v>
      </c>
      <c r="L255" s="24">
        <f t="shared" si="199"/>
        <v>2848283925.6993594</v>
      </c>
      <c r="M255" s="24">
        <f t="shared" ref="M255:N255" si="200">SUM(M219:M254)</f>
        <v>3001202213.765399</v>
      </c>
      <c r="N255" s="203">
        <f t="shared" si="200"/>
        <v>2501070653.2284312</v>
      </c>
    </row>
    <row r="256" spans="2:14" x14ac:dyDescent="0.25">
      <c r="B256" s="42"/>
      <c r="C256" s="42"/>
      <c r="D256" s="42"/>
      <c r="E256" s="42"/>
      <c r="F256" s="43"/>
      <c r="G256" s="43"/>
      <c r="H256" s="43"/>
      <c r="I256" s="43"/>
      <c r="J256" s="43"/>
      <c r="K256" s="43"/>
    </row>
    <row r="257" spans="2:11" x14ac:dyDescent="0.25">
      <c r="B257" s="42"/>
      <c r="C257" s="42"/>
      <c r="D257" s="42"/>
      <c r="E257" s="42"/>
      <c r="F257" s="43"/>
      <c r="G257" s="43"/>
      <c r="H257" s="43"/>
      <c r="I257" s="43"/>
      <c r="J257" s="43"/>
      <c r="K257" s="43"/>
    </row>
    <row r="258" spans="2:11" ht="54" customHeight="1" x14ac:dyDescent="0.25">
      <c r="B258" s="472" t="s">
        <v>570</v>
      </c>
      <c r="C258" s="17" t="s">
        <v>58</v>
      </c>
      <c r="D258" s="26"/>
      <c r="E258" s="26"/>
      <c r="F258" s="26"/>
      <c r="G258" s="26"/>
      <c r="H258" s="45"/>
      <c r="I258" s="45"/>
      <c r="J258" s="45"/>
      <c r="K258" s="45"/>
    </row>
    <row r="259" spans="2:11" x14ac:dyDescent="0.25">
      <c r="B259" s="46" t="s">
        <v>59</v>
      </c>
      <c r="C259" s="47">
        <v>0.1</v>
      </c>
      <c r="D259" s="117"/>
      <c r="E259" s="117"/>
      <c r="F259" s="45"/>
      <c r="G259" s="45"/>
      <c r="H259" s="43"/>
      <c r="I259" s="43"/>
      <c r="J259" s="43"/>
      <c r="K259" s="43"/>
    </row>
    <row r="260" spans="2:11" x14ac:dyDescent="0.25">
      <c r="B260" s="46" t="s">
        <v>60</v>
      </c>
      <c r="C260" s="47">
        <v>0</v>
      </c>
      <c r="D260" s="74"/>
      <c r="E260" s="74"/>
      <c r="F260" s="11"/>
      <c r="G260" s="45"/>
      <c r="H260" s="43"/>
      <c r="I260" s="43"/>
      <c r="J260" s="43"/>
      <c r="K260" s="43"/>
    </row>
    <row r="261" spans="2:11" x14ac:dyDescent="0.25">
      <c r="B261" s="46" t="s">
        <v>61</v>
      </c>
      <c r="C261" s="47">
        <v>0.3</v>
      </c>
      <c r="D261" s="74"/>
      <c r="E261" s="74"/>
      <c r="F261" s="11"/>
      <c r="G261" s="45"/>
      <c r="H261" s="43"/>
      <c r="I261" s="43"/>
      <c r="J261" s="43"/>
      <c r="K261" s="43"/>
    </row>
    <row r="262" spans="2:11" x14ac:dyDescent="0.25">
      <c r="B262" s="46" t="s">
        <v>62</v>
      </c>
      <c r="C262" s="47">
        <v>0.8</v>
      </c>
      <c r="D262" s="74"/>
      <c r="E262" s="74"/>
      <c r="F262" s="11"/>
      <c r="G262" s="45"/>
      <c r="H262" s="43"/>
      <c r="I262" s="43"/>
      <c r="J262" s="43"/>
      <c r="K262" s="43"/>
    </row>
    <row r="263" spans="2:11" x14ac:dyDescent="0.25">
      <c r="B263" s="46" t="s">
        <v>63</v>
      </c>
      <c r="C263" s="47">
        <v>0.8</v>
      </c>
      <c r="D263" s="74"/>
      <c r="E263" s="74"/>
      <c r="F263" s="11"/>
      <c r="G263" s="45"/>
      <c r="H263" s="43"/>
      <c r="I263" s="43"/>
      <c r="J263" s="43"/>
      <c r="K263" s="43"/>
    </row>
    <row r="264" spans="2:11" x14ac:dyDescent="0.25">
      <c r="B264" s="46" t="s">
        <v>64</v>
      </c>
      <c r="C264" s="47">
        <v>0.2</v>
      </c>
      <c r="D264" s="74"/>
      <c r="E264" s="74"/>
      <c r="F264" s="11"/>
      <c r="G264" s="45"/>
      <c r="H264" s="43"/>
      <c r="I264" s="43"/>
      <c r="J264" s="43"/>
      <c r="K264" s="43"/>
    </row>
    <row r="265" spans="2:11" x14ac:dyDescent="0.25">
      <c r="B265" s="48" t="s">
        <v>65</v>
      </c>
      <c r="C265" s="49">
        <v>0.8</v>
      </c>
      <c r="D265" s="74"/>
      <c r="E265" s="74"/>
      <c r="F265" s="11"/>
      <c r="G265" s="45"/>
      <c r="H265" s="43"/>
      <c r="I265" s="43"/>
      <c r="J265" s="43"/>
      <c r="K265" s="43"/>
    </row>
    <row r="266" spans="2:11" x14ac:dyDescent="0.25">
      <c r="B266" s="14"/>
      <c r="C266" s="14"/>
      <c r="D266" s="14"/>
      <c r="E266" s="14"/>
      <c r="F266" s="50"/>
      <c r="G266" s="50"/>
      <c r="H266" s="50"/>
      <c r="I266" s="50"/>
      <c r="J266" s="50"/>
      <c r="K266" s="50"/>
    </row>
    <row r="267" spans="2:11" ht="16.5" thickBot="1" x14ac:dyDescent="0.3">
      <c r="B267" s="14"/>
      <c r="C267" s="14"/>
      <c r="D267" s="14"/>
      <c r="E267" s="14"/>
      <c r="F267" s="50"/>
      <c r="G267" s="50"/>
      <c r="H267" s="50"/>
      <c r="I267" s="50"/>
      <c r="J267" s="50"/>
      <c r="K267" s="50"/>
    </row>
    <row r="268" spans="2:11" x14ac:dyDescent="0.25">
      <c r="B268" s="559" t="s">
        <v>66</v>
      </c>
      <c r="C268" s="560"/>
      <c r="D268" s="118"/>
      <c r="E268" s="118"/>
      <c r="F268" s="115"/>
    </row>
    <row r="269" spans="2:11" x14ac:dyDescent="0.25">
      <c r="B269" s="4" t="s">
        <v>4</v>
      </c>
      <c r="C269" s="5">
        <f>C260</f>
        <v>0</v>
      </c>
      <c r="D269" s="12"/>
      <c r="E269" s="12"/>
      <c r="F269" s="115"/>
    </row>
    <row r="270" spans="2:11" x14ac:dyDescent="0.25">
      <c r="B270" s="6" t="s">
        <v>5</v>
      </c>
      <c r="C270" s="7">
        <f>C264</f>
        <v>0.2</v>
      </c>
      <c r="D270" s="12"/>
      <c r="E270" s="12"/>
      <c r="F270" s="115"/>
    </row>
    <row r="271" spans="2:11" x14ac:dyDescent="0.25">
      <c r="B271" s="6" t="s">
        <v>2</v>
      </c>
      <c r="C271" s="7">
        <f>C263</f>
        <v>0.8</v>
      </c>
      <c r="D271" s="12"/>
      <c r="E271" s="12"/>
      <c r="F271" s="115"/>
    </row>
    <row r="272" spans="2:11" x14ac:dyDescent="0.25">
      <c r="B272" s="6" t="s">
        <v>6</v>
      </c>
      <c r="C272" s="7">
        <f>C263</f>
        <v>0.8</v>
      </c>
      <c r="D272" s="12"/>
      <c r="E272" s="12"/>
      <c r="F272" s="115"/>
    </row>
    <row r="273" spans="2:11" x14ac:dyDescent="0.25">
      <c r="B273" s="8" t="s">
        <v>50</v>
      </c>
      <c r="C273" s="7">
        <f>C260</f>
        <v>0</v>
      </c>
      <c r="D273" s="12"/>
      <c r="E273" s="12"/>
      <c r="F273" s="115"/>
    </row>
    <row r="274" spans="2:11" x14ac:dyDescent="0.25">
      <c r="B274" s="8" t="s">
        <v>7</v>
      </c>
      <c r="C274" s="7">
        <f>C263</f>
        <v>0.8</v>
      </c>
      <c r="D274" s="12"/>
      <c r="E274" s="12"/>
      <c r="F274" s="115"/>
    </row>
    <row r="275" spans="2:11" x14ac:dyDescent="0.25">
      <c r="B275" s="6" t="s">
        <v>1</v>
      </c>
      <c r="C275" s="7">
        <f>C263</f>
        <v>0.8</v>
      </c>
      <c r="D275" s="12"/>
      <c r="E275" s="12"/>
      <c r="F275" s="115"/>
    </row>
    <row r="276" spans="2:11" x14ac:dyDescent="0.25">
      <c r="B276" s="6" t="s">
        <v>12</v>
      </c>
      <c r="C276" s="7">
        <f>C263</f>
        <v>0.8</v>
      </c>
      <c r="D276" s="12"/>
      <c r="E276" s="12"/>
      <c r="F276" s="115"/>
    </row>
    <row r="277" spans="2:11" x14ac:dyDescent="0.25">
      <c r="B277" s="6" t="s">
        <v>57</v>
      </c>
      <c r="C277" s="7">
        <f>C263</f>
        <v>0.8</v>
      </c>
      <c r="D277" s="12"/>
      <c r="E277" s="12"/>
      <c r="F277" s="115"/>
    </row>
    <row r="278" spans="2:11" x14ac:dyDescent="0.25">
      <c r="B278" s="6" t="s">
        <v>8</v>
      </c>
      <c r="C278" s="7">
        <f>C263</f>
        <v>0.8</v>
      </c>
      <c r="D278" s="12"/>
      <c r="E278" s="12"/>
      <c r="F278" s="115"/>
    </row>
    <row r="279" spans="2:11" s="13" customFormat="1" x14ac:dyDescent="0.25">
      <c r="B279" s="8" t="s">
        <v>9</v>
      </c>
      <c r="C279" s="7">
        <f>C260</f>
        <v>0</v>
      </c>
      <c r="D279" s="12"/>
      <c r="E279" s="12"/>
      <c r="F279" s="115"/>
      <c r="G279" s="2"/>
      <c r="H279" s="2"/>
      <c r="I279" s="2"/>
      <c r="J279" s="2"/>
      <c r="K279" s="2"/>
    </row>
    <row r="280" spans="2:11" s="13" customFormat="1" x14ac:dyDescent="0.25">
      <c r="B280" s="6" t="s">
        <v>10</v>
      </c>
      <c r="C280" s="7">
        <f>C264</f>
        <v>0.2</v>
      </c>
      <c r="D280" s="12"/>
      <c r="E280" s="12"/>
      <c r="F280" s="115"/>
      <c r="G280" s="2"/>
      <c r="H280" s="2"/>
      <c r="I280" s="2"/>
      <c r="J280" s="2"/>
      <c r="K280" s="2"/>
    </row>
    <row r="281" spans="2:11" s="13" customFormat="1" ht="16.5" thickBot="1" x14ac:dyDescent="0.3">
      <c r="B281" s="9" t="s">
        <v>882</v>
      </c>
      <c r="C281" s="10">
        <f>C260</f>
        <v>0</v>
      </c>
      <c r="D281" s="12"/>
      <c r="E281" s="12"/>
      <c r="F281" s="115"/>
      <c r="G281" s="2"/>
      <c r="H281" s="2"/>
      <c r="I281" s="2"/>
      <c r="J281" s="2"/>
      <c r="K281" s="2"/>
    </row>
    <row r="282" spans="2:11" x14ac:dyDescent="0.25">
      <c r="B282" s="13"/>
      <c r="C282" s="14"/>
      <c r="D282" s="14"/>
      <c r="E282" s="14"/>
    </row>
    <row r="283" spans="2:11" ht="16.5" thickBot="1" x14ac:dyDescent="0.3">
      <c r="B283" s="13"/>
      <c r="C283" s="14"/>
      <c r="D283" s="14"/>
      <c r="E283" s="14"/>
    </row>
    <row r="284" spans="2:11" ht="47.25" x14ac:dyDescent="0.25">
      <c r="B284" s="475" t="s">
        <v>571</v>
      </c>
      <c r="C284" s="51" t="s">
        <v>13</v>
      </c>
      <c r="D284" s="27"/>
      <c r="E284" s="27"/>
    </row>
    <row r="285" spans="2:11" ht="16.5" thickBot="1" x14ac:dyDescent="0.3">
      <c r="B285" s="9"/>
      <c r="C285" s="52">
        <v>0.25</v>
      </c>
      <c r="D285" s="71"/>
      <c r="E285" s="71"/>
    </row>
    <row r="286" spans="2:11" x14ac:dyDescent="0.25">
      <c r="B286" s="11"/>
      <c r="C286" s="53"/>
      <c r="D286" s="53"/>
      <c r="E286" s="53"/>
    </row>
    <row r="287" spans="2:11" ht="16.5" thickBot="1" x14ac:dyDescent="0.3">
      <c r="B287" s="13"/>
      <c r="C287" s="14"/>
      <c r="D287" s="14"/>
      <c r="E287" s="14"/>
    </row>
    <row r="288" spans="2:11" ht="18.75" x14ac:dyDescent="0.35">
      <c r="B288" s="54" t="s">
        <v>73</v>
      </c>
      <c r="C288" s="55" t="s">
        <v>0</v>
      </c>
      <c r="D288" s="58"/>
      <c r="E288" s="58"/>
    </row>
    <row r="289" spans="2:11" x14ac:dyDescent="0.25">
      <c r="B289" s="4" t="s">
        <v>4</v>
      </c>
      <c r="C289" s="5">
        <f t="shared" ref="C289:C301" si="201">C269*$C$285</f>
        <v>0</v>
      </c>
      <c r="D289" s="12"/>
      <c r="E289" s="12"/>
    </row>
    <row r="290" spans="2:11" x14ac:dyDescent="0.25">
      <c r="B290" s="6" t="s">
        <v>5</v>
      </c>
      <c r="C290" s="7">
        <f t="shared" si="201"/>
        <v>0.05</v>
      </c>
      <c r="D290" s="12"/>
      <c r="E290" s="12"/>
    </row>
    <row r="291" spans="2:11" s="13" customFormat="1" x14ac:dyDescent="0.25">
      <c r="B291" s="6" t="s">
        <v>2</v>
      </c>
      <c r="C291" s="7">
        <f t="shared" si="201"/>
        <v>0.2</v>
      </c>
      <c r="D291" s="12"/>
      <c r="E291" s="12"/>
      <c r="F291" s="2"/>
      <c r="G291" s="2"/>
      <c r="H291" s="2"/>
      <c r="I291" s="2"/>
      <c r="J291" s="2"/>
      <c r="K291" s="2"/>
    </row>
    <row r="292" spans="2:11" s="13" customFormat="1" x14ac:dyDescent="0.25">
      <c r="B292" s="6" t="s">
        <v>6</v>
      </c>
      <c r="C292" s="7">
        <f t="shared" si="201"/>
        <v>0.2</v>
      </c>
      <c r="D292" s="12"/>
      <c r="E292" s="12"/>
      <c r="F292" s="2"/>
      <c r="G292" s="2"/>
      <c r="H292" s="2"/>
      <c r="I292" s="2"/>
      <c r="J292" s="2"/>
      <c r="K292" s="2"/>
    </row>
    <row r="293" spans="2:11" x14ac:dyDescent="0.25">
      <c r="B293" s="6" t="s">
        <v>50</v>
      </c>
      <c r="C293" s="7">
        <f t="shared" si="201"/>
        <v>0</v>
      </c>
      <c r="D293" s="12"/>
      <c r="E293" s="12"/>
    </row>
    <row r="294" spans="2:11" x14ac:dyDescent="0.25">
      <c r="B294" s="8" t="s">
        <v>7</v>
      </c>
      <c r="C294" s="7">
        <f t="shared" si="201"/>
        <v>0.2</v>
      </c>
      <c r="D294" s="12"/>
      <c r="E294" s="12"/>
    </row>
    <row r="295" spans="2:11" x14ac:dyDescent="0.25">
      <c r="B295" s="6" t="s">
        <v>1</v>
      </c>
      <c r="C295" s="7">
        <f t="shared" si="201"/>
        <v>0.2</v>
      </c>
      <c r="D295" s="12"/>
      <c r="E295" s="12"/>
    </row>
    <row r="296" spans="2:11" x14ac:dyDescent="0.25">
      <c r="B296" s="6" t="s">
        <v>12</v>
      </c>
      <c r="C296" s="7">
        <f t="shared" si="201"/>
        <v>0.2</v>
      </c>
      <c r="D296" s="12"/>
      <c r="E296" s="12"/>
    </row>
    <row r="297" spans="2:11" x14ac:dyDescent="0.25">
      <c r="B297" s="6" t="s">
        <v>56</v>
      </c>
      <c r="C297" s="7">
        <f t="shared" si="201"/>
        <v>0.2</v>
      </c>
      <c r="D297" s="12"/>
      <c r="E297" s="12"/>
    </row>
    <row r="298" spans="2:11" x14ac:dyDescent="0.25">
      <c r="B298" s="6" t="s">
        <v>8</v>
      </c>
      <c r="C298" s="7">
        <f t="shared" si="201"/>
        <v>0.2</v>
      </c>
      <c r="D298" s="12"/>
      <c r="E298" s="12"/>
    </row>
    <row r="299" spans="2:11" x14ac:dyDescent="0.25">
      <c r="B299" s="6" t="s">
        <v>9</v>
      </c>
      <c r="C299" s="7">
        <f t="shared" si="201"/>
        <v>0</v>
      </c>
      <c r="D299" s="12"/>
      <c r="E299" s="12"/>
    </row>
    <row r="300" spans="2:11" x14ac:dyDescent="0.25">
      <c r="B300" s="6" t="s">
        <v>10</v>
      </c>
      <c r="C300" s="7">
        <f t="shared" si="201"/>
        <v>0.05</v>
      </c>
      <c r="D300" s="12"/>
      <c r="E300" s="12"/>
      <c r="F300" s="56"/>
      <c r="G300" s="56"/>
      <c r="H300" s="56"/>
      <c r="I300" s="56"/>
    </row>
    <row r="301" spans="2:11" ht="16.5" thickBot="1" x14ac:dyDescent="0.3">
      <c r="B301" s="9" t="s">
        <v>882</v>
      </c>
      <c r="C301" s="10">
        <f t="shared" si="201"/>
        <v>0</v>
      </c>
      <c r="D301" s="12"/>
      <c r="E301" s="12"/>
      <c r="F301" s="56"/>
      <c r="G301" s="56"/>
      <c r="H301" s="56"/>
      <c r="I301" s="56"/>
    </row>
    <row r="302" spans="2:11" x14ac:dyDescent="0.25">
      <c r="B302" s="11"/>
      <c r="C302" s="53"/>
      <c r="D302" s="53"/>
      <c r="E302" s="53"/>
      <c r="F302" s="56"/>
      <c r="G302" s="56"/>
      <c r="H302" s="56"/>
      <c r="I302" s="56"/>
    </row>
    <row r="303" spans="2:11" ht="16.5" thickBot="1" x14ac:dyDescent="0.3">
      <c r="B303" s="57"/>
      <c r="C303" s="58"/>
      <c r="D303" s="58"/>
      <c r="E303" s="58"/>
      <c r="H303" s="59"/>
      <c r="I303" s="59"/>
    </row>
    <row r="304" spans="2:11" ht="50.25" x14ac:dyDescent="0.25">
      <c r="B304" s="475" t="s">
        <v>572</v>
      </c>
      <c r="C304" s="51" t="s">
        <v>19</v>
      </c>
      <c r="D304" s="27"/>
      <c r="E304" s="27"/>
    </row>
    <row r="305" spans="2:14" ht="16.5" thickBot="1" x14ac:dyDescent="0.3">
      <c r="B305" s="9"/>
      <c r="C305" s="52">
        <v>0.35</v>
      </c>
      <c r="D305" s="71"/>
      <c r="E305" s="71"/>
    </row>
    <row r="306" spans="2:14" x14ac:dyDescent="0.25">
      <c r="B306" s="13"/>
      <c r="C306" s="14"/>
      <c r="D306" s="14"/>
      <c r="E306" s="14"/>
    </row>
    <row r="307" spans="2:14" s="18" customFormat="1" x14ac:dyDescent="0.25">
      <c r="B307" s="60" t="s">
        <v>99</v>
      </c>
      <c r="C307" s="16" t="s">
        <v>90</v>
      </c>
      <c r="D307" s="16">
        <v>2005</v>
      </c>
      <c r="E307" s="16">
        <v>2006</v>
      </c>
      <c r="F307" s="16">
        <v>2007</v>
      </c>
      <c r="G307" s="16">
        <v>2008</v>
      </c>
      <c r="H307" s="16">
        <v>2009</v>
      </c>
      <c r="I307" s="16">
        <v>2010</v>
      </c>
      <c r="J307" s="16">
        <v>2011</v>
      </c>
      <c r="K307" s="16">
        <v>2012</v>
      </c>
      <c r="L307" s="16">
        <v>2013</v>
      </c>
      <c r="M307" s="16">
        <v>2014</v>
      </c>
      <c r="N307" s="17">
        <v>2015</v>
      </c>
    </row>
    <row r="308" spans="2:14" s="18" customFormat="1" x14ac:dyDescent="0.25">
      <c r="B308" s="167" t="s">
        <v>16</v>
      </c>
      <c r="C308" s="27"/>
      <c r="D308" s="84"/>
      <c r="E308" s="84"/>
      <c r="F308" s="84"/>
      <c r="G308" s="84"/>
      <c r="H308" s="84"/>
      <c r="I308" s="84"/>
      <c r="J308" s="84"/>
      <c r="K308" s="84"/>
      <c r="L308" s="179"/>
      <c r="M308" s="179"/>
      <c r="N308" s="85"/>
    </row>
    <row r="309" spans="2:14" s="18" customFormat="1" x14ac:dyDescent="0.25">
      <c r="B309" s="165" t="s">
        <v>136</v>
      </c>
      <c r="C309" s="20"/>
      <c r="D309" s="179">
        <f t="shared" ref="D309:L309" si="202">((D143-$C$305)*$C$289)/10^3</f>
        <v>0</v>
      </c>
      <c r="E309" s="179">
        <f t="shared" si="202"/>
        <v>0</v>
      </c>
      <c r="F309" s="179">
        <f t="shared" si="202"/>
        <v>0</v>
      </c>
      <c r="G309" s="179">
        <f t="shared" si="202"/>
        <v>0</v>
      </c>
      <c r="H309" s="179">
        <f t="shared" si="202"/>
        <v>0</v>
      </c>
      <c r="I309" s="179">
        <f t="shared" si="202"/>
        <v>0</v>
      </c>
      <c r="J309" s="179">
        <f t="shared" si="202"/>
        <v>0</v>
      </c>
      <c r="K309" s="179">
        <f t="shared" si="202"/>
        <v>0</v>
      </c>
      <c r="L309" s="528">
        <f t="shared" si="202"/>
        <v>0</v>
      </c>
      <c r="M309" s="528">
        <f t="shared" ref="M309:N309" si="203">((M143-$C$305)*$C$289)/10^3</f>
        <v>0</v>
      </c>
      <c r="N309" s="180">
        <f t="shared" si="203"/>
        <v>0</v>
      </c>
    </row>
    <row r="310" spans="2:14" s="18" customFormat="1" x14ac:dyDescent="0.25">
      <c r="B310" s="165" t="s">
        <v>137</v>
      </c>
      <c r="C310" s="20"/>
      <c r="D310" s="179">
        <f t="shared" ref="D310:L310" si="204">((D144-$C$305)*$C$289)/10^3</f>
        <v>0</v>
      </c>
      <c r="E310" s="179">
        <f t="shared" si="204"/>
        <v>0</v>
      </c>
      <c r="F310" s="179">
        <f t="shared" si="204"/>
        <v>0</v>
      </c>
      <c r="G310" s="179">
        <f t="shared" si="204"/>
        <v>0</v>
      </c>
      <c r="H310" s="179">
        <f t="shared" si="204"/>
        <v>0</v>
      </c>
      <c r="I310" s="179">
        <f t="shared" si="204"/>
        <v>0</v>
      </c>
      <c r="J310" s="179">
        <f t="shared" si="204"/>
        <v>0</v>
      </c>
      <c r="K310" s="179">
        <f t="shared" si="204"/>
        <v>0</v>
      </c>
      <c r="L310" s="179">
        <f t="shared" si="204"/>
        <v>0</v>
      </c>
      <c r="M310" s="179">
        <f t="shared" ref="M310:N310" si="205">((M144-$C$305)*$C$289)/10^3</f>
        <v>0</v>
      </c>
      <c r="N310" s="180">
        <f t="shared" si="205"/>
        <v>0</v>
      </c>
    </row>
    <row r="311" spans="2:14" s="18" customFormat="1" x14ac:dyDescent="0.25">
      <c r="B311" s="165" t="s">
        <v>138</v>
      </c>
      <c r="C311" s="20"/>
      <c r="D311" s="179">
        <f t="shared" ref="D311:L311" si="206">((D145-$C$305)*$C$289)/10^3</f>
        <v>0</v>
      </c>
      <c r="E311" s="179">
        <f t="shared" si="206"/>
        <v>0</v>
      </c>
      <c r="F311" s="179">
        <f t="shared" si="206"/>
        <v>0</v>
      </c>
      <c r="G311" s="179">
        <f t="shared" si="206"/>
        <v>0</v>
      </c>
      <c r="H311" s="179">
        <f t="shared" si="206"/>
        <v>0</v>
      </c>
      <c r="I311" s="179">
        <f t="shared" si="206"/>
        <v>0</v>
      </c>
      <c r="J311" s="179">
        <f t="shared" si="206"/>
        <v>0</v>
      </c>
      <c r="K311" s="179">
        <f t="shared" si="206"/>
        <v>0</v>
      </c>
      <c r="L311" s="528">
        <f t="shared" si="206"/>
        <v>0</v>
      </c>
      <c r="M311" s="528">
        <f t="shared" ref="M311:N311" si="207">((M145-$C$305)*$C$289)/10^3</f>
        <v>0</v>
      </c>
      <c r="N311" s="180">
        <f t="shared" si="207"/>
        <v>0</v>
      </c>
    </row>
    <row r="312" spans="2:14" s="18" customFormat="1" x14ac:dyDescent="0.25">
      <c r="B312" s="165" t="s">
        <v>139</v>
      </c>
      <c r="C312" s="20"/>
      <c r="D312" s="179">
        <f t="shared" ref="D312:L312" si="208">((D146-$C$305)*$C$289)/10^3</f>
        <v>0</v>
      </c>
      <c r="E312" s="179">
        <f t="shared" si="208"/>
        <v>0</v>
      </c>
      <c r="F312" s="179">
        <f t="shared" si="208"/>
        <v>0</v>
      </c>
      <c r="G312" s="179">
        <f t="shared" si="208"/>
        <v>0</v>
      </c>
      <c r="H312" s="179">
        <f t="shared" si="208"/>
        <v>0</v>
      </c>
      <c r="I312" s="179">
        <f t="shared" si="208"/>
        <v>0</v>
      </c>
      <c r="J312" s="179">
        <f t="shared" si="208"/>
        <v>0</v>
      </c>
      <c r="K312" s="179">
        <f t="shared" si="208"/>
        <v>0</v>
      </c>
      <c r="L312" s="528">
        <f t="shared" si="208"/>
        <v>0</v>
      </c>
      <c r="M312" s="528">
        <f t="shared" ref="M312:N312" si="209">((M146-$C$305)*$C$289)/10^3</f>
        <v>0</v>
      </c>
      <c r="N312" s="180">
        <f t="shared" si="209"/>
        <v>0</v>
      </c>
    </row>
    <row r="313" spans="2:14" s="18" customFormat="1" x14ac:dyDescent="0.25">
      <c r="B313" s="165" t="s">
        <v>140</v>
      </c>
      <c r="C313" s="20"/>
      <c r="D313" s="179">
        <f t="shared" ref="D313:L313" si="210">((D147-$C$305)*$C$289)/10^3</f>
        <v>0</v>
      </c>
      <c r="E313" s="179">
        <f t="shared" si="210"/>
        <v>0</v>
      </c>
      <c r="F313" s="179">
        <f t="shared" si="210"/>
        <v>0</v>
      </c>
      <c r="G313" s="179">
        <f t="shared" si="210"/>
        <v>0</v>
      </c>
      <c r="H313" s="179">
        <f t="shared" si="210"/>
        <v>0</v>
      </c>
      <c r="I313" s="179">
        <f t="shared" si="210"/>
        <v>0</v>
      </c>
      <c r="J313" s="179">
        <f t="shared" si="210"/>
        <v>0</v>
      </c>
      <c r="K313" s="179">
        <f t="shared" si="210"/>
        <v>0</v>
      </c>
      <c r="L313" s="528">
        <f t="shared" si="210"/>
        <v>0</v>
      </c>
      <c r="M313" s="528">
        <f t="shared" ref="M313:N313" si="211">((M147-$C$305)*$C$289)/10^3</f>
        <v>0</v>
      </c>
      <c r="N313" s="180">
        <f t="shared" si="211"/>
        <v>0</v>
      </c>
    </row>
    <row r="314" spans="2:14" s="18" customFormat="1" x14ac:dyDescent="0.25">
      <c r="B314" s="165" t="s">
        <v>141</v>
      </c>
      <c r="C314" s="20"/>
      <c r="D314" s="179">
        <f t="shared" ref="D314:L314" si="212">((D148-$C$305)*$C$289)/10^3</f>
        <v>0</v>
      </c>
      <c r="E314" s="179">
        <f t="shared" si="212"/>
        <v>0</v>
      </c>
      <c r="F314" s="179">
        <f t="shared" si="212"/>
        <v>0</v>
      </c>
      <c r="G314" s="179">
        <f t="shared" si="212"/>
        <v>0</v>
      </c>
      <c r="H314" s="179">
        <f t="shared" si="212"/>
        <v>0</v>
      </c>
      <c r="I314" s="179">
        <f t="shared" si="212"/>
        <v>0</v>
      </c>
      <c r="J314" s="179">
        <f t="shared" si="212"/>
        <v>0</v>
      </c>
      <c r="K314" s="179">
        <f t="shared" si="212"/>
        <v>0</v>
      </c>
      <c r="L314" s="528">
        <f t="shared" si="212"/>
        <v>0</v>
      </c>
      <c r="M314" s="528">
        <f t="shared" ref="M314:N314" si="213">((M148-$C$305)*$C$289)/10^3</f>
        <v>0</v>
      </c>
      <c r="N314" s="180">
        <f t="shared" si="213"/>
        <v>0</v>
      </c>
    </row>
    <row r="315" spans="2:14" s="18" customFormat="1" x14ac:dyDescent="0.25">
      <c r="B315" s="165" t="s">
        <v>142</v>
      </c>
      <c r="C315" s="20"/>
      <c r="D315" s="179">
        <f t="shared" ref="D315:L315" si="214">((D149-$C$305)*$C$289)/10^3</f>
        <v>0</v>
      </c>
      <c r="E315" s="179">
        <f t="shared" si="214"/>
        <v>0</v>
      </c>
      <c r="F315" s="179">
        <f t="shared" si="214"/>
        <v>0</v>
      </c>
      <c r="G315" s="179">
        <f t="shared" si="214"/>
        <v>0</v>
      </c>
      <c r="H315" s="179">
        <f t="shared" si="214"/>
        <v>0</v>
      </c>
      <c r="I315" s="179">
        <f t="shared" si="214"/>
        <v>0</v>
      </c>
      <c r="J315" s="179">
        <f t="shared" si="214"/>
        <v>0</v>
      </c>
      <c r="K315" s="179">
        <f t="shared" si="214"/>
        <v>0</v>
      </c>
      <c r="L315" s="179">
        <f t="shared" si="214"/>
        <v>0</v>
      </c>
      <c r="M315" s="179">
        <f t="shared" ref="M315:N315" si="215">((M149-$C$305)*$C$289)/10^3</f>
        <v>0</v>
      </c>
      <c r="N315" s="180">
        <f t="shared" si="215"/>
        <v>0</v>
      </c>
    </row>
    <row r="316" spans="2:14" s="18" customFormat="1" x14ac:dyDescent="0.25">
      <c r="B316" s="165" t="s">
        <v>143</v>
      </c>
      <c r="C316" s="20"/>
      <c r="D316" s="179">
        <f t="shared" ref="D316:L316" si="216">((D150-$C$305)*$C$289)/10^3</f>
        <v>0</v>
      </c>
      <c r="E316" s="179">
        <f t="shared" si="216"/>
        <v>0</v>
      </c>
      <c r="F316" s="179">
        <f t="shared" si="216"/>
        <v>0</v>
      </c>
      <c r="G316" s="179">
        <f t="shared" si="216"/>
        <v>0</v>
      </c>
      <c r="H316" s="179">
        <f t="shared" si="216"/>
        <v>0</v>
      </c>
      <c r="I316" s="179">
        <f t="shared" si="216"/>
        <v>0</v>
      </c>
      <c r="J316" s="179">
        <f t="shared" si="216"/>
        <v>0</v>
      </c>
      <c r="K316" s="179">
        <f t="shared" si="216"/>
        <v>0</v>
      </c>
      <c r="L316" s="528">
        <f t="shared" si="216"/>
        <v>0</v>
      </c>
      <c r="M316" s="528">
        <f t="shared" ref="M316:N316" si="217">((M150-$C$305)*$C$289)/10^3</f>
        <v>0</v>
      </c>
      <c r="N316" s="180">
        <f t="shared" si="217"/>
        <v>0</v>
      </c>
    </row>
    <row r="317" spans="2:14" s="18" customFormat="1" x14ac:dyDescent="0.25">
      <c r="B317" s="165" t="s">
        <v>144</v>
      </c>
      <c r="C317" s="20"/>
      <c r="D317" s="179">
        <f t="shared" ref="D317:L317" si="218">((D151-$C$305)*$C$289)/10^3</f>
        <v>0</v>
      </c>
      <c r="E317" s="179">
        <f t="shared" si="218"/>
        <v>0</v>
      </c>
      <c r="F317" s="179">
        <f t="shared" si="218"/>
        <v>0</v>
      </c>
      <c r="G317" s="179">
        <f t="shared" si="218"/>
        <v>0</v>
      </c>
      <c r="H317" s="179">
        <f t="shared" si="218"/>
        <v>0</v>
      </c>
      <c r="I317" s="179">
        <f t="shared" si="218"/>
        <v>0</v>
      </c>
      <c r="J317" s="179">
        <f t="shared" si="218"/>
        <v>0</v>
      </c>
      <c r="K317" s="179">
        <f t="shared" si="218"/>
        <v>0</v>
      </c>
      <c r="L317" s="528">
        <f t="shared" si="218"/>
        <v>0</v>
      </c>
      <c r="M317" s="528">
        <f t="shared" ref="M317:N317" si="219">((M151-$C$305)*$C$289)/10^3</f>
        <v>0</v>
      </c>
      <c r="N317" s="180">
        <f t="shared" si="219"/>
        <v>0</v>
      </c>
    </row>
    <row r="318" spans="2:14" s="18" customFormat="1" x14ac:dyDescent="0.25">
      <c r="B318" s="165" t="s">
        <v>145</v>
      </c>
      <c r="C318" s="20"/>
      <c r="D318" s="179">
        <f t="shared" ref="D318:L318" si="220">((D152-$C$305)*$C$289)/10^3</f>
        <v>0</v>
      </c>
      <c r="E318" s="179">
        <f t="shared" si="220"/>
        <v>0</v>
      </c>
      <c r="F318" s="179">
        <f t="shared" si="220"/>
        <v>0</v>
      </c>
      <c r="G318" s="179">
        <f t="shared" si="220"/>
        <v>0</v>
      </c>
      <c r="H318" s="179">
        <f t="shared" si="220"/>
        <v>0</v>
      </c>
      <c r="I318" s="179">
        <f t="shared" si="220"/>
        <v>0</v>
      </c>
      <c r="J318" s="179">
        <f t="shared" si="220"/>
        <v>0</v>
      </c>
      <c r="K318" s="179">
        <f t="shared" si="220"/>
        <v>0</v>
      </c>
      <c r="L318" s="528">
        <f t="shared" si="220"/>
        <v>0</v>
      </c>
      <c r="M318" s="528">
        <f t="shared" ref="M318:N318" si="221">((M152-$C$305)*$C$289)/10^3</f>
        <v>0</v>
      </c>
      <c r="N318" s="180">
        <f t="shared" si="221"/>
        <v>0</v>
      </c>
    </row>
    <row r="319" spans="2:14" s="18" customFormat="1" x14ac:dyDescent="0.25">
      <c r="B319" s="165" t="s">
        <v>146</v>
      </c>
      <c r="C319" s="20"/>
      <c r="D319" s="179">
        <f t="shared" ref="D319:L319" si="222">((D153-$C$305)*$C$289)/10^3</f>
        <v>0</v>
      </c>
      <c r="E319" s="179">
        <f t="shared" si="222"/>
        <v>0</v>
      </c>
      <c r="F319" s="179">
        <f t="shared" si="222"/>
        <v>0</v>
      </c>
      <c r="G319" s="179">
        <f t="shared" si="222"/>
        <v>0</v>
      </c>
      <c r="H319" s="179">
        <f t="shared" si="222"/>
        <v>0</v>
      </c>
      <c r="I319" s="179">
        <f t="shared" si="222"/>
        <v>0</v>
      </c>
      <c r="J319" s="179">
        <f t="shared" si="222"/>
        <v>0</v>
      </c>
      <c r="K319" s="179">
        <f t="shared" si="222"/>
        <v>0</v>
      </c>
      <c r="L319" s="179">
        <f t="shared" si="222"/>
        <v>0</v>
      </c>
      <c r="M319" s="179">
        <f t="shared" ref="M319:N319" si="223">((M153-$C$305)*$C$289)/10^3</f>
        <v>0</v>
      </c>
      <c r="N319" s="180">
        <f t="shared" si="223"/>
        <v>0</v>
      </c>
    </row>
    <row r="320" spans="2:14" s="18" customFormat="1" x14ac:dyDescent="0.25">
      <c r="B320" s="165" t="s">
        <v>147</v>
      </c>
      <c r="C320" s="20"/>
      <c r="D320" s="179">
        <f t="shared" ref="D320:L320" si="224">((D154-$C$305)*$C$289)/10^3</f>
        <v>0</v>
      </c>
      <c r="E320" s="179">
        <f t="shared" si="224"/>
        <v>0</v>
      </c>
      <c r="F320" s="179">
        <f t="shared" si="224"/>
        <v>0</v>
      </c>
      <c r="G320" s="179">
        <f t="shared" si="224"/>
        <v>0</v>
      </c>
      <c r="H320" s="179">
        <f t="shared" si="224"/>
        <v>0</v>
      </c>
      <c r="I320" s="179">
        <f t="shared" si="224"/>
        <v>0</v>
      </c>
      <c r="J320" s="179">
        <f t="shared" si="224"/>
        <v>0</v>
      </c>
      <c r="K320" s="179">
        <f t="shared" si="224"/>
        <v>0</v>
      </c>
      <c r="L320" s="528">
        <f t="shared" si="224"/>
        <v>0</v>
      </c>
      <c r="M320" s="528">
        <f t="shared" ref="M320:N320" si="225">((M154-$C$305)*$C$289)/10^3</f>
        <v>0</v>
      </c>
      <c r="N320" s="180">
        <f t="shared" si="225"/>
        <v>0</v>
      </c>
    </row>
    <row r="321" spans="2:14" s="18" customFormat="1" x14ac:dyDescent="0.25">
      <c r="B321" s="165" t="s">
        <v>148</v>
      </c>
      <c r="C321" s="20"/>
      <c r="D321" s="179">
        <f t="shared" ref="D321:L321" si="226">((D155-$C$305)*$C$289)/10^3</f>
        <v>0</v>
      </c>
      <c r="E321" s="179">
        <f t="shared" si="226"/>
        <v>0</v>
      </c>
      <c r="F321" s="179">
        <f t="shared" si="226"/>
        <v>0</v>
      </c>
      <c r="G321" s="179">
        <f t="shared" si="226"/>
        <v>0</v>
      </c>
      <c r="H321" s="179">
        <f t="shared" si="226"/>
        <v>0</v>
      </c>
      <c r="I321" s="179">
        <f t="shared" si="226"/>
        <v>0</v>
      </c>
      <c r="J321" s="179">
        <f t="shared" si="226"/>
        <v>0</v>
      </c>
      <c r="K321" s="179">
        <f t="shared" si="226"/>
        <v>0</v>
      </c>
      <c r="L321" s="528">
        <f t="shared" si="226"/>
        <v>0</v>
      </c>
      <c r="M321" s="528">
        <f t="shared" ref="M321:N321" si="227">((M155-$C$305)*$C$289)/10^3</f>
        <v>0</v>
      </c>
      <c r="N321" s="180">
        <f t="shared" si="227"/>
        <v>0</v>
      </c>
    </row>
    <row r="322" spans="2:14" s="18" customFormat="1" x14ac:dyDescent="0.25">
      <c r="B322" s="165" t="s">
        <v>149</v>
      </c>
      <c r="C322" s="20"/>
      <c r="D322" s="179">
        <f t="shared" ref="D322:L322" si="228">((D156-$C$305)*$C$289)/10^3</f>
        <v>0</v>
      </c>
      <c r="E322" s="179">
        <f t="shared" si="228"/>
        <v>0</v>
      </c>
      <c r="F322" s="179">
        <f t="shared" si="228"/>
        <v>0</v>
      </c>
      <c r="G322" s="179">
        <f t="shared" si="228"/>
        <v>0</v>
      </c>
      <c r="H322" s="179">
        <f t="shared" si="228"/>
        <v>0</v>
      </c>
      <c r="I322" s="179">
        <f t="shared" si="228"/>
        <v>0</v>
      </c>
      <c r="J322" s="179">
        <f t="shared" si="228"/>
        <v>0</v>
      </c>
      <c r="K322" s="179">
        <f t="shared" si="228"/>
        <v>0</v>
      </c>
      <c r="L322" s="528">
        <f t="shared" si="228"/>
        <v>0</v>
      </c>
      <c r="M322" s="528">
        <f t="shared" ref="M322:N322" si="229">((M156-$C$305)*$C$289)/10^3</f>
        <v>0</v>
      </c>
      <c r="N322" s="180">
        <f t="shared" si="229"/>
        <v>0</v>
      </c>
    </row>
    <row r="323" spans="2:14" s="18" customFormat="1" x14ac:dyDescent="0.25">
      <c r="B323" s="165" t="s">
        <v>150</v>
      </c>
      <c r="C323" s="20"/>
      <c r="D323" s="179">
        <f t="shared" ref="D323:L323" si="230">((D157-$C$305)*$C$289)/10^3</f>
        <v>0</v>
      </c>
      <c r="E323" s="179">
        <f t="shared" si="230"/>
        <v>0</v>
      </c>
      <c r="F323" s="179">
        <f t="shared" si="230"/>
        <v>0</v>
      </c>
      <c r="G323" s="179">
        <f t="shared" si="230"/>
        <v>0</v>
      </c>
      <c r="H323" s="179">
        <f t="shared" si="230"/>
        <v>0</v>
      </c>
      <c r="I323" s="179">
        <f t="shared" si="230"/>
        <v>0</v>
      </c>
      <c r="J323" s="179">
        <f t="shared" si="230"/>
        <v>0</v>
      </c>
      <c r="K323" s="179">
        <f t="shared" si="230"/>
        <v>0</v>
      </c>
      <c r="L323" s="528">
        <f t="shared" si="230"/>
        <v>0</v>
      </c>
      <c r="M323" s="528">
        <f t="shared" ref="M323:N323" si="231">((M157-$C$305)*$C$289)/10^3</f>
        <v>0</v>
      </c>
      <c r="N323" s="180">
        <f t="shared" si="231"/>
        <v>0</v>
      </c>
    </row>
    <row r="324" spans="2:14" s="18" customFormat="1" x14ac:dyDescent="0.25">
      <c r="B324" s="165" t="s">
        <v>151</v>
      </c>
      <c r="C324" s="20"/>
      <c r="D324" s="179">
        <f t="shared" ref="D324:L324" si="232">((D158-$C$305)*$C$289)/10^3</f>
        <v>0</v>
      </c>
      <c r="E324" s="179">
        <f t="shared" si="232"/>
        <v>0</v>
      </c>
      <c r="F324" s="179">
        <f t="shared" si="232"/>
        <v>0</v>
      </c>
      <c r="G324" s="179">
        <f t="shared" si="232"/>
        <v>0</v>
      </c>
      <c r="H324" s="179">
        <f t="shared" si="232"/>
        <v>0</v>
      </c>
      <c r="I324" s="179">
        <f t="shared" si="232"/>
        <v>0</v>
      </c>
      <c r="J324" s="179">
        <f t="shared" si="232"/>
        <v>0</v>
      </c>
      <c r="K324" s="179">
        <f t="shared" si="232"/>
        <v>0</v>
      </c>
      <c r="L324" s="179">
        <f t="shared" si="232"/>
        <v>0</v>
      </c>
      <c r="M324" s="179">
        <f t="shared" ref="M324:N324" si="233">((M158-$C$305)*$C$289)/10^3</f>
        <v>0</v>
      </c>
      <c r="N324" s="180">
        <f t="shared" si="233"/>
        <v>0</v>
      </c>
    </row>
    <row r="325" spans="2:14" s="18" customFormat="1" x14ac:dyDescent="0.25">
      <c r="B325" s="165" t="s">
        <v>152</v>
      </c>
      <c r="C325" s="20"/>
      <c r="D325" s="179">
        <f t="shared" ref="D325:L325" si="234">((D159-$C$305)*$C$289)/10^3</f>
        <v>0</v>
      </c>
      <c r="E325" s="179">
        <f t="shared" si="234"/>
        <v>0</v>
      </c>
      <c r="F325" s="179">
        <f t="shared" si="234"/>
        <v>0</v>
      </c>
      <c r="G325" s="179">
        <f t="shared" si="234"/>
        <v>0</v>
      </c>
      <c r="H325" s="179">
        <f t="shared" si="234"/>
        <v>0</v>
      </c>
      <c r="I325" s="179">
        <f t="shared" si="234"/>
        <v>0</v>
      </c>
      <c r="J325" s="179">
        <f t="shared" si="234"/>
        <v>0</v>
      </c>
      <c r="K325" s="179">
        <f t="shared" si="234"/>
        <v>0</v>
      </c>
      <c r="L325" s="179">
        <f t="shared" si="234"/>
        <v>0</v>
      </c>
      <c r="M325" s="179">
        <f t="shared" ref="M325:N325" si="235">((M159-$C$305)*$C$289)/10^3</f>
        <v>0</v>
      </c>
      <c r="N325" s="180">
        <f t="shared" si="235"/>
        <v>0</v>
      </c>
    </row>
    <row r="326" spans="2:14" s="18" customFormat="1" x14ac:dyDescent="0.25">
      <c r="B326" s="165" t="s">
        <v>153</v>
      </c>
      <c r="C326" s="20"/>
      <c r="D326" s="179">
        <f t="shared" ref="D326:L326" si="236">((D160-$C$305)*$C$289)/10^3</f>
        <v>0</v>
      </c>
      <c r="E326" s="179">
        <f t="shared" si="236"/>
        <v>0</v>
      </c>
      <c r="F326" s="179">
        <f t="shared" si="236"/>
        <v>0</v>
      </c>
      <c r="G326" s="179">
        <f t="shared" si="236"/>
        <v>0</v>
      </c>
      <c r="H326" s="179">
        <f t="shared" si="236"/>
        <v>0</v>
      </c>
      <c r="I326" s="179">
        <f t="shared" si="236"/>
        <v>0</v>
      </c>
      <c r="J326" s="179">
        <f t="shared" si="236"/>
        <v>0</v>
      </c>
      <c r="K326" s="179">
        <f t="shared" si="236"/>
        <v>0</v>
      </c>
      <c r="L326" s="528">
        <f t="shared" si="236"/>
        <v>0</v>
      </c>
      <c r="M326" s="528">
        <f t="shared" ref="M326:N326" si="237">((M160-$C$305)*$C$289)/10^3</f>
        <v>0</v>
      </c>
      <c r="N326" s="180">
        <f t="shared" si="237"/>
        <v>0</v>
      </c>
    </row>
    <row r="327" spans="2:14" s="18" customFormat="1" x14ac:dyDescent="0.25">
      <c r="B327" s="165" t="s">
        <v>154</v>
      </c>
      <c r="C327" s="20"/>
      <c r="D327" s="179">
        <f t="shared" ref="D327:L327" si="238">((D161-$C$305)*$C$289)/10^3</f>
        <v>0</v>
      </c>
      <c r="E327" s="179">
        <f t="shared" si="238"/>
        <v>0</v>
      </c>
      <c r="F327" s="179">
        <f t="shared" si="238"/>
        <v>0</v>
      </c>
      <c r="G327" s="179">
        <f t="shared" si="238"/>
        <v>0</v>
      </c>
      <c r="H327" s="179">
        <f t="shared" si="238"/>
        <v>0</v>
      </c>
      <c r="I327" s="179">
        <f t="shared" si="238"/>
        <v>0</v>
      </c>
      <c r="J327" s="179">
        <f t="shared" si="238"/>
        <v>0</v>
      </c>
      <c r="K327" s="179">
        <f t="shared" si="238"/>
        <v>0</v>
      </c>
      <c r="L327" s="528">
        <f t="shared" si="238"/>
        <v>0</v>
      </c>
      <c r="M327" s="528">
        <f t="shared" ref="M327:N327" si="239">((M161-$C$305)*$C$289)/10^3</f>
        <v>0</v>
      </c>
      <c r="N327" s="180">
        <f t="shared" si="239"/>
        <v>0</v>
      </c>
    </row>
    <row r="328" spans="2:14" s="18" customFormat="1" x14ac:dyDescent="0.25">
      <c r="B328" s="165" t="s">
        <v>155</v>
      </c>
      <c r="C328" s="20"/>
      <c r="D328" s="179">
        <f t="shared" ref="D328:L328" si="240">((D162-$C$305)*$C$289)/10^3</f>
        <v>0</v>
      </c>
      <c r="E328" s="179">
        <f t="shared" si="240"/>
        <v>0</v>
      </c>
      <c r="F328" s="179">
        <f t="shared" si="240"/>
        <v>0</v>
      </c>
      <c r="G328" s="179">
        <f t="shared" si="240"/>
        <v>0</v>
      </c>
      <c r="H328" s="179">
        <f t="shared" si="240"/>
        <v>0</v>
      </c>
      <c r="I328" s="179">
        <f t="shared" si="240"/>
        <v>0</v>
      </c>
      <c r="J328" s="179">
        <f t="shared" si="240"/>
        <v>0</v>
      </c>
      <c r="K328" s="179">
        <f t="shared" si="240"/>
        <v>0</v>
      </c>
      <c r="L328" s="528">
        <f t="shared" si="240"/>
        <v>0</v>
      </c>
      <c r="M328" s="528">
        <f t="shared" ref="M328:N328" si="241">((M162-$C$305)*$C$289)/10^3</f>
        <v>0</v>
      </c>
      <c r="N328" s="180">
        <f t="shared" si="241"/>
        <v>0</v>
      </c>
    </row>
    <row r="329" spans="2:14" s="18" customFormat="1" x14ac:dyDescent="0.25">
      <c r="B329" s="165" t="s">
        <v>156</v>
      </c>
      <c r="C329" s="20"/>
      <c r="D329" s="179">
        <f t="shared" ref="D329:L329" si="242">((D163-$C$305)*$C$289)/10^3</f>
        <v>0</v>
      </c>
      <c r="E329" s="179">
        <f t="shared" si="242"/>
        <v>0</v>
      </c>
      <c r="F329" s="179">
        <f t="shared" si="242"/>
        <v>0</v>
      </c>
      <c r="G329" s="179">
        <f t="shared" si="242"/>
        <v>0</v>
      </c>
      <c r="H329" s="179">
        <f t="shared" si="242"/>
        <v>0</v>
      </c>
      <c r="I329" s="179">
        <f t="shared" si="242"/>
        <v>0</v>
      </c>
      <c r="J329" s="179">
        <f t="shared" si="242"/>
        <v>0</v>
      </c>
      <c r="K329" s="179">
        <f t="shared" si="242"/>
        <v>0</v>
      </c>
      <c r="L329" s="179">
        <f t="shared" si="242"/>
        <v>0</v>
      </c>
      <c r="M329" s="179">
        <f t="shared" ref="M329:N329" si="243">((M163-$C$305)*$C$289)/10^3</f>
        <v>0</v>
      </c>
      <c r="N329" s="180">
        <f t="shared" si="243"/>
        <v>0</v>
      </c>
    </row>
    <row r="330" spans="2:14" s="18" customFormat="1" x14ac:dyDescent="0.25">
      <c r="B330" s="165" t="s">
        <v>157</v>
      </c>
      <c r="C330" s="20"/>
      <c r="D330" s="179">
        <f t="shared" ref="D330:L330" si="244">((D164-$C$305)*$C$289)/10^3</f>
        <v>0</v>
      </c>
      <c r="E330" s="179">
        <f t="shared" si="244"/>
        <v>0</v>
      </c>
      <c r="F330" s="179">
        <f t="shared" si="244"/>
        <v>0</v>
      </c>
      <c r="G330" s="179">
        <f t="shared" si="244"/>
        <v>0</v>
      </c>
      <c r="H330" s="179">
        <f t="shared" si="244"/>
        <v>0</v>
      </c>
      <c r="I330" s="179">
        <f t="shared" si="244"/>
        <v>0</v>
      </c>
      <c r="J330" s="179">
        <f t="shared" si="244"/>
        <v>0</v>
      </c>
      <c r="K330" s="179">
        <f t="shared" si="244"/>
        <v>0</v>
      </c>
      <c r="L330" s="528">
        <f t="shared" si="244"/>
        <v>0</v>
      </c>
      <c r="M330" s="528">
        <f t="shared" ref="M330:N330" si="245">((M164-$C$305)*$C$289)/10^3</f>
        <v>0</v>
      </c>
      <c r="N330" s="180">
        <f t="shared" si="245"/>
        <v>0</v>
      </c>
    </row>
    <row r="331" spans="2:14" s="18" customFormat="1" x14ac:dyDescent="0.25">
      <c r="B331" s="165" t="s">
        <v>158</v>
      </c>
      <c r="C331" s="20"/>
      <c r="D331" s="179">
        <f t="shared" ref="D331:L331" si="246">((D165-$C$305)*$C$289)/10^3</f>
        <v>0</v>
      </c>
      <c r="E331" s="179">
        <f t="shared" si="246"/>
        <v>0</v>
      </c>
      <c r="F331" s="179">
        <f t="shared" si="246"/>
        <v>0</v>
      </c>
      <c r="G331" s="179">
        <f t="shared" si="246"/>
        <v>0</v>
      </c>
      <c r="H331" s="179">
        <f t="shared" si="246"/>
        <v>0</v>
      </c>
      <c r="I331" s="179">
        <f t="shared" si="246"/>
        <v>0</v>
      </c>
      <c r="J331" s="179">
        <f t="shared" si="246"/>
        <v>0</v>
      </c>
      <c r="K331" s="179">
        <f t="shared" si="246"/>
        <v>0</v>
      </c>
      <c r="L331" s="528">
        <f t="shared" si="246"/>
        <v>0</v>
      </c>
      <c r="M331" s="528">
        <f t="shared" ref="M331:N331" si="247">((M165-$C$305)*$C$289)/10^3</f>
        <v>0</v>
      </c>
      <c r="N331" s="180">
        <f t="shared" si="247"/>
        <v>0</v>
      </c>
    </row>
    <row r="332" spans="2:14" s="18" customFormat="1" x14ac:dyDescent="0.25">
      <c r="B332" s="165" t="s">
        <v>159</v>
      </c>
      <c r="C332" s="20"/>
      <c r="D332" s="179">
        <f t="shared" ref="D332:L332" si="248">((D166-$C$305)*$C$289)/10^3</f>
        <v>0</v>
      </c>
      <c r="E332" s="179">
        <f t="shared" si="248"/>
        <v>0</v>
      </c>
      <c r="F332" s="179">
        <f t="shared" si="248"/>
        <v>0</v>
      </c>
      <c r="G332" s="179">
        <f t="shared" si="248"/>
        <v>0</v>
      </c>
      <c r="H332" s="179">
        <f t="shared" si="248"/>
        <v>0</v>
      </c>
      <c r="I332" s="179">
        <f t="shared" si="248"/>
        <v>0</v>
      </c>
      <c r="J332" s="179">
        <f t="shared" si="248"/>
        <v>0</v>
      </c>
      <c r="K332" s="179">
        <f t="shared" si="248"/>
        <v>0</v>
      </c>
      <c r="L332" s="528">
        <f t="shared" si="248"/>
        <v>0</v>
      </c>
      <c r="M332" s="528">
        <f t="shared" ref="M332:N332" si="249">((M166-$C$305)*$C$289)/10^3</f>
        <v>0</v>
      </c>
      <c r="N332" s="180">
        <f t="shared" si="249"/>
        <v>0</v>
      </c>
    </row>
    <row r="333" spans="2:14" s="18" customFormat="1" x14ac:dyDescent="0.25">
      <c r="B333" s="165" t="s">
        <v>160</v>
      </c>
      <c r="C333" s="20"/>
      <c r="D333" s="179">
        <f t="shared" ref="D333:L333" si="250">((D167-$C$305)*$C$289)/10^3</f>
        <v>0</v>
      </c>
      <c r="E333" s="179">
        <f t="shared" si="250"/>
        <v>0</v>
      </c>
      <c r="F333" s="179">
        <f t="shared" si="250"/>
        <v>0</v>
      </c>
      <c r="G333" s="179">
        <f t="shared" si="250"/>
        <v>0</v>
      </c>
      <c r="H333" s="179">
        <f t="shared" si="250"/>
        <v>0</v>
      </c>
      <c r="I333" s="179">
        <f t="shared" si="250"/>
        <v>0</v>
      </c>
      <c r="J333" s="179">
        <f t="shared" si="250"/>
        <v>0</v>
      </c>
      <c r="K333" s="179">
        <f t="shared" si="250"/>
        <v>0</v>
      </c>
      <c r="L333" s="528">
        <f t="shared" si="250"/>
        <v>0</v>
      </c>
      <c r="M333" s="528">
        <f t="shared" ref="M333:N333" si="251">((M167-$C$305)*$C$289)/10^3</f>
        <v>0</v>
      </c>
      <c r="N333" s="180">
        <f t="shared" si="251"/>
        <v>0</v>
      </c>
    </row>
    <row r="334" spans="2:14" s="18" customFormat="1" x14ac:dyDescent="0.25">
      <c r="B334" s="165" t="s">
        <v>161</v>
      </c>
      <c r="C334" s="20"/>
      <c r="D334" s="179">
        <f t="shared" ref="D334:L334" si="252">((D168-$C$305)*$C$289)/10^3</f>
        <v>0</v>
      </c>
      <c r="E334" s="179">
        <f t="shared" si="252"/>
        <v>0</v>
      </c>
      <c r="F334" s="179">
        <f t="shared" si="252"/>
        <v>0</v>
      </c>
      <c r="G334" s="179">
        <f t="shared" si="252"/>
        <v>0</v>
      </c>
      <c r="H334" s="179">
        <f t="shared" si="252"/>
        <v>0</v>
      </c>
      <c r="I334" s="179">
        <f t="shared" si="252"/>
        <v>0</v>
      </c>
      <c r="J334" s="179">
        <f t="shared" si="252"/>
        <v>0</v>
      </c>
      <c r="K334" s="179">
        <f t="shared" si="252"/>
        <v>0</v>
      </c>
      <c r="L334" s="179">
        <f t="shared" si="252"/>
        <v>0</v>
      </c>
      <c r="M334" s="179">
        <f t="shared" ref="M334:N334" si="253">((M168-$C$305)*$C$289)/10^3</f>
        <v>0</v>
      </c>
      <c r="N334" s="180">
        <f t="shared" si="253"/>
        <v>0</v>
      </c>
    </row>
    <row r="335" spans="2:14" s="18" customFormat="1" x14ac:dyDescent="0.25">
      <c r="B335" s="165" t="s">
        <v>162</v>
      </c>
      <c r="C335" s="20"/>
      <c r="D335" s="179">
        <f t="shared" ref="D335:L335" si="254">((D169-$C$305)*$C$289)/10^3</f>
        <v>0</v>
      </c>
      <c r="E335" s="179">
        <f t="shared" si="254"/>
        <v>0</v>
      </c>
      <c r="F335" s="179">
        <f t="shared" si="254"/>
        <v>0</v>
      </c>
      <c r="G335" s="179">
        <f t="shared" si="254"/>
        <v>0</v>
      </c>
      <c r="H335" s="179">
        <f t="shared" si="254"/>
        <v>0</v>
      </c>
      <c r="I335" s="179">
        <f t="shared" si="254"/>
        <v>0</v>
      </c>
      <c r="J335" s="179">
        <f t="shared" si="254"/>
        <v>0</v>
      </c>
      <c r="K335" s="179">
        <f t="shared" si="254"/>
        <v>0</v>
      </c>
      <c r="L335" s="528">
        <f t="shared" si="254"/>
        <v>0</v>
      </c>
      <c r="M335" s="528">
        <f t="shared" ref="M335:N335" si="255">((M169-$C$305)*$C$289)/10^3</f>
        <v>0</v>
      </c>
      <c r="N335" s="180">
        <f t="shared" si="255"/>
        <v>0</v>
      </c>
    </row>
    <row r="336" spans="2:14" s="18" customFormat="1" x14ac:dyDescent="0.25">
      <c r="B336" s="165" t="s">
        <v>163</v>
      </c>
      <c r="C336" s="20"/>
      <c r="D336" s="179">
        <f t="shared" ref="D336:L336" si="256">((D170-$C$305)*$C$289)/10^3</f>
        <v>0</v>
      </c>
      <c r="E336" s="179">
        <f t="shared" si="256"/>
        <v>0</v>
      </c>
      <c r="F336" s="179">
        <f t="shared" si="256"/>
        <v>0</v>
      </c>
      <c r="G336" s="179">
        <f t="shared" si="256"/>
        <v>0</v>
      </c>
      <c r="H336" s="179">
        <f t="shared" si="256"/>
        <v>0</v>
      </c>
      <c r="I336" s="179">
        <f t="shared" si="256"/>
        <v>0</v>
      </c>
      <c r="J336" s="179">
        <f t="shared" si="256"/>
        <v>0</v>
      </c>
      <c r="K336" s="179">
        <f t="shared" si="256"/>
        <v>0</v>
      </c>
      <c r="L336" s="528">
        <f t="shared" si="256"/>
        <v>0</v>
      </c>
      <c r="M336" s="528">
        <f t="shared" ref="M336:N336" si="257">((M170-$C$305)*$C$289)/10^3</f>
        <v>0</v>
      </c>
      <c r="N336" s="180">
        <f t="shared" si="257"/>
        <v>0</v>
      </c>
    </row>
    <row r="337" spans="2:14" s="18" customFormat="1" x14ac:dyDescent="0.25">
      <c r="B337" s="165" t="s">
        <v>164</v>
      </c>
      <c r="C337" s="20"/>
      <c r="D337" s="179">
        <f t="shared" ref="D337:L337" si="258">((D171-$C$305)*$C$289)/10^3</f>
        <v>0</v>
      </c>
      <c r="E337" s="179">
        <f t="shared" si="258"/>
        <v>0</v>
      </c>
      <c r="F337" s="179">
        <f t="shared" si="258"/>
        <v>0</v>
      </c>
      <c r="G337" s="179">
        <f t="shared" si="258"/>
        <v>0</v>
      </c>
      <c r="H337" s="179">
        <f t="shared" si="258"/>
        <v>0</v>
      </c>
      <c r="I337" s="179">
        <f t="shared" si="258"/>
        <v>0</v>
      </c>
      <c r="J337" s="179">
        <f t="shared" si="258"/>
        <v>0</v>
      </c>
      <c r="K337" s="179">
        <f t="shared" si="258"/>
        <v>0</v>
      </c>
      <c r="L337" s="528">
        <f t="shared" si="258"/>
        <v>0</v>
      </c>
      <c r="M337" s="528">
        <f t="shared" ref="M337:N337" si="259">((M171-$C$305)*$C$289)/10^3</f>
        <v>0</v>
      </c>
      <c r="N337" s="180">
        <f t="shared" si="259"/>
        <v>0</v>
      </c>
    </row>
    <row r="338" spans="2:14" s="18" customFormat="1" x14ac:dyDescent="0.25">
      <c r="B338" s="165" t="s">
        <v>165</v>
      </c>
      <c r="C338" s="20"/>
      <c r="D338" s="179">
        <f t="shared" ref="D338:L338" si="260">((D172-$C$305)*$C$289)/10^3</f>
        <v>0</v>
      </c>
      <c r="E338" s="179">
        <f t="shared" si="260"/>
        <v>0</v>
      </c>
      <c r="F338" s="179">
        <f t="shared" si="260"/>
        <v>0</v>
      </c>
      <c r="G338" s="179">
        <f t="shared" si="260"/>
        <v>0</v>
      </c>
      <c r="H338" s="179">
        <f t="shared" si="260"/>
        <v>0</v>
      </c>
      <c r="I338" s="179">
        <f t="shared" si="260"/>
        <v>0</v>
      </c>
      <c r="J338" s="179">
        <f t="shared" si="260"/>
        <v>0</v>
      </c>
      <c r="K338" s="179">
        <f t="shared" si="260"/>
        <v>0</v>
      </c>
      <c r="L338" s="528">
        <f t="shared" si="260"/>
        <v>0</v>
      </c>
      <c r="M338" s="528">
        <f t="shared" ref="M338:N338" si="261">((M172-$C$305)*$C$289)/10^3</f>
        <v>0</v>
      </c>
      <c r="N338" s="180">
        <f t="shared" si="261"/>
        <v>0</v>
      </c>
    </row>
    <row r="339" spans="2:14" s="18" customFormat="1" x14ac:dyDescent="0.25">
      <c r="B339" s="165" t="s">
        <v>166</v>
      </c>
      <c r="C339" s="20"/>
      <c r="D339" s="179">
        <f t="shared" ref="D339:L339" si="262">((D173-$C$305)*$C$289)/10^3</f>
        <v>0</v>
      </c>
      <c r="E339" s="179">
        <f t="shared" si="262"/>
        <v>0</v>
      </c>
      <c r="F339" s="179">
        <f t="shared" si="262"/>
        <v>0</v>
      </c>
      <c r="G339" s="179">
        <f t="shared" si="262"/>
        <v>0</v>
      </c>
      <c r="H339" s="179">
        <f t="shared" si="262"/>
        <v>0</v>
      </c>
      <c r="I339" s="179">
        <f t="shared" si="262"/>
        <v>0</v>
      </c>
      <c r="J339" s="179">
        <f t="shared" si="262"/>
        <v>0</v>
      </c>
      <c r="K339" s="179">
        <f t="shared" si="262"/>
        <v>0</v>
      </c>
      <c r="L339" s="179">
        <f t="shared" si="262"/>
        <v>0</v>
      </c>
      <c r="M339" s="179">
        <f t="shared" ref="M339:N339" si="263">((M173-$C$305)*$C$289)/10^3</f>
        <v>0</v>
      </c>
      <c r="N339" s="180">
        <f t="shared" si="263"/>
        <v>0</v>
      </c>
    </row>
    <row r="340" spans="2:14" s="18" customFormat="1" x14ac:dyDescent="0.25">
      <c r="B340" s="165" t="s">
        <v>186</v>
      </c>
      <c r="C340" s="20"/>
      <c r="D340" s="179">
        <f t="shared" ref="D340:L340" si="264">((D174-$C$305)*$C$289)/10^3</f>
        <v>0</v>
      </c>
      <c r="E340" s="179">
        <f t="shared" si="264"/>
        <v>0</v>
      </c>
      <c r="F340" s="179">
        <f t="shared" si="264"/>
        <v>0</v>
      </c>
      <c r="G340" s="179">
        <f t="shared" si="264"/>
        <v>0</v>
      </c>
      <c r="H340" s="179">
        <f t="shared" si="264"/>
        <v>0</v>
      </c>
      <c r="I340" s="179">
        <f t="shared" si="264"/>
        <v>0</v>
      </c>
      <c r="J340" s="179">
        <f t="shared" si="264"/>
        <v>0</v>
      </c>
      <c r="K340" s="179">
        <f t="shared" si="264"/>
        <v>0</v>
      </c>
      <c r="L340" s="528">
        <f t="shared" si="264"/>
        <v>0</v>
      </c>
      <c r="M340" s="528">
        <f t="shared" ref="M340:N340" si="265">((M174-$C$305)*$C$289)/10^3</f>
        <v>0</v>
      </c>
      <c r="N340" s="180">
        <f t="shared" si="265"/>
        <v>0</v>
      </c>
    </row>
    <row r="341" spans="2:14" s="18" customFormat="1" x14ac:dyDescent="0.25">
      <c r="B341" s="165" t="s">
        <v>167</v>
      </c>
      <c r="C341" s="20"/>
      <c r="D341" s="179">
        <f t="shared" ref="D341:L341" si="266">((D175-$C$305)*$C$289)/10^3</f>
        <v>0</v>
      </c>
      <c r="E341" s="179">
        <f t="shared" si="266"/>
        <v>0</v>
      </c>
      <c r="F341" s="179">
        <f t="shared" si="266"/>
        <v>0</v>
      </c>
      <c r="G341" s="179">
        <f t="shared" si="266"/>
        <v>0</v>
      </c>
      <c r="H341" s="179">
        <f t="shared" si="266"/>
        <v>0</v>
      </c>
      <c r="I341" s="179">
        <f t="shared" si="266"/>
        <v>0</v>
      </c>
      <c r="J341" s="179">
        <f t="shared" si="266"/>
        <v>0</v>
      </c>
      <c r="K341" s="179">
        <f t="shared" si="266"/>
        <v>0</v>
      </c>
      <c r="L341" s="528">
        <f t="shared" si="266"/>
        <v>0</v>
      </c>
      <c r="M341" s="528">
        <f t="shared" ref="M341:N341" si="267">((M175-$C$305)*$C$289)/10^3</f>
        <v>0</v>
      </c>
      <c r="N341" s="180">
        <f t="shared" si="267"/>
        <v>0</v>
      </c>
    </row>
    <row r="342" spans="2:14" s="18" customFormat="1" x14ac:dyDescent="0.25">
      <c r="B342" s="165" t="s">
        <v>168</v>
      </c>
      <c r="C342" s="20"/>
      <c r="D342" s="179">
        <f t="shared" ref="D342:L342" si="268">((D176-$C$305)*$C$289)/10^3</f>
        <v>0</v>
      </c>
      <c r="E342" s="179">
        <f t="shared" si="268"/>
        <v>0</v>
      </c>
      <c r="F342" s="179">
        <f t="shared" si="268"/>
        <v>0</v>
      </c>
      <c r="G342" s="179">
        <f t="shared" si="268"/>
        <v>0</v>
      </c>
      <c r="H342" s="179">
        <f t="shared" si="268"/>
        <v>0</v>
      </c>
      <c r="I342" s="179">
        <f t="shared" si="268"/>
        <v>0</v>
      </c>
      <c r="J342" s="179">
        <f t="shared" si="268"/>
        <v>0</v>
      </c>
      <c r="K342" s="179">
        <f t="shared" si="268"/>
        <v>0</v>
      </c>
      <c r="L342" s="528">
        <f t="shared" si="268"/>
        <v>0</v>
      </c>
      <c r="M342" s="528">
        <f t="shared" ref="M342:N342" si="269">((M176-$C$305)*$C$289)/10^3</f>
        <v>0</v>
      </c>
      <c r="N342" s="180">
        <f t="shared" si="269"/>
        <v>0</v>
      </c>
    </row>
    <row r="343" spans="2:14" s="18" customFormat="1" x14ac:dyDescent="0.25">
      <c r="B343" s="165" t="s">
        <v>169</v>
      </c>
      <c r="C343" s="20"/>
      <c r="D343" s="179">
        <f t="shared" ref="D343:L343" si="270">((D177-$C$305)*$C$289)/10^3</f>
        <v>0</v>
      </c>
      <c r="E343" s="179">
        <f t="shared" si="270"/>
        <v>0</v>
      </c>
      <c r="F343" s="179">
        <f t="shared" si="270"/>
        <v>0</v>
      </c>
      <c r="G343" s="179">
        <f t="shared" si="270"/>
        <v>0</v>
      </c>
      <c r="H343" s="179">
        <f t="shared" si="270"/>
        <v>0</v>
      </c>
      <c r="I343" s="179">
        <f t="shared" si="270"/>
        <v>0</v>
      </c>
      <c r="J343" s="179">
        <f t="shared" si="270"/>
        <v>0</v>
      </c>
      <c r="K343" s="179">
        <f t="shared" si="270"/>
        <v>0</v>
      </c>
      <c r="L343" s="528">
        <f t="shared" si="270"/>
        <v>0</v>
      </c>
      <c r="M343" s="528">
        <f t="shared" ref="M343:N343" si="271">((M177-$C$305)*$C$289)/10^3</f>
        <v>0</v>
      </c>
      <c r="N343" s="180">
        <f t="shared" si="271"/>
        <v>0</v>
      </c>
    </row>
    <row r="344" spans="2:14" s="18" customFormat="1" x14ac:dyDescent="0.25">
      <c r="B344" s="165" t="s">
        <v>170</v>
      </c>
      <c r="C344" s="20"/>
      <c r="D344" s="179">
        <f t="shared" ref="D344:L344" si="272">((D178-$C$305)*$C$289)/10^3</f>
        <v>0</v>
      </c>
      <c r="E344" s="179">
        <f t="shared" si="272"/>
        <v>0</v>
      </c>
      <c r="F344" s="179">
        <f t="shared" si="272"/>
        <v>0</v>
      </c>
      <c r="G344" s="179">
        <f t="shared" si="272"/>
        <v>0</v>
      </c>
      <c r="H344" s="179">
        <f t="shared" si="272"/>
        <v>0</v>
      </c>
      <c r="I344" s="179">
        <f t="shared" si="272"/>
        <v>0</v>
      </c>
      <c r="J344" s="179">
        <f t="shared" si="272"/>
        <v>0</v>
      </c>
      <c r="K344" s="179">
        <f t="shared" si="272"/>
        <v>0</v>
      </c>
      <c r="L344" s="179">
        <f t="shared" si="272"/>
        <v>0</v>
      </c>
      <c r="M344" s="179">
        <f t="shared" ref="M344:N344" si="273">((M178-$C$305)*$C$289)/10^3</f>
        <v>0</v>
      </c>
      <c r="N344" s="180">
        <f t="shared" si="273"/>
        <v>0</v>
      </c>
    </row>
    <row r="345" spans="2:14" s="18" customFormat="1" x14ac:dyDescent="0.25">
      <c r="B345" s="455" t="s">
        <v>545</v>
      </c>
      <c r="C345" s="20"/>
      <c r="D345" s="460">
        <f>SUM(D309:D344)</f>
        <v>0</v>
      </c>
      <c r="E345" s="460">
        <f t="shared" ref="E345" si="274">SUM(E309:E344)</f>
        <v>0</v>
      </c>
      <c r="F345" s="460">
        <f t="shared" ref="F345" si="275">SUM(F309:F344)</f>
        <v>0</v>
      </c>
      <c r="G345" s="460">
        <f t="shared" ref="G345" si="276">SUM(G309:G344)</f>
        <v>0</v>
      </c>
      <c r="H345" s="460">
        <f t="shared" ref="H345" si="277">SUM(H309:H344)</f>
        <v>0</v>
      </c>
      <c r="I345" s="460">
        <f t="shared" ref="I345" si="278">SUM(I309:I344)</f>
        <v>0</v>
      </c>
      <c r="J345" s="460">
        <f t="shared" ref="J345" si="279">SUM(J309:J344)</f>
        <v>0</v>
      </c>
      <c r="K345" s="460">
        <f t="shared" ref="K345" si="280">SUM(K309:K344)</f>
        <v>0</v>
      </c>
      <c r="L345" s="460">
        <f t="shared" ref="L345:N345" si="281">SUM(L309:L344)</f>
        <v>0</v>
      </c>
      <c r="M345" s="460">
        <f t="shared" si="281"/>
        <v>0</v>
      </c>
      <c r="N345" s="461">
        <f t="shared" si="281"/>
        <v>0</v>
      </c>
    </row>
    <row r="346" spans="2:14" s="18" customFormat="1" x14ac:dyDescent="0.25">
      <c r="B346" s="167" t="s">
        <v>17</v>
      </c>
      <c r="C346" s="27"/>
      <c r="D346" s="450"/>
      <c r="E346" s="450"/>
      <c r="F346" s="450"/>
      <c r="G346" s="450"/>
      <c r="H346" s="450"/>
      <c r="I346" s="450"/>
      <c r="J346" s="450"/>
      <c r="K346" s="450"/>
      <c r="L346" s="179"/>
      <c r="M346" s="179"/>
      <c r="N346" s="451"/>
    </row>
    <row r="347" spans="2:14" s="18" customFormat="1" x14ac:dyDescent="0.25">
      <c r="B347" s="165" t="s">
        <v>136</v>
      </c>
      <c r="C347" s="20"/>
      <c r="D347" s="179">
        <f t="shared" ref="D347:L347" si="282">((D181-$C$305)*$C$289)/10^3</f>
        <v>0</v>
      </c>
      <c r="E347" s="179">
        <f t="shared" si="282"/>
        <v>0</v>
      </c>
      <c r="F347" s="179">
        <f t="shared" si="282"/>
        <v>0</v>
      </c>
      <c r="G347" s="179">
        <f t="shared" si="282"/>
        <v>0</v>
      </c>
      <c r="H347" s="179">
        <f t="shared" si="282"/>
        <v>0</v>
      </c>
      <c r="I347" s="179">
        <f t="shared" si="282"/>
        <v>0</v>
      </c>
      <c r="J347" s="179">
        <f t="shared" si="282"/>
        <v>0</v>
      </c>
      <c r="K347" s="179">
        <f t="shared" si="282"/>
        <v>0</v>
      </c>
      <c r="L347" s="528">
        <f t="shared" si="282"/>
        <v>0</v>
      </c>
      <c r="M347" s="528">
        <f t="shared" ref="M347:N347" si="283">((M181-$C$305)*$C$289)/10^3</f>
        <v>0</v>
      </c>
      <c r="N347" s="180">
        <f t="shared" si="283"/>
        <v>0</v>
      </c>
    </row>
    <row r="348" spans="2:14" s="18" customFormat="1" x14ac:dyDescent="0.25">
      <c r="B348" s="165" t="s">
        <v>137</v>
      </c>
      <c r="C348" s="20"/>
      <c r="D348" s="179">
        <f t="shared" ref="D348:L348" si="284">((D182-$C$305)*$C$289)/10^3</f>
        <v>0</v>
      </c>
      <c r="E348" s="179">
        <f t="shared" si="284"/>
        <v>0</v>
      </c>
      <c r="F348" s="179">
        <f t="shared" si="284"/>
        <v>0</v>
      </c>
      <c r="G348" s="179">
        <f t="shared" si="284"/>
        <v>0</v>
      </c>
      <c r="H348" s="179">
        <f t="shared" si="284"/>
        <v>0</v>
      </c>
      <c r="I348" s="179">
        <f t="shared" si="284"/>
        <v>0</v>
      </c>
      <c r="J348" s="179">
        <f t="shared" si="284"/>
        <v>0</v>
      </c>
      <c r="K348" s="179">
        <f t="shared" si="284"/>
        <v>0</v>
      </c>
      <c r="L348" s="179">
        <f t="shared" si="284"/>
        <v>0</v>
      </c>
      <c r="M348" s="179">
        <f t="shared" ref="M348:N348" si="285">((M182-$C$305)*$C$289)/10^3</f>
        <v>0</v>
      </c>
      <c r="N348" s="180">
        <f t="shared" si="285"/>
        <v>0</v>
      </c>
    </row>
    <row r="349" spans="2:14" s="18" customFormat="1" x14ac:dyDescent="0.25">
      <c r="B349" s="165" t="s">
        <v>138</v>
      </c>
      <c r="C349" s="20"/>
      <c r="D349" s="179">
        <f t="shared" ref="D349:L349" si="286">((D183-$C$305)*$C$289)/10^3</f>
        <v>0</v>
      </c>
      <c r="E349" s="179">
        <f t="shared" si="286"/>
        <v>0</v>
      </c>
      <c r="F349" s="179">
        <f t="shared" si="286"/>
        <v>0</v>
      </c>
      <c r="G349" s="179">
        <f t="shared" si="286"/>
        <v>0</v>
      </c>
      <c r="H349" s="179">
        <f t="shared" si="286"/>
        <v>0</v>
      </c>
      <c r="I349" s="179">
        <f t="shared" si="286"/>
        <v>0</v>
      </c>
      <c r="J349" s="179">
        <f t="shared" si="286"/>
        <v>0</v>
      </c>
      <c r="K349" s="179">
        <f t="shared" si="286"/>
        <v>0</v>
      </c>
      <c r="L349" s="528">
        <f t="shared" si="286"/>
        <v>0</v>
      </c>
      <c r="M349" s="528">
        <f t="shared" ref="M349:N349" si="287">((M183-$C$305)*$C$289)/10^3</f>
        <v>0</v>
      </c>
      <c r="N349" s="180">
        <f t="shared" si="287"/>
        <v>0</v>
      </c>
    </row>
    <row r="350" spans="2:14" s="18" customFormat="1" x14ac:dyDescent="0.25">
      <c r="B350" s="165" t="s">
        <v>139</v>
      </c>
      <c r="C350" s="20"/>
      <c r="D350" s="179">
        <f t="shared" ref="D350:L350" si="288">((D184-$C$305)*$C$289)/10^3</f>
        <v>0</v>
      </c>
      <c r="E350" s="179">
        <f t="shared" si="288"/>
        <v>0</v>
      </c>
      <c r="F350" s="179">
        <f t="shared" si="288"/>
        <v>0</v>
      </c>
      <c r="G350" s="179">
        <f t="shared" si="288"/>
        <v>0</v>
      </c>
      <c r="H350" s="179">
        <f t="shared" si="288"/>
        <v>0</v>
      </c>
      <c r="I350" s="179">
        <f t="shared" si="288"/>
        <v>0</v>
      </c>
      <c r="J350" s="179">
        <f t="shared" si="288"/>
        <v>0</v>
      </c>
      <c r="K350" s="179">
        <f t="shared" si="288"/>
        <v>0</v>
      </c>
      <c r="L350" s="528">
        <f t="shared" si="288"/>
        <v>0</v>
      </c>
      <c r="M350" s="528">
        <f t="shared" ref="M350:N350" si="289">((M184-$C$305)*$C$289)/10^3</f>
        <v>0</v>
      </c>
      <c r="N350" s="180">
        <f t="shared" si="289"/>
        <v>0</v>
      </c>
    </row>
    <row r="351" spans="2:14" s="18" customFormat="1" x14ac:dyDescent="0.25">
      <c r="B351" s="165" t="s">
        <v>140</v>
      </c>
      <c r="C351" s="20"/>
      <c r="D351" s="179">
        <f t="shared" ref="D351:L351" si="290">((D185-$C$305)*$C$289)/10^3</f>
        <v>0</v>
      </c>
      <c r="E351" s="179">
        <f t="shared" si="290"/>
        <v>0</v>
      </c>
      <c r="F351" s="179">
        <f t="shared" si="290"/>
        <v>0</v>
      </c>
      <c r="G351" s="179">
        <f t="shared" si="290"/>
        <v>0</v>
      </c>
      <c r="H351" s="179">
        <f t="shared" si="290"/>
        <v>0</v>
      </c>
      <c r="I351" s="179">
        <f t="shared" si="290"/>
        <v>0</v>
      </c>
      <c r="J351" s="179">
        <f t="shared" si="290"/>
        <v>0</v>
      </c>
      <c r="K351" s="179">
        <f t="shared" si="290"/>
        <v>0</v>
      </c>
      <c r="L351" s="528">
        <f t="shared" si="290"/>
        <v>0</v>
      </c>
      <c r="M351" s="528">
        <f t="shared" ref="M351:N351" si="291">((M185-$C$305)*$C$289)/10^3</f>
        <v>0</v>
      </c>
      <c r="N351" s="180">
        <f t="shared" si="291"/>
        <v>0</v>
      </c>
    </row>
    <row r="352" spans="2:14" s="18" customFormat="1" x14ac:dyDescent="0.25">
      <c r="B352" s="165" t="s">
        <v>141</v>
      </c>
      <c r="C352" s="20"/>
      <c r="D352" s="179">
        <f t="shared" ref="D352:L352" si="292">((D186-$C$305)*$C$289)/10^3</f>
        <v>0</v>
      </c>
      <c r="E352" s="179">
        <f t="shared" si="292"/>
        <v>0</v>
      </c>
      <c r="F352" s="179">
        <f t="shared" si="292"/>
        <v>0</v>
      </c>
      <c r="G352" s="179">
        <f t="shared" si="292"/>
        <v>0</v>
      </c>
      <c r="H352" s="179">
        <f t="shared" si="292"/>
        <v>0</v>
      </c>
      <c r="I352" s="179">
        <f t="shared" si="292"/>
        <v>0</v>
      </c>
      <c r="J352" s="179">
        <f t="shared" si="292"/>
        <v>0</v>
      </c>
      <c r="K352" s="179">
        <f t="shared" si="292"/>
        <v>0</v>
      </c>
      <c r="L352" s="528">
        <f t="shared" si="292"/>
        <v>0</v>
      </c>
      <c r="M352" s="528">
        <f t="shared" ref="M352:N352" si="293">((M186-$C$305)*$C$289)/10^3</f>
        <v>0</v>
      </c>
      <c r="N352" s="180">
        <f t="shared" si="293"/>
        <v>0</v>
      </c>
    </row>
    <row r="353" spans="2:14" s="18" customFormat="1" x14ac:dyDescent="0.25">
      <c r="B353" s="165" t="s">
        <v>142</v>
      </c>
      <c r="C353" s="20"/>
      <c r="D353" s="179">
        <f t="shared" ref="D353:L353" si="294">((D187-$C$305)*$C$289)/10^3</f>
        <v>0</v>
      </c>
      <c r="E353" s="179">
        <f t="shared" si="294"/>
        <v>0</v>
      </c>
      <c r="F353" s="179">
        <f t="shared" si="294"/>
        <v>0</v>
      </c>
      <c r="G353" s="179">
        <f t="shared" si="294"/>
        <v>0</v>
      </c>
      <c r="H353" s="179">
        <f t="shared" si="294"/>
        <v>0</v>
      </c>
      <c r="I353" s="179">
        <f t="shared" si="294"/>
        <v>0</v>
      </c>
      <c r="J353" s="179">
        <f t="shared" si="294"/>
        <v>0</v>
      </c>
      <c r="K353" s="179">
        <f t="shared" si="294"/>
        <v>0</v>
      </c>
      <c r="L353" s="179">
        <f t="shared" si="294"/>
        <v>0</v>
      </c>
      <c r="M353" s="179">
        <f t="shared" ref="M353:N353" si="295">((M187-$C$305)*$C$289)/10^3</f>
        <v>0</v>
      </c>
      <c r="N353" s="180">
        <f t="shared" si="295"/>
        <v>0</v>
      </c>
    </row>
    <row r="354" spans="2:14" s="18" customFormat="1" x14ac:dyDescent="0.25">
      <c r="B354" s="165" t="s">
        <v>143</v>
      </c>
      <c r="C354" s="20"/>
      <c r="D354" s="179">
        <f t="shared" ref="D354:L354" si="296">((D188-$C$305)*$C$289)/10^3</f>
        <v>0</v>
      </c>
      <c r="E354" s="179">
        <f t="shared" si="296"/>
        <v>0</v>
      </c>
      <c r="F354" s="179">
        <f t="shared" si="296"/>
        <v>0</v>
      </c>
      <c r="G354" s="179">
        <f t="shared" si="296"/>
        <v>0</v>
      </c>
      <c r="H354" s="179">
        <f t="shared" si="296"/>
        <v>0</v>
      </c>
      <c r="I354" s="179">
        <f t="shared" si="296"/>
        <v>0</v>
      </c>
      <c r="J354" s="179">
        <f t="shared" si="296"/>
        <v>0</v>
      </c>
      <c r="K354" s="179">
        <f t="shared" si="296"/>
        <v>0</v>
      </c>
      <c r="L354" s="528">
        <f t="shared" si="296"/>
        <v>0</v>
      </c>
      <c r="M354" s="528">
        <f t="shared" ref="M354:N354" si="297">((M188-$C$305)*$C$289)/10^3</f>
        <v>0</v>
      </c>
      <c r="N354" s="180">
        <f t="shared" si="297"/>
        <v>0</v>
      </c>
    </row>
    <row r="355" spans="2:14" s="18" customFormat="1" x14ac:dyDescent="0.25">
      <c r="B355" s="165" t="s">
        <v>144</v>
      </c>
      <c r="C355" s="20"/>
      <c r="D355" s="179">
        <f t="shared" ref="D355:L355" si="298">((D189-$C$305)*$C$289)/10^3</f>
        <v>0</v>
      </c>
      <c r="E355" s="179">
        <f t="shared" si="298"/>
        <v>0</v>
      </c>
      <c r="F355" s="179">
        <f t="shared" si="298"/>
        <v>0</v>
      </c>
      <c r="G355" s="179">
        <f t="shared" si="298"/>
        <v>0</v>
      </c>
      <c r="H355" s="179">
        <f t="shared" si="298"/>
        <v>0</v>
      </c>
      <c r="I355" s="179">
        <f t="shared" si="298"/>
        <v>0</v>
      </c>
      <c r="J355" s="179">
        <f t="shared" si="298"/>
        <v>0</v>
      </c>
      <c r="K355" s="179">
        <f t="shared" si="298"/>
        <v>0</v>
      </c>
      <c r="L355" s="528">
        <f t="shared" si="298"/>
        <v>0</v>
      </c>
      <c r="M355" s="528">
        <f t="shared" ref="M355:N355" si="299">((M189-$C$305)*$C$289)/10^3</f>
        <v>0</v>
      </c>
      <c r="N355" s="180">
        <f t="shared" si="299"/>
        <v>0</v>
      </c>
    </row>
    <row r="356" spans="2:14" s="18" customFormat="1" x14ac:dyDescent="0.25">
      <c r="B356" s="165" t="s">
        <v>145</v>
      </c>
      <c r="C356" s="20"/>
      <c r="D356" s="179">
        <f t="shared" ref="D356:L356" si="300">((D190-$C$305)*$C$289)/10^3</f>
        <v>0</v>
      </c>
      <c r="E356" s="179">
        <f t="shared" si="300"/>
        <v>0</v>
      </c>
      <c r="F356" s="179">
        <f t="shared" si="300"/>
        <v>0</v>
      </c>
      <c r="G356" s="179">
        <f t="shared" si="300"/>
        <v>0</v>
      </c>
      <c r="H356" s="179">
        <f t="shared" si="300"/>
        <v>0</v>
      </c>
      <c r="I356" s="179">
        <f t="shared" si="300"/>
        <v>0</v>
      </c>
      <c r="J356" s="179">
        <f t="shared" si="300"/>
        <v>0</v>
      </c>
      <c r="K356" s="179">
        <f t="shared" si="300"/>
        <v>0</v>
      </c>
      <c r="L356" s="528">
        <f t="shared" si="300"/>
        <v>0</v>
      </c>
      <c r="M356" s="528">
        <f t="shared" ref="M356:N356" si="301">((M190-$C$305)*$C$289)/10^3</f>
        <v>0</v>
      </c>
      <c r="N356" s="180">
        <f t="shared" si="301"/>
        <v>0</v>
      </c>
    </row>
    <row r="357" spans="2:14" s="18" customFormat="1" x14ac:dyDescent="0.25">
      <c r="B357" s="165" t="s">
        <v>146</v>
      </c>
      <c r="C357" s="20"/>
      <c r="D357" s="179">
        <f t="shared" ref="D357:L357" si="302">((D191-$C$305)*$C$289)/10^3</f>
        <v>0</v>
      </c>
      <c r="E357" s="179">
        <f t="shared" si="302"/>
        <v>0</v>
      </c>
      <c r="F357" s="179">
        <f t="shared" si="302"/>
        <v>0</v>
      </c>
      <c r="G357" s="179">
        <f t="shared" si="302"/>
        <v>0</v>
      </c>
      <c r="H357" s="179">
        <f t="shared" si="302"/>
        <v>0</v>
      </c>
      <c r="I357" s="179">
        <f t="shared" si="302"/>
        <v>0</v>
      </c>
      <c r="J357" s="179">
        <f t="shared" si="302"/>
        <v>0</v>
      </c>
      <c r="K357" s="179">
        <f t="shared" si="302"/>
        <v>0</v>
      </c>
      <c r="L357" s="179">
        <f t="shared" si="302"/>
        <v>0</v>
      </c>
      <c r="M357" s="179">
        <f t="shared" ref="M357:N357" si="303">((M191-$C$305)*$C$289)/10^3</f>
        <v>0</v>
      </c>
      <c r="N357" s="180">
        <f t="shared" si="303"/>
        <v>0</v>
      </c>
    </row>
    <row r="358" spans="2:14" s="18" customFormat="1" x14ac:dyDescent="0.25">
      <c r="B358" s="165" t="s">
        <v>147</v>
      </c>
      <c r="C358" s="20"/>
      <c r="D358" s="179">
        <f t="shared" ref="D358:L358" si="304">((D192-$C$305)*$C$289)/10^3</f>
        <v>0</v>
      </c>
      <c r="E358" s="179">
        <f t="shared" si="304"/>
        <v>0</v>
      </c>
      <c r="F358" s="179">
        <f t="shared" si="304"/>
        <v>0</v>
      </c>
      <c r="G358" s="179">
        <f t="shared" si="304"/>
        <v>0</v>
      </c>
      <c r="H358" s="179">
        <f t="shared" si="304"/>
        <v>0</v>
      </c>
      <c r="I358" s="179">
        <f t="shared" si="304"/>
        <v>0</v>
      </c>
      <c r="J358" s="179">
        <f t="shared" si="304"/>
        <v>0</v>
      </c>
      <c r="K358" s="179">
        <f t="shared" si="304"/>
        <v>0</v>
      </c>
      <c r="L358" s="179">
        <f t="shared" si="304"/>
        <v>0</v>
      </c>
      <c r="M358" s="179">
        <f t="shared" ref="M358:N358" si="305">((M192-$C$305)*$C$289)/10^3</f>
        <v>0</v>
      </c>
      <c r="N358" s="180">
        <f t="shared" si="305"/>
        <v>0</v>
      </c>
    </row>
    <row r="359" spans="2:14" s="18" customFormat="1" x14ac:dyDescent="0.25">
      <c r="B359" s="165" t="s">
        <v>148</v>
      </c>
      <c r="C359" s="20"/>
      <c r="D359" s="179">
        <f t="shared" ref="D359:L359" si="306">((D193-$C$305)*$C$289)/10^3</f>
        <v>0</v>
      </c>
      <c r="E359" s="179">
        <f t="shared" si="306"/>
        <v>0</v>
      </c>
      <c r="F359" s="179">
        <f t="shared" si="306"/>
        <v>0</v>
      </c>
      <c r="G359" s="179">
        <f t="shared" si="306"/>
        <v>0</v>
      </c>
      <c r="H359" s="179">
        <f t="shared" si="306"/>
        <v>0</v>
      </c>
      <c r="I359" s="179">
        <f t="shared" si="306"/>
        <v>0</v>
      </c>
      <c r="J359" s="179">
        <f t="shared" si="306"/>
        <v>0</v>
      </c>
      <c r="K359" s="179">
        <f t="shared" si="306"/>
        <v>0</v>
      </c>
      <c r="L359" s="528">
        <f t="shared" si="306"/>
        <v>0</v>
      </c>
      <c r="M359" s="528">
        <f t="shared" ref="M359:N359" si="307">((M193-$C$305)*$C$289)/10^3</f>
        <v>0</v>
      </c>
      <c r="N359" s="180">
        <f t="shared" si="307"/>
        <v>0</v>
      </c>
    </row>
    <row r="360" spans="2:14" s="18" customFormat="1" x14ac:dyDescent="0.25">
      <c r="B360" s="165" t="s">
        <v>149</v>
      </c>
      <c r="C360" s="20"/>
      <c r="D360" s="179">
        <f t="shared" ref="D360:L360" si="308">((D194-$C$305)*$C$289)/10^3</f>
        <v>0</v>
      </c>
      <c r="E360" s="179">
        <f t="shared" si="308"/>
        <v>0</v>
      </c>
      <c r="F360" s="179">
        <f t="shared" si="308"/>
        <v>0</v>
      </c>
      <c r="G360" s="179">
        <f t="shared" si="308"/>
        <v>0</v>
      </c>
      <c r="H360" s="179">
        <f t="shared" si="308"/>
        <v>0</v>
      </c>
      <c r="I360" s="179">
        <f t="shared" si="308"/>
        <v>0</v>
      </c>
      <c r="J360" s="179">
        <f t="shared" si="308"/>
        <v>0</v>
      </c>
      <c r="K360" s="179">
        <f t="shared" si="308"/>
        <v>0</v>
      </c>
      <c r="L360" s="528">
        <f t="shared" si="308"/>
        <v>0</v>
      </c>
      <c r="M360" s="528">
        <f t="shared" ref="M360:N360" si="309">((M194-$C$305)*$C$289)/10^3</f>
        <v>0</v>
      </c>
      <c r="N360" s="180">
        <f t="shared" si="309"/>
        <v>0</v>
      </c>
    </row>
    <row r="361" spans="2:14" s="18" customFormat="1" x14ac:dyDescent="0.25">
      <c r="B361" s="165" t="s">
        <v>150</v>
      </c>
      <c r="C361" s="20"/>
      <c r="D361" s="179">
        <f t="shared" ref="D361:L361" si="310">((D195-$C$305)*$C$289)/10^3</f>
        <v>0</v>
      </c>
      <c r="E361" s="179">
        <f t="shared" si="310"/>
        <v>0</v>
      </c>
      <c r="F361" s="179">
        <f t="shared" si="310"/>
        <v>0</v>
      </c>
      <c r="G361" s="179">
        <f t="shared" si="310"/>
        <v>0</v>
      </c>
      <c r="H361" s="179">
        <f t="shared" si="310"/>
        <v>0</v>
      </c>
      <c r="I361" s="179">
        <f t="shared" si="310"/>
        <v>0</v>
      </c>
      <c r="J361" s="179">
        <f t="shared" si="310"/>
        <v>0</v>
      </c>
      <c r="K361" s="179">
        <f t="shared" si="310"/>
        <v>0</v>
      </c>
      <c r="L361" s="528">
        <f t="shared" si="310"/>
        <v>0</v>
      </c>
      <c r="M361" s="528">
        <f t="shared" ref="M361:N361" si="311">((M195-$C$305)*$C$289)/10^3</f>
        <v>0</v>
      </c>
      <c r="N361" s="180">
        <f t="shared" si="311"/>
        <v>0</v>
      </c>
    </row>
    <row r="362" spans="2:14" s="18" customFormat="1" x14ac:dyDescent="0.25">
      <c r="B362" s="165" t="s">
        <v>151</v>
      </c>
      <c r="C362" s="20"/>
      <c r="D362" s="179">
        <f t="shared" ref="D362:L362" si="312">((D196-$C$305)*$C$289)/10^3</f>
        <v>0</v>
      </c>
      <c r="E362" s="179">
        <f t="shared" si="312"/>
        <v>0</v>
      </c>
      <c r="F362" s="179">
        <f t="shared" si="312"/>
        <v>0</v>
      </c>
      <c r="G362" s="179">
        <f t="shared" si="312"/>
        <v>0</v>
      </c>
      <c r="H362" s="179">
        <f t="shared" si="312"/>
        <v>0</v>
      </c>
      <c r="I362" s="179">
        <f t="shared" si="312"/>
        <v>0</v>
      </c>
      <c r="J362" s="179">
        <f t="shared" si="312"/>
        <v>0</v>
      </c>
      <c r="K362" s="179">
        <f t="shared" si="312"/>
        <v>0</v>
      </c>
      <c r="L362" s="179">
        <f t="shared" si="312"/>
        <v>0</v>
      </c>
      <c r="M362" s="179">
        <f t="shared" ref="M362:N362" si="313">((M196-$C$305)*$C$289)/10^3</f>
        <v>0</v>
      </c>
      <c r="N362" s="180">
        <f t="shared" si="313"/>
        <v>0</v>
      </c>
    </row>
    <row r="363" spans="2:14" s="18" customFormat="1" x14ac:dyDescent="0.25">
      <c r="B363" s="165" t="s">
        <v>152</v>
      </c>
      <c r="C363" s="20"/>
      <c r="D363" s="179">
        <f t="shared" ref="D363:L363" si="314">((D197-$C$305)*$C$289)/10^3</f>
        <v>0</v>
      </c>
      <c r="E363" s="179">
        <f t="shared" si="314"/>
        <v>0</v>
      </c>
      <c r="F363" s="179">
        <f t="shared" si="314"/>
        <v>0</v>
      </c>
      <c r="G363" s="179">
        <f t="shared" si="314"/>
        <v>0</v>
      </c>
      <c r="H363" s="179">
        <f t="shared" si="314"/>
        <v>0</v>
      </c>
      <c r="I363" s="179">
        <f t="shared" si="314"/>
        <v>0</v>
      </c>
      <c r="J363" s="179">
        <f t="shared" si="314"/>
        <v>0</v>
      </c>
      <c r="K363" s="179">
        <f t="shared" si="314"/>
        <v>0</v>
      </c>
      <c r="L363" s="179">
        <f t="shared" si="314"/>
        <v>0</v>
      </c>
      <c r="M363" s="179">
        <f t="shared" ref="M363:N363" si="315">((M197-$C$305)*$C$289)/10^3</f>
        <v>0</v>
      </c>
      <c r="N363" s="180">
        <f t="shared" si="315"/>
        <v>0</v>
      </c>
    </row>
    <row r="364" spans="2:14" s="18" customFormat="1" x14ac:dyDescent="0.25">
      <c r="B364" s="165" t="s">
        <v>153</v>
      </c>
      <c r="C364" s="20"/>
      <c r="D364" s="179">
        <f t="shared" ref="D364:L364" si="316">((D198-$C$305)*$C$289)/10^3</f>
        <v>0</v>
      </c>
      <c r="E364" s="179">
        <f t="shared" si="316"/>
        <v>0</v>
      </c>
      <c r="F364" s="179">
        <f t="shared" si="316"/>
        <v>0</v>
      </c>
      <c r="G364" s="179">
        <f t="shared" si="316"/>
        <v>0</v>
      </c>
      <c r="H364" s="179">
        <f t="shared" si="316"/>
        <v>0</v>
      </c>
      <c r="I364" s="179">
        <f t="shared" si="316"/>
        <v>0</v>
      </c>
      <c r="J364" s="179">
        <f t="shared" si="316"/>
        <v>0</v>
      </c>
      <c r="K364" s="179">
        <f t="shared" si="316"/>
        <v>0</v>
      </c>
      <c r="L364" s="528">
        <f t="shared" si="316"/>
        <v>0</v>
      </c>
      <c r="M364" s="528">
        <f t="shared" ref="M364:N364" si="317">((M198-$C$305)*$C$289)/10^3</f>
        <v>0</v>
      </c>
      <c r="N364" s="180">
        <f t="shared" si="317"/>
        <v>0</v>
      </c>
    </row>
    <row r="365" spans="2:14" s="18" customFormat="1" x14ac:dyDescent="0.25">
      <c r="B365" s="165" t="s">
        <v>154</v>
      </c>
      <c r="C365" s="20"/>
      <c r="D365" s="179">
        <f t="shared" ref="D365:L365" si="318">((D199-$C$305)*$C$289)/10^3</f>
        <v>0</v>
      </c>
      <c r="E365" s="179">
        <f t="shared" si="318"/>
        <v>0</v>
      </c>
      <c r="F365" s="179">
        <f t="shared" si="318"/>
        <v>0</v>
      </c>
      <c r="G365" s="179">
        <f t="shared" si="318"/>
        <v>0</v>
      </c>
      <c r="H365" s="179">
        <f t="shared" si="318"/>
        <v>0</v>
      </c>
      <c r="I365" s="179">
        <f t="shared" si="318"/>
        <v>0</v>
      </c>
      <c r="J365" s="179">
        <f t="shared" si="318"/>
        <v>0</v>
      </c>
      <c r="K365" s="179">
        <f t="shared" si="318"/>
        <v>0</v>
      </c>
      <c r="L365" s="528">
        <f t="shared" si="318"/>
        <v>0</v>
      </c>
      <c r="M365" s="528">
        <f t="shared" ref="M365:N365" si="319">((M199-$C$305)*$C$289)/10^3</f>
        <v>0</v>
      </c>
      <c r="N365" s="180">
        <f t="shared" si="319"/>
        <v>0</v>
      </c>
    </row>
    <row r="366" spans="2:14" s="18" customFormat="1" x14ac:dyDescent="0.25">
      <c r="B366" s="165" t="s">
        <v>155</v>
      </c>
      <c r="C366" s="20"/>
      <c r="D366" s="179">
        <f t="shared" ref="D366:L366" si="320">((D200-$C$305)*$C$289)/10^3</f>
        <v>0</v>
      </c>
      <c r="E366" s="179">
        <f t="shared" si="320"/>
        <v>0</v>
      </c>
      <c r="F366" s="179">
        <f t="shared" si="320"/>
        <v>0</v>
      </c>
      <c r="G366" s="179">
        <f t="shared" si="320"/>
        <v>0</v>
      </c>
      <c r="H366" s="179">
        <f t="shared" si="320"/>
        <v>0</v>
      </c>
      <c r="I366" s="179">
        <f t="shared" si="320"/>
        <v>0</v>
      </c>
      <c r="J366" s="179">
        <f t="shared" si="320"/>
        <v>0</v>
      </c>
      <c r="K366" s="179">
        <f t="shared" si="320"/>
        <v>0</v>
      </c>
      <c r="L366" s="528">
        <f t="shared" si="320"/>
        <v>0</v>
      </c>
      <c r="M366" s="528">
        <f t="shared" ref="M366:N366" si="321">((M200-$C$305)*$C$289)/10^3</f>
        <v>0</v>
      </c>
      <c r="N366" s="180">
        <f t="shared" si="321"/>
        <v>0</v>
      </c>
    </row>
    <row r="367" spans="2:14" s="18" customFormat="1" x14ac:dyDescent="0.25">
      <c r="B367" s="165" t="s">
        <v>156</v>
      </c>
      <c r="C367" s="20"/>
      <c r="D367" s="179">
        <f t="shared" ref="D367:L367" si="322">((D201-$C$305)*$C$289)/10^3</f>
        <v>0</v>
      </c>
      <c r="E367" s="179">
        <f t="shared" si="322"/>
        <v>0</v>
      </c>
      <c r="F367" s="179">
        <f t="shared" si="322"/>
        <v>0</v>
      </c>
      <c r="G367" s="179">
        <f t="shared" si="322"/>
        <v>0</v>
      </c>
      <c r="H367" s="179">
        <f t="shared" si="322"/>
        <v>0</v>
      </c>
      <c r="I367" s="179">
        <f t="shared" si="322"/>
        <v>0</v>
      </c>
      <c r="J367" s="179">
        <f t="shared" si="322"/>
        <v>0</v>
      </c>
      <c r="K367" s="179">
        <f t="shared" si="322"/>
        <v>0</v>
      </c>
      <c r="L367" s="179">
        <f t="shared" si="322"/>
        <v>0</v>
      </c>
      <c r="M367" s="179">
        <f t="shared" ref="M367:N367" si="323">((M201-$C$305)*$C$289)/10^3</f>
        <v>0</v>
      </c>
      <c r="N367" s="180">
        <f t="shared" si="323"/>
        <v>0</v>
      </c>
    </row>
    <row r="368" spans="2:14" s="18" customFormat="1" x14ac:dyDescent="0.25">
      <c r="B368" s="165" t="s">
        <v>157</v>
      </c>
      <c r="C368" s="20"/>
      <c r="D368" s="179">
        <f t="shared" ref="D368:L368" si="324">((D202-$C$305)*$C$289)/10^3</f>
        <v>0</v>
      </c>
      <c r="E368" s="179">
        <f t="shared" si="324"/>
        <v>0</v>
      </c>
      <c r="F368" s="179">
        <f t="shared" si="324"/>
        <v>0</v>
      </c>
      <c r="G368" s="179">
        <f t="shared" si="324"/>
        <v>0</v>
      </c>
      <c r="H368" s="179">
        <f t="shared" si="324"/>
        <v>0</v>
      </c>
      <c r="I368" s="179">
        <f t="shared" si="324"/>
        <v>0</v>
      </c>
      <c r="J368" s="179">
        <f t="shared" si="324"/>
        <v>0</v>
      </c>
      <c r="K368" s="179">
        <f t="shared" si="324"/>
        <v>0</v>
      </c>
      <c r="L368" s="528">
        <f t="shared" si="324"/>
        <v>0</v>
      </c>
      <c r="M368" s="528">
        <f t="shared" ref="M368:N368" si="325">((M202-$C$305)*$C$289)/10^3</f>
        <v>0</v>
      </c>
      <c r="N368" s="180">
        <f t="shared" si="325"/>
        <v>0</v>
      </c>
    </row>
    <row r="369" spans="2:14" s="18" customFormat="1" x14ac:dyDescent="0.25">
      <c r="B369" s="165" t="s">
        <v>158</v>
      </c>
      <c r="C369" s="20"/>
      <c r="D369" s="179">
        <f t="shared" ref="D369:L369" si="326">((D203-$C$305)*$C$289)/10^3</f>
        <v>0</v>
      </c>
      <c r="E369" s="179">
        <f t="shared" si="326"/>
        <v>0</v>
      </c>
      <c r="F369" s="179">
        <f t="shared" si="326"/>
        <v>0</v>
      </c>
      <c r="G369" s="179">
        <f t="shared" si="326"/>
        <v>0</v>
      </c>
      <c r="H369" s="179">
        <f t="shared" si="326"/>
        <v>0</v>
      </c>
      <c r="I369" s="179">
        <f t="shared" si="326"/>
        <v>0</v>
      </c>
      <c r="J369" s="179">
        <f t="shared" si="326"/>
        <v>0</v>
      </c>
      <c r="K369" s="179">
        <f t="shared" si="326"/>
        <v>0</v>
      </c>
      <c r="L369" s="528">
        <f t="shared" si="326"/>
        <v>0</v>
      </c>
      <c r="M369" s="528">
        <f t="shared" ref="M369:N369" si="327">((M203-$C$305)*$C$289)/10^3</f>
        <v>0</v>
      </c>
      <c r="N369" s="180">
        <f t="shared" si="327"/>
        <v>0</v>
      </c>
    </row>
    <row r="370" spans="2:14" s="18" customFormat="1" x14ac:dyDescent="0.25">
      <c r="B370" s="165" t="s">
        <v>159</v>
      </c>
      <c r="C370" s="20"/>
      <c r="D370" s="179">
        <f t="shared" ref="D370:L370" si="328">((D204-$C$305)*$C$289)/10^3</f>
        <v>0</v>
      </c>
      <c r="E370" s="179">
        <f t="shared" si="328"/>
        <v>0</v>
      </c>
      <c r="F370" s="179">
        <f t="shared" si="328"/>
        <v>0</v>
      </c>
      <c r="G370" s="179">
        <f t="shared" si="328"/>
        <v>0</v>
      </c>
      <c r="H370" s="179">
        <f t="shared" si="328"/>
        <v>0</v>
      </c>
      <c r="I370" s="179">
        <f t="shared" si="328"/>
        <v>0</v>
      </c>
      <c r="J370" s="179">
        <f t="shared" si="328"/>
        <v>0</v>
      </c>
      <c r="K370" s="179">
        <f t="shared" si="328"/>
        <v>0</v>
      </c>
      <c r="L370" s="528">
        <f t="shared" si="328"/>
        <v>0</v>
      </c>
      <c r="M370" s="528">
        <f t="shared" ref="M370:N370" si="329">((M204-$C$305)*$C$289)/10^3</f>
        <v>0</v>
      </c>
      <c r="N370" s="180">
        <f t="shared" si="329"/>
        <v>0</v>
      </c>
    </row>
    <row r="371" spans="2:14" s="18" customFormat="1" x14ac:dyDescent="0.25">
      <c r="B371" s="165" t="s">
        <v>160</v>
      </c>
      <c r="C371" s="20"/>
      <c r="D371" s="179">
        <f t="shared" ref="D371:L371" si="330">((D205-$C$305)*$C$289)/10^3</f>
        <v>0</v>
      </c>
      <c r="E371" s="179">
        <f t="shared" si="330"/>
        <v>0</v>
      </c>
      <c r="F371" s="179">
        <f t="shared" si="330"/>
        <v>0</v>
      </c>
      <c r="G371" s="179">
        <f t="shared" si="330"/>
        <v>0</v>
      </c>
      <c r="H371" s="179">
        <f t="shared" si="330"/>
        <v>0</v>
      </c>
      <c r="I371" s="179">
        <f t="shared" si="330"/>
        <v>0</v>
      </c>
      <c r="J371" s="179">
        <f t="shared" si="330"/>
        <v>0</v>
      </c>
      <c r="K371" s="179">
        <f t="shared" si="330"/>
        <v>0</v>
      </c>
      <c r="L371" s="528">
        <f t="shared" si="330"/>
        <v>0</v>
      </c>
      <c r="M371" s="528">
        <f t="shared" ref="M371:N371" si="331">((M205-$C$305)*$C$289)/10^3</f>
        <v>0</v>
      </c>
      <c r="N371" s="180">
        <f t="shared" si="331"/>
        <v>0</v>
      </c>
    </row>
    <row r="372" spans="2:14" s="18" customFormat="1" x14ac:dyDescent="0.25">
      <c r="B372" s="165" t="s">
        <v>161</v>
      </c>
      <c r="C372" s="20"/>
      <c r="D372" s="179">
        <f t="shared" ref="D372:L372" si="332">((D206-$C$305)*$C$289)/10^3</f>
        <v>0</v>
      </c>
      <c r="E372" s="179">
        <f t="shared" si="332"/>
        <v>0</v>
      </c>
      <c r="F372" s="179">
        <f t="shared" si="332"/>
        <v>0</v>
      </c>
      <c r="G372" s="179">
        <f t="shared" si="332"/>
        <v>0</v>
      </c>
      <c r="H372" s="179">
        <f t="shared" si="332"/>
        <v>0</v>
      </c>
      <c r="I372" s="179">
        <f t="shared" si="332"/>
        <v>0</v>
      </c>
      <c r="J372" s="179">
        <f t="shared" si="332"/>
        <v>0</v>
      </c>
      <c r="K372" s="179">
        <f t="shared" si="332"/>
        <v>0</v>
      </c>
      <c r="L372" s="179">
        <f t="shared" si="332"/>
        <v>0</v>
      </c>
      <c r="M372" s="179">
        <f t="shared" ref="M372:N372" si="333">((M206-$C$305)*$C$289)/10^3</f>
        <v>0</v>
      </c>
      <c r="N372" s="180">
        <f t="shared" si="333"/>
        <v>0</v>
      </c>
    </row>
    <row r="373" spans="2:14" s="18" customFormat="1" x14ac:dyDescent="0.25">
      <c r="B373" s="165" t="s">
        <v>162</v>
      </c>
      <c r="C373" s="20"/>
      <c r="D373" s="179">
        <f t="shared" ref="D373:L373" si="334">((D207-$C$305)*$C$289)/10^3</f>
        <v>0</v>
      </c>
      <c r="E373" s="179">
        <f t="shared" si="334"/>
        <v>0</v>
      </c>
      <c r="F373" s="179">
        <f t="shared" si="334"/>
        <v>0</v>
      </c>
      <c r="G373" s="179">
        <f t="shared" si="334"/>
        <v>0</v>
      </c>
      <c r="H373" s="179">
        <f t="shared" si="334"/>
        <v>0</v>
      </c>
      <c r="I373" s="179">
        <f t="shared" si="334"/>
        <v>0</v>
      </c>
      <c r="J373" s="179">
        <f t="shared" si="334"/>
        <v>0</v>
      </c>
      <c r="K373" s="179">
        <f t="shared" si="334"/>
        <v>0</v>
      </c>
      <c r="L373" s="528">
        <f t="shared" si="334"/>
        <v>0</v>
      </c>
      <c r="M373" s="528">
        <f t="shared" ref="M373:N373" si="335">((M207-$C$305)*$C$289)/10^3</f>
        <v>0</v>
      </c>
      <c r="N373" s="180">
        <f t="shared" si="335"/>
        <v>0</v>
      </c>
    </row>
    <row r="374" spans="2:14" s="18" customFormat="1" x14ac:dyDescent="0.25">
      <c r="B374" s="165" t="s">
        <v>163</v>
      </c>
      <c r="C374" s="20"/>
      <c r="D374" s="179">
        <f t="shared" ref="D374:L374" si="336">((D208-$C$305)*$C$289)/10^3</f>
        <v>0</v>
      </c>
      <c r="E374" s="179">
        <f t="shared" si="336"/>
        <v>0</v>
      </c>
      <c r="F374" s="179">
        <f t="shared" si="336"/>
        <v>0</v>
      </c>
      <c r="G374" s="179">
        <f t="shared" si="336"/>
        <v>0</v>
      </c>
      <c r="H374" s="179">
        <f t="shared" si="336"/>
        <v>0</v>
      </c>
      <c r="I374" s="179">
        <f t="shared" si="336"/>
        <v>0</v>
      </c>
      <c r="J374" s="179">
        <f t="shared" si="336"/>
        <v>0</v>
      </c>
      <c r="K374" s="179">
        <f t="shared" si="336"/>
        <v>0</v>
      </c>
      <c r="L374" s="528">
        <f t="shared" si="336"/>
        <v>0</v>
      </c>
      <c r="M374" s="528">
        <f t="shared" ref="M374:N374" si="337">((M208-$C$305)*$C$289)/10^3</f>
        <v>0</v>
      </c>
      <c r="N374" s="180">
        <f t="shared" si="337"/>
        <v>0</v>
      </c>
    </row>
    <row r="375" spans="2:14" s="18" customFormat="1" x14ac:dyDescent="0.25">
      <c r="B375" s="165" t="s">
        <v>164</v>
      </c>
      <c r="C375" s="20"/>
      <c r="D375" s="179">
        <f t="shared" ref="D375:L375" si="338">((D209-$C$305)*$C$289)/10^3</f>
        <v>0</v>
      </c>
      <c r="E375" s="179">
        <f t="shared" si="338"/>
        <v>0</v>
      </c>
      <c r="F375" s="179">
        <f t="shared" si="338"/>
        <v>0</v>
      </c>
      <c r="G375" s="179">
        <f t="shared" si="338"/>
        <v>0</v>
      </c>
      <c r="H375" s="179">
        <f t="shared" si="338"/>
        <v>0</v>
      </c>
      <c r="I375" s="179">
        <f t="shared" si="338"/>
        <v>0</v>
      </c>
      <c r="J375" s="179">
        <f t="shared" si="338"/>
        <v>0</v>
      </c>
      <c r="K375" s="179">
        <f t="shared" si="338"/>
        <v>0</v>
      </c>
      <c r="L375" s="528">
        <f t="shared" si="338"/>
        <v>0</v>
      </c>
      <c r="M375" s="528">
        <f t="shared" ref="M375:N375" si="339">((M209-$C$305)*$C$289)/10^3</f>
        <v>0</v>
      </c>
      <c r="N375" s="180">
        <f t="shared" si="339"/>
        <v>0</v>
      </c>
    </row>
    <row r="376" spans="2:14" s="18" customFormat="1" x14ac:dyDescent="0.25">
      <c r="B376" s="165" t="s">
        <v>165</v>
      </c>
      <c r="C376" s="20"/>
      <c r="D376" s="179">
        <f t="shared" ref="D376:L376" si="340">((D210-$C$305)*$C$289)/10^3</f>
        <v>0</v>
      </c>
      <c r="E376" s="179">
        <f t="shared" si="340"/>
        <v>0</v>
      </c>
      <c r="F376" s="179">
        <f t="shared" si="340"/>
        <v>0</v>
      </c>
      <c r="G376" s="179">
        <f t="shared" si="340"/>
        <v>0</v>
      </c>
      <c r="H376" s="179">
        <f t="shared" si="340"/>
        <v>0</v>
      </c>
      <c r="I376" s="179">
        <f t="shared" si="340"/>
        <v>0</v>
      </c>
      <c r="J376" s="179">
        <f t="shared" si="340"/>
        <v>0</v>
      </c>
      <c r="K376" s="179">
        <f t="shared" si="340"/>
        <v>0</v>
      </c>
      <c r="L376" s="528">
        <f t="shared" si="340"/>
        <v>0</v>
      </c>
      <c r="M376" s="528">
        <f t="shared" ref="M376:N376" si="341">((M210-$C$305)*$C$289)/10^3</f>
        <v>0</v>
      </c>
      <c r="N376" s="180">
        <f t="shared" si="341"/>
        <v>0</v>
      </c>
    </row>
    <row r="377" spans="2:14" s="18" customFormat="1" x14ac:dyDescent="0.25">
      <c r="B377" s="165" t="s">
        <v>166</v>
      </c>
      <c r="C377" s="20"/>
      <c r="D377" s="179">
        <f t="shared" ref="D377:L377" si="342">((D211-$C$305)*$C$289)/10^3</f>
        <v>0</v>
      </c>
      <c r="E377" s="179">
        <f t="shared" si="342"/>
        <v>0</v>
      </c>
      <c r="F377" s="179">
        <f t="shared" si="342"/>
        <v>0</v>
      </c>
      <c r="G377" s="179">
        <f t="shared" si="342"/>
        <v>0</v>
      </c>
      <c r="H377" s="179">
        <f t="shared" si="342"/>
        <v>0</v>
      </c>
      <c r="I377" s="179">
        <f t="shared" si="342"/>
        <v>0</v>
      </c>
      <c r="J377" s="179">
        <f t="shared" si="342"/>
        <v>0</v>
      </c>
      <c r="K377" s="179">
        <f t="shared" si="342"/>
        <v>0</v>
      </c>
      <c r="L377" s="179">
        <f t="shared" si="342"/>
        <v>0</v>
      </c>
      <c r="M377" s="179">
        <f t="shared" ref="M377:N377" si="343">((M211-$C$305)*$C$289)/10^3</f>
        <v>0</v>
      </c>
      <c r="N377" s="180">
        <f t="shared" si="343"/>
        <v>0</v>
      </c>
    </row>
    <row r="378" spans="2:14" s="18" customFormat="1" x14ac:dyDescent="0.25">
      <c r="B378" s="165" t="s">
        <v>186</v>
      </c>
      <c r="C378" s="20"/>
      <c r="D378" s="179">
        <f t="shared" ref="D378:L378" si="344">((D212-$C$305)*$C$289)/10^3</f>
        <v>0</v>
      </c>
      <c r="E378" s="179">
        <f t="shared" si="344"/>
        <v>0</v>
      </c>
      <c r="F378" s="179">
        <f t="shared" si="344"/>
        <v>0</v>
      </c>
      <c r="G378" s="179">
        <f t="shared" si="344"/>
        <v>0</v>
      </c>
      <c r="H378" s="179">
        <f t="shared" si="344"/>
        <v>0</v>
      </c>
      <c r="I378" s="179">
        <f t="shared" si="344"/>
        <v>0</v>
      </c>
      <c r="J378" s="179">
        <f t="shared" si="344"/>
        <v>0</v>
      </c>
      <c r="K378" s="179">
        <f t="shared" si="344"/>
        <v>0</v>
      </c>
      <c r="L378" s="528">
        <f t="shared" si="344"/>
        <v>0</v>
      </c>
      <c r="M378" s="528">
        <f t="shared" ref="M378:N378" si="345">((M212-$C$305)*$C$289)/10^3</f>
        <v>0</v>
      </c>
      <c r="N378" s="180">
        <f t="shared" si="345"/>
        <v>0</v>
      </c>
    </row>
    <row r="379" spans="2:14" s="18" customFormat="1" x14ac:dyDescent="0.25">
      <c r="B379" s="165" t="s">
        <v>167</v>
      </c>
      <c r="C379" s="20"/>
      <c r="D379" s="179">
        <f t="shared" ref="D379:L379" si="346">((D213-$C$305)*$C$289)/10^3</f>
        <v>0</v>
      </c>
      <c r="E379" s="179">
        <f t="shared" si="346"/>
        <v>0</v>
      </c>
      <c r="F379" s="179">
        <f t="shared" si="346"/>
        <v>0</v>
      </c>
      <c r="G379" s="179">
        <f t="shared" si="346"/>
        <v>0</v>
      </c>
      <c r="H379" s="179">
        <f t="shared" si="346"/>
        <v>0</v>
      </c>
      <c r="I379" s="179">
        <f t="shared" si="346"/>
        <v>0</v>
      </c>
      <c r="J379" s="179">
        <f t="shared" si="346"/>
        <v>0</v>
      </c>
      <c r="K379" s="179">
        <f t="shared" si="346"/>
        <v>0</v>
      </c>
      <c r="L379" s="528">
        <f t="shared" si="346"/>
        <v>0</v>
      </c>
      <c r="M379" s="528">
        <f t="shared" ref="M379:N379" si="347">((M213-$C$305)*$C$289)/10^3</f>
        <v>0</v>
      </c>
      <c r="N379" s="180">
        <f t="shared" si="347"/>
        <v>0</v>
      </c>
    </row>
    <row r="380" spans="2:14" s="18" customFormat="1" x14ac:dyDescent="0.25">
      <c r="B380" s="165" t="s">
        <v>168</v>
      </c>
      <c r="C380" s="20"/>
      <c r="D380" s="179">
        <f t="shared" ref="D380:L380" si="348">((D214-$C$305)*$C$289)/10^3</f>
        <v>0</v>
      </c>
      <c r="E380" s="179">
        <f t="shared" si="348"/>
        <v>0</v>
      </c>
      <c r="F380" s="179">
        <f t="shared" si="348"/>
        <v>0</v>
      </c>
      <c r="G380" s="179">
        <f t="shared" si="348"/>
        <v>0</v>
      </c>
      <c r="H380" s="179">
        <f t="shared" si="348"/>
        <v>0</v>
      </c>
      <c r="I380" s="179">
        <f t="shared" si="348"/>
        <v>0</v>
      </c>
      <c r="J380" s="179">
        <f t="shared" si="348"/>
        <v>0</v>
      </c>
      <c r="K380" s="179">
        <f t="shared" si="348"/>
        <v>0</v>
      </c>
      <c r="L380" s="528">
        <f t="shared" si="348"/>
        <v>0</v>
      </c>
      <c r="M380" s="528">
        <f t="shared" ref="M380:N380" si="349">((M214-$C$305)*$C$289)/10^3</f>
        <v>0</v>
      </c>
      <c r="N380" s="180">
        <f t="shared" si="349"/>
        <v>0</v>
      </c>
    </row>
    <row r="381" spans="2:14" s="18" customFormat="1" x14ac:dyDescent="0.25">
      <c r="B381" s="165" t="s">
        <v>169</v>
      </c>
      <c r="C381" s="20"/>
      <c r="D381" s="179">
        <f t="shared" ref="D381:L381" si="350">((D215-$C$305)*$C$289)/10^3</f>
        <v>0</v>
      </c>
      <c r="E381" s="179">
        <f t="shared" si="350"/>
        <v>0</v>
      </c>
      <c r="F381" s="179">
        <f t="shared" si="350"/>
        <v>0</v>
      </c>
      <c r="G381" s="179">
        <f t="shared" si="350"/>
        <v>0</v>
      </c>
      <c r="H381" s="179">
        <f t="shared" si="350"/>
        <v>0</v>
      </c>
      <c r="I381" s="179">
        <f t="shared" si="350"/>
        <v>0</v>
      </c>
      <c r="J381" s="179">
        <f t="shared" si="350"/>
        <v>0</v>
      </c>
      <c r="K381" s="179">
        <f t="shared" si="350"/>
        <v>0</v>
      </c>
      <c r="L381" s="528">
        <f t="shared" si="350"/>
        <v>0</v>
      </c>
      <c r="M381" s="528">
        <f t="shared" ref="M381:N381" si="351">((M215-$C$305)*$C$289)/10^3</f>
        <v>0</v>
      </c>
      <c r="N381" s="180">
        <f t="shared" si="351"/>
        <v>0</v>
      </c>
    </row>
    <row r="382" spans="2:14" s="18" customFormat="1" x14ac:dyDescent="0.25">
      <c r="B382" s="165" t="s">
        <v>170</v>
      </c>
      <c r="C382" s="20"/>
      <c r="D382" s="179">
        <f t="shared" ref="D382:L382" si="352">((D216-$C$305)*$C$289)/10^3</f>
        <v>0</v>
      </c>
      <c r="E382" s="179">
        <f t="shared" si="352"/>
        <v>0</v>
      </c>
      <c r="F382" s="179">
        <f t="shared" si="352"/>
        <v>0</v>
      </c>
      <c r="G382" s="179">
        <f t="shared" si="352"/>
        <v>0</v>
      </c>
      <c r="H382" s="179">
        <f t="shared" si="352"/>
        <v>0</v>
      </c>
      <c r="I382" s="179">
        <f t="shared" si="352"/>
        <v>0</v>
      </c>
      <c r="J382" s="179">
        <f t="shared" si="352"/>
        <v>0</v>
      </c>
      <c r="K382" s="179">
        <f t="shared" si="352"/>
        <v>0</v>
      </c>
      <c r="L382" s="179">
        <f t="shared" si="352"/>
        <v>0</v>
      </c>
      <c r="M382" s="179">
        <f t="shared" ref="M382:N382" si="353">((M216-$C$305)*$C$289)/10^3</f>
        <v>0</v>
      </c>
      <c r="N382" s="180">
        <f t="shared" si="353"/>
        <v>0</v>
      </c>
    </row>
    <row r="383" spans="2:14" s="18" customFormat="1" x14ac:dyDescent="0.25">
      <c r="B383" s="455" t="s">
        <v>543</v>
      </c>
      <c r="C383" s="20"/>
      <c r="D383" s="460">
        <f>SUM(D347:D382)</f>
        <v>0</v>
      </c>
      <c r="E383" s="460">
        <f t="shared" ref="E383" si="354">SUM(E347:E382)</f>
        <v>0</v>
      </c>
      <c r="F383" s="460">
        <f t="shared" ref="F383" si="355">SUM(F347:F382)</f>
        <v>0</v>
      </c>
      <c r="G383" s="460">
        <f t="shared" ref="G383" si="356">SUM(G347:G382)</f>
        <v>0</v>
      </c>
      <c r="H383" s="460">
        <f t="shared" ref="H383" si="357">SUM(H347:H382)</f>
        <v>0</v>
      </c>
      <c r="I383" s="460">
        <f t="shared" ref="I383" si="358">SUM(I347:I382)</f>
        <v>0</v>
      </c>
      <c r="J383" s="460">
        <f t="shared" ref="J383" si="359">SUM(J347:J382)</f>
        <v>0</v>
      </c>
      <c r="K383" s="460">
        <f t="shared" ref="K383" si="360">SUM(K347:K382)</f>
        <v>0</v>
      </c>
      <c r="L383" s="460">
        <f t="shared" ref="L383:N383" si="361">SUM(L347:L382)</f>
        <v>0</v>
      </c>
      <c r="M383" s="460">
        <f t="shared" si="361"/>
        <v>0</v>
      </c>
      <c r="N383" s="461">
        <f t="shared" si="361"/>
        <v>0</v>
      </c>
    </row>
    <row r="384" spans="2:14" s="18" customFormat="1" x14ac:dyDescent="0.25">
      <c r="B384" s="167" t="s">
        <v>18</v>
      </c>
      <c r="C384" s="27"/>
      <c r="D384" s="84"/>
      <c r="E384" s="84"/>
      <c r="F384" s="84"/>
      <c r="G384" s="84"/>
      <c r="H384" s="84"/>
      <c r="I384" s="84"/>
      <c r="J384" s="84"/>
      <c r="K384" s="84"/>
      <c r="L384" s="528"/>
      <c r="M384" s="528"/>
      <c r="N384" s="85"/>
    </row>
    <row r="385" spans="2:14" s="18" customFormat="1" x14ac:dyDescent="0.25">
      <c r="B385" s="165" t="s">
        <v>136</v>
      </c>
      <c r="C385" s="20"/>
      <c r="D385" s="179">
        <f t="shared" ref="D385:L385" si="362">((D219-$C$305)*$C$289)/10^3</f>
        <v>0</v>
      </c>
      <c r="E385" s="179">
        <f t="shared" si="362"/>
        <v>0</v>
      </c>
      <c r="F385" s="179">
        <f t="shared" si="362"/>
        <v>0</v>
      </c>
      <c r="G385" s="179">
        <f t="shared" si="362"/>
        <v>0</v>
      </c>
      <c r="H385" s="179">
        <f t="shared" si="362"/>
        <v>0</v>
      </c>
      <c r="I385" s="179">
        <f t="shared" si="362"/>
        <v>0</v>
      </c>
      <c r="J385" s="179">
        <f t="shared" si="362"/>
        <v>0</v>
      </c>
      <c r="K385" s="179">
        <f t="shared" si="362"/>
        <v>0</v>
      </c>
      <c r="L385" s="528">
        <f t="shared" si="362"/>
        <v>0</v>
      </c>
      <c r="M385" s="528">
        <f t="shared" ref="M385:N385" si="363">((M219-$C$305)*$C$289)/10^3</f>
        <v>0</v>
      </c>
      <c r="N385" s="180">
        <f t="shared" si="363"/>
        <v>0</v>
      </c>
    </row>
    <row r="386" spans="2:14" s="18" customFormat="1" x14ac:dyDescent="0.25">
      <c r="B386" s="165" t="s">
        <v>137</v>
      </c>
      <c r="C386" s="20"/>
      <c r="D386" s="179">
        <f t="shared" ref="D386:L386" si="364">((D220-$C$305)*$C$289)/10^3</f>
        <v>0</v>
      </c>
      <c r="E386" s="179">
        <f t="shared" si="364"/>
        <v>0</v>
      </c>
      <c r="F386" s="179">
        <f t="shared" si="364"/>
        <v>0</v>
      </c>
      <c r="G386" s="179">
        <f t="shared" si="364"/>
        <v>0</v>
      </c>
      <c r="H386" s="179">
        <f t="shared" si="364"/>
        <v>0</v>
      </c>
      <c r="I386" s="179">
        <f t="shared" si="364"/>
        <v>0</v>
      </c>
      <c r="J386" s="179">
        <f t="shared" si="364"/>
        <v>0</v>
      </c>
      <c r="K386" s="179">
        <f t="shared" si="364"/>
        <v>0</v>
      </c>
      <c r="L386" s="179">
        <f t="shared" si="364"/>
        <v>0</v>
      </c>
      <c r="M386" s="179">
        <f t="shared" ref="M386:N386" si="365">((M220-$C$305)*$C$289)/10^3</f>
        <v>0</v>
      </c>
      <c r="N386" s="180">
        <f t="shared" si="365"/>
        <v>0</v>
      </c>
    </row>
    <row r="387" spans="2:14" s="18" customFormat="1" x14ac:dyDescent="0.25">
      <c r="B387" s="165" t="s">
        <v>138</v>
      </c>
      <c r="C387" s="20"/>
      <c r="D387" s="179">
        <f t="shared" ref="D387:L387" si="366">((D221-$C$305)*$C$289)/10^3</f>
        <v>0</v>
      </c>
      <c r="E387" s="179">
        <f t="shared" si="366"/>
        <v>0</v>
      </c>
      <c r="F387" s="179">
        <f t="shared" si="366"/>
        <v>0</v>
      </c>
      <c r="G387" s="179">
        <f t="shared" si="366"/>
        <v>0</v>
      </c>
      <c r="H387" s="179">
        <f t="shared" si="366"/>
        <v>0</v>
      </c>
      <c r="I387" s="179">
        <f t="shared" si="366"/>
        <v>0</v>
      </c>
      <c r="J387" s="179">
        <f t="shared" si="366"/>
        <v>0</v>
      </c>
      <c r="K387" s="179">
        <f t="shared" si="366"/>
        <v>0</v>
      </c>
      <c r="L387" s="528">
        <f t="shared" si="366"/>
        <v>0</v>
      </c>
      <c r="M387" s="528">
        <f t="shared" ref="M387:N387" si="367">((M221-$C$305)*$C$289)/10^3</f>
        <v>0</v>
      </c>
      <c r="N387" s="180">
        <f t="shared" si="367"/>
        <v>0</v>
      </c>
    </row>
    <row r="388" spans="2:14" s="18" customFormat="1" x14ac:dyDescent="0.25">
      <c r="B388" s="165" t="s">
        <v>139</v>
      </c>
      <c r="C388" s="20"/>
      <c r="D388" s="179">
        <f t="shared" ref="D388:L388" si="368">((D222-$C$305)*$C$289)/10^3</f>
        <v>0</v>
      </c>
      <c r="E388" s="179">
        <f t="shared" si="368"/>
        <v>0</v>
      </c>
      <c r="F388" s="179">
        <f t="shared" si="368"/>
        <v>0</v>
      </c>
      <c r="G388" s="179">
        <f t="shared" si="368"/>
        <v>0</v>
      </c>
      <c r="H388" s="179">
        <f t="shared" si="368"/>
        <v>0</v>
      </c>
      <c r="I388" s="179">
        <f t="shared" si="368"/>
        <v>0</v>
      </c>
      <c r="J388" s="179">
        <f t="shared" si="368"/>
        <v>0</v>
      </c>
      <c r="K388" s="179">
        <f t="shared" si="368"/>
        <v>0</v>
      </c>
      <c r="L388" s="528">
        <f t="shared" si="368"/>
        <v>0</v>
      </c>
      <c r="M388" s="528">
        <f t="shared" ref="M388:N388" si="369">((M222-$C$305)*$C$289)/10^3</f>
        <v>0</v>
      </c>
      <c r="N388" s="180">
        <f t="shared" si="369"/>
        <v>0</v>
      </c>
    </row>
    <row r="389" spans="2:14" s="18" customFormat="1" x14ac:dyDescent="0.25">
      <c r="B389" s="165" t="s">
        <v>140</v>
      </c>
      <c r="C389" s="20"/>
      <c r="D389" s="179">
        <f t="shared" ref="D389:L389" si="370">((D223-$C$305)*$C$289)/10^3</f>
        <v>0</v>
      </c>
      <c r="E389" s="179">
        <f t="shared" si="370"/>
        <v>0</v>
      </c>
      <c r="F389" s="179">
        <f t="shared" si="370"/>
        <v>0</v>
      </c>
      <c r="G389" s="179">
        <f t="shared" si="370"/>
        <v>0</v>
      </c>
      <c r="H389" s="179">
        <f t="shared" si="370"/>
        <v>0</v>
      </c>
      <c r="I389" s="179">
        <f t="shared" si="370"/>
        <v>0</v>
      </c>
      <c r="J389" s="179">
        <f t="shared" si="370"/>
        <v>0</v>
      </c>
      <c r="K389" s="179">
        <f t="shared" si="370"/>
        <v>0</v>
      </c>
      <c r="L389" s="528">
        <f t="shared" si="370"/>
        <v>0</v>
      </c>
      <c r="M389" s="528">
        <f t="shared" ref="M389:N389" si="371">((M223-$C$305)*$C$289)/10^3</f>
        <v>0</v>
      </c>
      <c r="N389" s="180">
        <f t="shared" si="371"/>
        <v>0</v>
      </c>
    </row>
    <row r="390" spans="2:14" s="18" customFormat="1" x14ac:dyDescent="0.25">
      <c r="B390" s="165" t="s">
        <v>141</v>
      </c>
      <c r="C390" s="20"/>
      <c r="D390" s="179">
        <f t="shared" ref="D390:L390" si="372">((D224-$C$305)*$C$289)/10^3</f>
        <v>0</v>
      </c>
      <c r="E390" s="179">
        <f t="shared" si="372"/>
        <v>0</v>
      </c>
      <c r="F390" s="179">
        <f t="shared" si="372"/>
        <v>0</v>
      </c>
      <c r="G390" s="179">
        <f t="shared" si="372"/>
        <v>0</v>
      </c>
      <c r="H390" s="179">
        <f t="shared" si="372"/>
        <v>0</v>
      </c>
      <c r="I390" s="179">
        <f t="shared" si="372"/>
        <v>0</v>
      </c>
      <c r="J390" s="179">
        <f t="shared" si="372"/>
        <v>0</v>
      </c>
      <c r="K390" s="179">
        <f t="shared" si="372"/>
        <v>0</v>
      </c>
      <c r="L390" s="528">
        <f t="shared" si="372"/>
        <v>0</v>
      </c>
      <c r="M390" s="528">
        <f t="shared" ref="M390:N390" si="373">((M224-$C$305)*$C$289)/10^3</f>
        <v>0</v>
      </c>
      <c r="N390" s="180">
        <f t="shared" si="373"/>
        <v>0</v>
      </c>
    </row>
    <row r="391" spans="2:14" s="18" customFormat="1" x14ac:dyDescent="0.25">
      <c r="B391" s="165" t="s">
        <v>142</v>
      </c>
      <c r="C391" s="20"/>
      <c r="D391" s="179">
        <f t="shared" ref="D391:L391" si="374">((D225-$C$305)*$C$289)/10^3</f>
        <v>0</v>
      </c>
      <c r="E391" s="179">
        <f t="shared" si="374"/>
        <v>0</v>
      </c>
      <c r="F391" s="179">
        <f t="shared" si="374"/>
        <v>0</v>
      </c>
      <c r="G391" s="179">
        <f t="shared" si="374"/>
        <v>0</v>
      </c>
      <c r="H391" s="179">
        <f t="shared" si="374"/>
        <v>0</v>
      </c>
      <c r="I391" s="179">
        <f t="shared" si="374"/>
        <v>0</v>
      </c>
      <c r="J391" s="179">
        <f t="shared" si="374"/>
        <v>0</v>
      </c>
      <c r="K391" s="179">
        <f t="shared" si="374"/>
        <v>0</v>
      </c>
      <c r="L391" s="179">
        <f t="shared" si="374"/>
        <v>0</v>
      </c>
      <c r="M391" s="179">
        <f t="shared" ref="M391:N391" si="375">((M225-$C$305)*$C$289)/10^3</f>
        <v>0</v>
      </c>
      <c r="N391" s="180">
        <f t="shared" si="375"/>
        <v>0</v>
      </c>
    </row>
    <row r="392" spans="2:14" s="18" customFormat="1" x14ac:dyDescent="0.25">
      <c r="B392" s="165" t="s">
        <v>143</v>
      </c>
      <c r="C392" s="20"/>
      <c r="D392" s="179">
        <f t="shared" ref="D392:L392" si="376">((D226-$C$305)*$C$289)/10^3</f>
        <v>0</v>
      </c>
      <c r="E392" s="179">
        <f t="shared" si="376"/>
        <v>0</v>
      </c>
      <c r="F392" s="179">
        <f t="shared" si="376"/>
        <v>0</v>
      </c>
      <c r="G392" s="179">
        <f t="shared" si="376"/>
        <v>0</v>
      </c>
      <c r="H392" s="179">
        <f t="shared" si="376"/>
        <v>0</v>
      </c>
      <c r="I392" s="179">
        <f t="shared" si="376"/>
        <v>0</v>
      </c>
      <c r="J392" s="179">
        <f t="shared" si="376"/>
        <v>0</v>
      </c>
      <c r="K392" s="179">
        <f t="shared" si="376"/>
        <v>0</v>
      </c>
      <c r="L392" s="528">
        <f t="shared" si="376"/>
        <v>0</v>
      </c>
      <c r="M392" s="528">
        <f t="shared" ref="M392:N392" si="377">((M226-$C$305)*$C$289)/10^3</f>
        <v>0</v>
      </c>
      <c r="N392" s="180">
        <f t="shared" si="377"/>
        <v>0</v>
      </c>
    </row>
    <row r="393" spans="2:14" s="18" customFormat="1" x14ac:dyDescent="0.25">
      <c r="B393" s="165" t="s">
        <v>144</v>
      </c>
      <c r="C393" s="20"/>
      <c r="D393" s="179">
        <f t="shared" ref="D393:L393" si="378">((D227-$C$305)*$C$289)/10^3</f>
        <v>0</v>
      </c>
      <c r="E393" s="179">
        <f t="shared" si="378"/>
        <v>0</v>
      </c>
      <c r="F393" s="179">
        <f t="shared" si="378"/>
        <v>0</v>
      </c>
      <c r="G393" s="179">
        <f t="shared" si="378"/>
        <v>0</v>
      </c>
      <c r="H393" s="179">
        <f t="shared" si="378"/>
        <v>0</v>
      </c>
      <c r="I393" s="179">
        <f t="shared" si="378"/>
        <v>0</v>
      </c>
      <c r="J393" s="179">
        <f t="shared" si="378"/>
        <v>0</v>
      </c>
      <c r="K393" s="179">
        <f t="shared" si="378"/>
        <v>0</v>
      </c>
      <c r="L393" s="528">
        <f t="shared" si="378"/>
        <v>0</v>
      </c>
      <c r="M393" s="528">
        <f t="shared" ref="M393:N393" si="379">((M227-$C$305)*$C$289)/10^3</f>
        <v>0</v>
      </c>
      <c r="N393" s="180">
        <f t="shared" si="379"/>
        <v>0</v>
      </c>
    </row>
    <row r="394" spans="2:14" s="18" customFormat="1" x14ac:dyDescent="0.25">
      <c r="B394" s="165" t="s">
        <v>145</v>
      </c>
      <c r="C394" s="20"/>
      <c r="D394" s="179">
        <f t="shared" ref="D394:L394" si="380">((D228-$C$305)*$C$289)/10^3</f>
        <v>0</v>
      </c>
      <c r="E394" s="179">
        <f t="shared" si="380"/>
        <v>0</v>
      </c>
      <c r="F394" s="179">
        <f t="shared" si="380"/>
        <v>0</v>
      </c>
      <c r="G394" s="179">
        <f t="shared" si="380"/>
        <v>0</v>
      </c>
      <c r="H394" s="179">
        <f t="shared" si="380"/>
        <v>0</v>
      </c>
      <c r="I394" s="179">
        <f t="shared" si="380"/>
        <v>0</v>
      </c>
      <c r="J394" s="179">
        <f t="shared" si="380"/>
        <v>0</v>
      </c>
      <c r="K394" s="179">
        <f t="shared" si="380"/>
        <v>0</v>
      </c>
      <c r="L394" s="528">
        <f t="shared" si="380"/>
        <v>0</v>
      </c>
      <c r="M394" s="528">
        <f t="shared" ref="M394:N394" si="381">((M228-$C$305)*$C$289)/10^3</f>
        <v>0</v>
      </c>
      <c r="N394" s="180">
        <f t="shared" si="381"/>
        <v>0</v>
      </c>
    </row>
    <row r="395" spans="2:14" s="18" customFormat="1" x14ac:dyDescent="0.25">
      <c r="B395" s="165" t="s">
        <v>146</v>
      </c>
      <c r="C395" s="20"/>
      <c r="D395" s="179">
        <f t="shared" ref="D395:L395" si="382">((D229-$C$305)*$C$289)/10^3</f>
        <v>0</v>
      </c>
      <c r="E395" s="179">
        <f t="shared" si="382"/>
        <v>0</v>
      </c>
      <c r="F395" s="179">
        <f t="shared" si="382"/>
        <v>0</v>
      </c>
      <c r="G395" s="179">
        <f t="shared" si="382"/>
        <v>0</v>
      </c>
      <c r="H395" s="179">
        <f t="shared" si="382"/>
        <v>0</v>
      </c>
      <c r="I395" s="179">
        <f t="shared" si="382"/>
        <v>0</v>
      </c>
      <c r="J395" s="179">
        <f t="shared" si="382"/>
        <v>0</v>
      </c>
      <c r="K395" s="179">
        <f t="shared" si="382"/>
        <v>0</v>
      </c>
      <c r="L395" s="528">
        <f t="shared" si="382"/>
        <v>0</v>
      </c>
      <c r="M395" s="528">
        <f t="shared" ref="M395:N395" si="383">((M229-$C$305)*$C$289)/10^3</f>
        <v>0</v>
      </c>
      <c r="N395" s="180">
        <f t="shared" si="383"/>
        <v>0</v>
      </c>
    </row>
    <row r="396" spans="2:14" s="18" customFormat="1" x14ac:dyDescent="0.25">
      <c r="B396" s="165" t="s">
        <v>147</v>
      </c>
      <c r="C396" s="20"/>
      <c r="D396" s="179">
        <f t="shared" ref="D396:L396" si="384">((D230-$C$305)*$C$289)/10^3</f>
        <v>0</v>
      </c>
      <c r="E396" s="179">
        <f t="shared" si="384"/>
        <v>0</v>
      </c>
      <c r="F396" s="179">
        <f t="shared" si="384"/>
        <v>0</v>
      </c>
      <c r="G396" s="179">
        <f t="shared" si="384"/>
        <v>0</v>
      </c>
      <c r="H396" s="179">
        <f t="shared" si="384"/>
        <v>0</v>
      </c>
      <c r="I396" s="179">
        <f t="shared" si="384"/>
        <v>0</v>
      </c>
      <c r="J396" s="179">
        <f t="shared" si="384"/>
        <v>0</v>
      </c>
      <c r="K396" s="179">
        <f t="shared" si="384"/>
        <v>0</v>
      </c>
      <c r="L396" s="179">
        <f t="shared" si="384"/>
        <v>0</v>
      </c>
      <c r="M396" s="179">
        <f t="shared" ref="M396:N396" si="385">((M230-$C$305)*$C$289)/10^3</f>
        <v>0</v>
      </c>
      <c r="N396" s="180">
        <f t="shared" si="385"/>
        <v>0</v>
      </c>
    </row>
    <row r="397" spans="2:14" s="18" customFormat="1" x14ac:dyDescent="0.25">
      <c r="B397" s="165" t="s">
        <v>148</v>
      </c>
      <c r="C397" s="20"/>
      <c r="D397" s="179">
        <f t="shared" ref="D397:L397" si="386">((D231-$C$305)*$C$289)/10^3</f>
        <v>0</v>
      </c>
      <c r="E397" s="179">
        <f t="shared" si="386"/>
        <v>0</v>
      </c>
      <c r="F397" s="179">
        <f t="shared" si="386"/>
        <v>0</v>
      </c>
      <c r="G397" s="179">
        <f t="shared" si="386"/>
        <v>0</v>
      </c>
      <c r="H397" s="179">
        <f t="shared" si="386"/>
        <v>0</v>
      </c>
      <c r="I397" s="179">
        <f t="shared" si="386"/>
        <v>0</v>
      </c>
      <c r="J397" s="179">
        <f t="shared" si="386"/>
        <v>0</v>
      </c>
      <c r="K397" s="179">
        <f t="shared" si="386"/>
        <v>0</v>
      </c>
      <c r="L397" s="528">
        <f t="shared" si="386"/>
        <v>0</v>
      </c>
      <c r="M397" s="528">
        <f t="shared" ref="M397:N397" si="387">((M231-$C$305)*$C$289)/10^3</f>
        <v>0</v>
      </c>
      <c r="N397" s="180">
        <f t="shared" si="387"/>
        <v>0</v>
      </c>
    </row>
    <row r="398" spans="2:14" s="18" customFormat="1" x14ac:dyDescent="0.25">
      <c r="B398" s="165" t="s">
        <v>149</v>
      </c>
      <c r="C398" s="20"/>
      <c r="D398" s="179">
        <f t="shared" ref="D398:L398" si="388">((D232-$C$305)*$C$289)/10^3</f>
        <v>0</v>
      </c>
      <c r="E398" s="179">
        <f t="shared" si="388"/>
        <v>0</v>
      </c>
      <c r="F398" s="179">
        <f t="shared" si="388"/>
        <v>0</v>
      </c>
      <c r="G398" s="179">
        <f t="shared" si="388"/>
        <v>0</v>
      </c>
      <c r="H398" s="179">
        <f t="shared" si="388"/>
        <v>0</v>
      </c>
      <c r="I398" s="179">
        <f t="shared" si="388"/>
        <v>0</v>
      </c>
      <c r="J398" s="179">
        <f t="shared" si="388"/>
        <v>0</v>
      </c>
      <c r="K398" s="179">
        <f t="shared" si="388"/>
        <v>0</v>
      </c>
      <c r="L398" s="528">
        <f t="shared" si="388"/>
        <v>0</v>
      </c>
      <c r="M398" s="528">
        <f t="shared" ref="M398:N398" si="389">((M232-$C$305)*$C$289)/10^3</f>
        <v>0</v>
      </c>
      <c r="N398" s="180">
        <f t="shared" si="389"/>
        <v>0</v>
      </c>
    </row>
    <row r="399" spans="2:14" s="18" customFormat="1" x14ac:dyDescent="0.25">
      <c r="B399" s="165" t="s">
        <v>150</v>
      </c>
      <c r="C399" s="20"/>
      <c r="D399" s="179">
        <f t="shared" ref="D399:L399" si="390">((D233-$C$305)*$C$289)/10^3</f>
        <v>0</v>
      </c>
      <c r="E399" s="179">
        <f t="shared" si="390"/>
        <v>0</v>
      </c>
      <c r="F399" s="179">
        <f t="shared" si="390"/>
        <v>0</v>
      </c>
      <c r="G399" s="179">
        <f t="shared" si="390"/>
        <v>0</v>
      </c>
      <c r="H399" s="179">
        <f t="shared" si="390"/>
        <v>0</v>
      </c>
      <c r="I399" s="179">
        <f t="shared" si="390"/>
        <v>0</v>
      </c>
      <c r="J399" s="179">
        <f t="shared" si="390"/>
        <v>0</v>
      </c>
      <c r="K399" s="179">
        <f t="shared" si="390"/>
        <v>0</v>
      </c>
      <c r="L399" s="528">
        <f t="shared" si="390"/>
        <v>0</v>
      </c>
      <c r="M399" s="528">
        <f t="shared" ref="M399:N399" si="391">((M233-$C$305)*$C$289)/10^3</f>
        <v>0</v>
      </c>
      <c r="N399" s="180">
        <f t="shared" si="391"/>
        <v>0</v>
      </c>
    </row>
    <row r="400" spans="2:14" s="18" customFormat="1" x14ac:dyDescent="0.25">
      <c r="B400" s="165" t="s">
        <v>151</v>
      </c>
      <c r="C400" s="20"/>
      <c r="D400" s="179">
        <f t="shared" ref="D400:L400" si="392">((D234-$C$305)*$C$289)/10^3</f>
        <v>0</v>
      </c>
      <c r="E400" s="179">
        <f t="shared" si="392"/>
        <v>0</v>
      </c>
      <c r="F400" s="179">
        <f t="shared" si="392"/>
        <v>0</v>
      </c>
      <c r="G400" s="179">
        <f t="shared" si="392"/>
        <v>0</v>
      </c>
      <c r="H400" s="179">
        <f t="shared" si="392"/>
        <v>0</v>
      </c>
      <c r="I400" s="179">
        <f t="shared" si="392"/>
        <v>0</v>
      </c>
      <c r="J400" s="179">
        <f t="shared" si="392"/>
        <v>0</v>
      </c>
      <c r="K400" s="179">
        <f t="shared" si="392"/>
        <v>0</v>
      </c>
      <c r="L400" s="179">
        <f t="shared" si="392"/>
        <v>0</v>
      </c>
      <c r="M400" s="179">
        <f t="shared" ref="M400:N400" si="393">((M234-$C$305)*$C$289)/10^3</f>
        <v>0</v>
      </c>
      <c r="N400" s="180">
        <f t="shared" si="393"/>
        <v>0</v>
      </c>
    </row>
    <row r="401" spans="2:14" s="18" customFormat="1" x14ac:dyDescent="0.25">
      <c r="B401" s="165" t="s">
        <v>152</v>
      </c>
      <c r="C401" s="20"/>
      <c r="D401" s="179">
        <f t="shared" ref="D401:L401" si="394">((D235-$C$305)*$C$289)/10^3</f>
        <v>0</v>
      </c>
      <c r="E401" s="179">
        <f t="shared" si="394"/>
        <v>0</v>
      </c>
      <c r="F401" s="179">
        <f t="shared" si="394"/>
        <v>0</v>
      </c>
      <c r="G401" s="179">
        <f t="shared" si="394"/>
        <v>0</v>
      </c>
      <c r="H401" s="179">
        <f t="shared" si="394"/>
        <v>0</v>
      </c>
      <c r="I401" s="179">
        <f t="shared" si="394"/>
        <v>0</v>
      </c>
      <c r="J401" s="179">
        <f t="shared" si="394"/>
        <v>0</v>
      </c>
      <c r="K401" s="179">
        <f t="shared" si="394"/>
        <v>0</v>
      </c>
      <c r="L401" s="179">
        <f t="shared" si="394"/>
        <v>0</v>
      </c>
      <c r="M401" s="179">
        <f t="shared" ref="M401:N401" si="395">((M235-$C$305)*$C$289)/10^3</f>
        <v>0</v>
      </c>
      <c r="N401" s="180">
        <f t="shared" si="395"/>
        <v>0</v>
      </c>
    </row>
    <row r="402" spans="2:14" s="18" customFormat="1" x14ac:dyDescent="0.25">
      <c r="B402" s="165" t="s">
        <v>153</v>
      </c>
      <c r="C402" s="20"/>
      <c r="D402" s="179">
        <f t="shared" ref="D402:L402" si="396">((D236-$C$305)*$C$289)/10^3</f>
        <v>0</v>
      </c>
      <c r="E402" s="179">
        <f t="shared" si="396"/>
        <v>0</v>
      </c>
      <c r="F402" s="179">
        <f t="shared" si="396"/>
        <v>0</v>
      </c>
      <c r="G402" s="179">
        <f t="shared" si="396"/>
        <v>0</v>
      </c>
      <c r="H402" s="179">
        <f t="shared" si="396"/>
        <v>0</v>
      </c>
      <c r="I402" s="179">
        <f t="shared" si="396"/>
        <v>0</v>
      </c>
      <c r="J402" s="179">
        <f t="shared" si="396"/>
        <v>0</v>
      </c>
      <c r="K402" s="179">
        <f t="shared" si="396"/>
        <v>0</v>
      </c>
      <c r="L402" s="528">
        <f t="shared" si="396"/>
        <v>0</v>
      </c>
      <c r="M402" s="528">
        <f t="shared" ref="M402:N402" si="397">((M236-$C$305)*$C$289)/10^3</f>
        <v>0</v>
      </c>
      <c r="N402" s="180">
        <f t="shared" si="397"/>
        <v>0</v>
      </c>
    </row>
    <row r="403" spans="2:14" s="18" customFormat="1" x14ac:dyDescent="0.25">
      <c r="B403" s="165" t="s">
        <v>154</v>
      </c>
      <c r="C403" s="20"/>
      <c r="D403" s="179">
        <f t="shared" ref="D403:L403" si="398">((D237-$C$305)*$C$289)/10^3</f>
        <v>0</v>
      </c>
      <c r="E403" s="179">
        <f t="shared" si="398"/>
        <v>0</v>
      </c>
      <c r="F403" s="179">
        <f t="shared" si="398"/>
        <v>0</v>
      </c>
      <c r="G403" s="179">
        <f t="shared" si="398"/>
        <v>0</v>
      </c>
      <c r="H403" s="179">
        <f t="shared" si="398"/>
        <v>0</v>
      </c>
      <c r="I403" s="179">
        <f t="shared" si="398"/>
        <v>0</v>
      </c>
      <c r="J403" s="179">
        <f t="shared" si="398"/>
        <v>0</v>
      </c>
      <c r="K403" s="179">
        <f t="shared" si="398"/>
        <v>0</v>
      </c>
      <c r="L403" s="528">
        <f t="shared" si="398"/>
        <v>0</v>
      </c>
      <c r="M403" s="528">
        <f t="shared" ref="M403:N403" si="399">((M237-$C$305)*$C$289)/10^3</f>
        <v>0</v>
      </c>
      <c r="N403" s="180">
        <f t="shared" si="399"/>
        <v>0</v>
      </c>
    </row>
    <row r="404" spans="2:14" s="18" customFormat="1" x14ac:dyDescent="0.25">
      <c r="B404" s="165" t="s">
        <v>155</v>
      </c>
      <c r="C404" s="20"/>
      <c r="D404" s="179">
        <f t="shared" ref="D404:L404" si="400">((D238-$C$305)*$C$289)/10^3</f>
        <v>0</v>
      </c>
      <c r="E404" s="179">
        <f t="shared" si="400"/>
        <v>0</v>
      </c>
      <c r="F404" s="179">
        <f t="shared" si="400"/>
        <v>0</v>
      </c>
      <c r="G404" s="179">
        <f t="shared" si="400"/>
        <v>0</v>
      </c>
      <c r="H404" s="179">
        <f t="shared" si="400"/>
        <v>0</v>
      </c>
      <c r="I404" s="179">
        <f t="shared" si="400"/>
        <v>0</v>
      </c>
      <c r="J404" s="179">
        <f t="shared" si="400"/>
        <v>0</v>
      </c>
      <c r="K404" s="179">
        <f t="shared" si="400"/>
        <v>0</v>
      </c>
      <c r="L404" s="528">
        <f t="shared" si="400"/>
        <v>0</v>
      </c>
      <c r="M404" s="528">
        <f t="shared" ref="M404:N404" si="401">((M238-$C$305)*$C$289)/10^3</f>
        <v>0</v>
      </c>
      <c r="N404" s="180">
        <f t="shared" si="401"/>
        <v>0</v>
      </c>
    </row>
    <row r="405" spans="2:14" s="18" customFormat="1" x14ac:dyDescent="0.25">
      <c r="B405" s="165" t="s">
        <v>156</v>
      </c>
      <c r="C405" s="20"/>
      <c r="D405" s="179">
        <f t="shared" ref="D405:L405" si="402">((D239-$C$305)*$C$289)/10^3</f>
        <v>0</v>
      </c>
      <c r="E405" s="179">
        <f t="shared" si="402"/>
        <v>0</v>
      </c>
      <c r="F405" s="179">
        <f t="shared" si="402"/>
        <v>0</v>
      </c>
      <c r="G405" s="179">
        <f t="shared" si="402"/>
        <v>0</v>
      </c>
      <c r="H405" s="179">
        <f t="shared" si="402"/>
        <v>0</v>
      </c>
      <c r="I405" s="179">
        <f t="shared" si="402"/>
        <v>0</v>
      </c>
      <c r="J405" s="179">
        <f t="shared" si="402"/>
        <v>0</v>
      </c>
      <c r="K405" s="179">
        <f t="shared" si="402"/>
        <v>0</v>
      </c>
      <c r="L405" s="179">
        <f t="shared" si="402"/>
        <v>0</v>
      </c>
      <c r="M405" s="179">
        <f t="shared" ref="M405:N405" si="403">((M239-$C$305)*$C$289)/10^3</f>
        <v>0</v>
      </c>
      <c r="N405" s="180">
        <f t="shared" si="403"/>
        <v>0</v>
      </c>
    </row>
    <row r="406" spans="2:14" s="18" customFormat="1" x14ac:dyDescent="0.25">
      <c r="B406" s="165" t="s">
        <v>157</v>
      </c>
      <c r="C406" s="20"/>
      <c r="D406" s="179">
        <f t="shared" ref="D406:L406" si="404">((D240-$C$305)*$C$289)/10^3</f>
        <v>0</v>
      </c>
      <c r="E406" s="179">
        <f t="shared" si="404"/>
        <v>0</v>
      </c>
      <c r="F406" s="179">
        <f t="shared" si="404"/>
        <v>0</v>
      </c>
      <c r="G406" s="179">
        <f t="shared" si="404"/>
        <v>0</v>
      </c>
      <c r="H406" s="179">
        <f t="shared" si="404"/>
        <v>0</v>
      </c>
      <c r="I406" s="179">
        <f t="shared" si="404"/>
        <v>0</v>
      </c>
      <c r="J406" s="179">
        <f t="shared" si="404"/>
        <v>0</v>
      </c>
      <c r="K406" s="179">
        <f t="shared" si="404"/>
        <v>0</v>
      </c>
      <c r="L406" s="528">
        <f t="shared" si="404"/>
        <v>0</v>
      </c>
      <c r="M406" s="528">
        <f t="shared" ref="M406:N406" si="405">((M240-$C$305)*$C$289)/10^3</f>
        <v>0</v>
      </c>
      <c r="N406" s="180">
        <f t="shared" si="405"/>
        <v>0</v>
      </c>
    </row>
    <row r="407" spans="2:14" s="18" customFormat="1" x14ac:dyDescent="0.25">
      <c r="B407" s="165" t="s">
        <v>158</v>
      </c>
      <c r="C407" s="20"/>
      <c r="D407" s="179">
        <f t="shared" ref="D407:L407" si="406">((D241-$C$305)*$C$289)/10^3</f>
        <v>0</v>
      </c>
      <c r="E407" s="179">
        <f t="shared" si="406"/>
        <v>0</v>
      </c>
      <c r="F407" s="179">
        <f t="shared" si="406"/>
        <v>0</v>
      </c>
      <c r="G407" s="179">
        <f t="shared" si="406"/>
        <v>0</v>
      </c>
      <c r="H407" s="179">
        <f t="shared" si="406"/>
        <v>0</v>
      </c>
      <c r="I407" s="179">
        <f t="shared" si="406"/>
        <v>0</v>
      </c>
      <c r="J407" s="179">
        <f t="shared" si="406"/>
        <v>0</v>
      </c>
      <c r="K407" s="179">
        <f t="shared" si="406"/>
        <v>0</v>
      </c>
      <c r="L407" s="528">
        <f t="shared" si="406"/>
        <v>0</v>
      </c>
      <c r="M407" s="528">
        <f t="shared" ref="M407:N407" si="407">((M241-$C$305)*$C$289)/10^3</f>
        <v>0</v>
      </c>
      <c r="N407" s="180">
        <f t="shared" si="407"/>
        <v>0</v>
      </c>
    </row>
    <row r="408" spans="2:14" s="18" customFormat="1" x14ac:dyDescent="0.25">
      <c r="B408" s="165" t="s">
        <v>159</v>
      </c>
      <c r="C408" s="20"/>
      <c r="D408" s="179">
        <f t="shared" ref="D408:L408" si="408">((D242-$C$305)*$C$289)/10^3</f>
        <v>0</v>
      </c>
      <c r="E408" s="179">
        <f t="shared" si="408"/>
        <v>0</v>
      </c>
      <c r="F408" s="179">
        <f t="shared" si="408"/>
        <v>0</v>
      </c>
      <c r="G408" s="179">
        <f t="shared" si="408"/>
        <v>0</v>
      </c>
      <c r="H408" s="179">
        <f t="shared" si="408"/>
        <v>0</v>
      </c>
      <c r="I408" s="179">
        <f t="shared" si="408"/>
        <v>0</v>
      </c>
      <c r="J408" s="179">
        <f t="shared" si="408"/>
        <v>0</v>
      </c>
      <c r="K408" s="179">
        <f t="shared" si="408"/>
        <v>0</v>
      </c>
      <c r="L408" s="528">
        <f t="shared" si="408"/>
        <v>0</v>
      </c>
      <c r="M408" s="528">
        <f t="shared" ref="M408:N408" si="409">((M242-$C$305)*$C$289)/10^3</f>
        <v>0</v>
      </c>
      <c r="N408" s="180">
        <f t="shared" si="409"/>
        <v>0</v>
      </c>
    </row>
    <row r="409" spans="2:14" s="18" customFormat="1" x14ac:dyDescent="0.25">
      <c r="B409" s="165" t="s">
        <v>160</v>
      </c>
      <c r="C409" s="20"/>
      <c r="D409" s="179">
        <f t="shared" ref="D409:L409" si="410">((D243-$C$305)*$C$289)/10^3</f>
        <v>0</v>
      </c>
      <c r="E409" s="179">
        <f t="shared" si="410"/>
        <v>0</v>
      </c>
      <c r="F409" s="179">
        <f t="shared" si="410"/>
        <v>0</v>
      </c>
      <c r="G409" s="179">
        <f t="shared" si="410"/>
        <v>0</v>
      </c>
      <c r="H409" s="179">
        <f t="shared" si="410"/>
        <v>0</v>
      </c>
      <c r="I409" s="179">
        <f t="shared" si="410"/>
        <v>0</v>
      </c>
      <c r="J409" s="179">
        <f t="shared" si="410"/>
        <v>0</v>
      </c>
      <c r="K409" s="179">
        <f t="shared" si="410"/>
        <v>0</v>
      </c>
      <c r="L409" s="528">
        <f t="shared" si="410"/>
        <v>0</v>
      </c>
      <c r="M409" s="528">
        <f t="shared" ref="M409:N409" si="411">((M243-$C$305)*$C$289)/10^3</f>
        <v>0</v>
      </c>
      <c r="N409" s="180">
        <f t="shared" si="411"/>
        <v>0</v>
      </c>
    </row>
    <row r="410" spans="2:14" s="18" customFormat="1" x14ac:dyDescent="0.25">
      <c r="B410" s="165" t="s">
        <v>161</v>
      </c>
      <c r="C410" s="20"/>
      <c r="D410" s="179">
        <f t="shared" ref="D410:L410" si="412">((D244-$C$305)*$C$289)/10^3</f>
        <v>0</v>
      </c>
      <c r="E410" s="179">
        <f t="shared" si="412"/>
        <v>0</v>
      </c>
      <c r="F410" s="179">
        <f t="shared" si="412"/>
        <v>0</v>
      </c>
      <c r="G410" s="179">
        <f t="shared" si="412"/>
        <v>0</v>
      </c>
      <c r="H410" s="179">
        <f t="shared" si="412"/>
        <v>0</v>
      </c>
      <c r="I410" s="179">
        <f t="shared" si="412"/>
        <v>0</v>
      </c>
      <c r="J410" s="179">
        <f t="shared" si="412"/>
        <v>0</v>
      </c>
      <c r="K410" s="179">
        <f t="shared" si="412"/>
        <v>0</v>
      </c>
      <c r="L410" s="179">
        <f t="shared" si="412"/>
        <v>0</v>
      </c>
      <c r="M410" s="179">
        <f t="shared" ref="M410:N410" si="413">((M244-$C$305)*$C$289)/10^3</f>
        <v>0</v>
      </c>
      <c r="N410" s="180">
        <f t="shared" si="413"/>
        <v>0</v>
      </c>
    </row>
    <row r="411" spans="2:14" s="18" customFormat="1" x14ac:dyDescent="0.25">
      <c r="B411" s="165" t="s">
        <v>162</v>
      </c>
      <c r="C411" s="20"/>
      <c r="D411" s="179">
        <f t="shared" ref="D411:L411" si="414">((D245-$C$305)*$C$289)/10^3</f>
        <v>0</v>
      </c>
      <c r="E411" s="179">
        <f t="shared" si="414"/>
        <v>0</v>
      </c>
      <c r="F411" s="179">
        <f t="shared" si="414"/>
        <v>0</v>
      </c>
      <c r="G411" s="179">
        <f t="shared" si="414"/>
        <v>0</v>
      </c>
      <c r="H411" s="179">
        <f t="shared" si="414"/>
        <v>0</v>
      </c>
      <c r="I411" s="179">
        <f t="shared" si="414"/>
        <v>0</v>
      </c>
      <c r="J411" s="179">
        <f t="shared" si="414"/>
        <v>0</v>
      </c>
      <c r="K411" s="179">
        <f t="shared" si="414"/>
        <v>0</v>
      </c>
      <c r="L411" s="528">
        <f t="shared" si="414"/>
        <v>0</v>
      </c>
      <c r="M411" s="528">
        <f t="shared" ref="M411:N411" si="415">((M245-$C$305)*$C$289)/10^3</f>
        <v>0</v>
      </c>
      <c r="N411" s="180">
        <f t="shared" si="415"/>
        <v>0</v>
      </c>
    </row>
    <row r="412" spans="2:14" s="18" customFormat="1" x14ac:dyDescent="0.25">
      <c r="B412" s="165" t="s">
        <v>163</v>
      </c>
      <c r="C412" s="20"/>
      <c r="D412" s="179">
        <f t="shared" ref="D412:L412" si="416">((D246-$C$305)*$C$289)/10^3</f>
        <v>0</v>
      </c>
      <c r="E412" s="179">
        <f t="shared" si="416"/>
        <v>0</v>
      </c>
      <c r="F412" s="179">
        <f t="shared" si="416"/>
        <v>0</v>
      </c>
      <c r="G412" s="179">
        <f t="shared" si="416"/>
        <v>0</v>
      </c>
      <c r="H412" s="179">
        <f t="shared" si="416"/>
        <v>0</v>
      </c>
      <c r="I412" s="179">
        <f t="shared" si="416"/>
        <v>0</v>
      </c>
      <c r="J412" s="179">
        <f t="shared" si="416"/>
        <v>0</v>
      </c>
      <c r="K412" s="179">
        <f t="shared" si="416"/>
        <v>0</v>
      </c>
      <c r="L412" s="528">
        <f t="shared" si="416"/>
        <v>0</v>
      </c>
      <c r="M412" s="528">
        <f t="shared" ref="M412:N412" si="417">((M246-$C$305)*$C$289)/10^3</f>
        <v>0</v>
      </c>
      <c r="N412" s="180">
        <f t="shared" si="417"/>
        <v>0</v>
      </c>
    </row>
    <row r="413" spans="2:14" s="18" customFormat="1" x14ac:dyDescent="0.25">
      <c r="B413" s="165" t="s">
        <v>164</v>
      </c>
      <c r="C413" s="20"/>
      <c r="D413" s="179">
        <f t="shared" ref="D413:L413" si="418">((D247-$C$305)*$C$289)/10^3</f>
        <v>0</v>
      </c>
      <c r="E413" s="179">
        <f t="shared" si="418"/>
        <v>0</v>
      </c>
      <c r="F413" s="179">
        <f t="shared" si="418"/>
        <v>0</v>
      </c>
      <c r="G413" s="179">
        <f t="shared" si="418"/>
        <v>0</v>
      </c>
      <c r="H413" s="179">
        <f t="shared" si="418"/>
        <v>0</v>
      </c>
      <c r="I413" s="179">
        <f t="shared" si="418"/>
        <v>0</v>
      </c>
      <c r="J413" s="179">
        <f t="shared" si="418"/>
        <v>0</v>
      </c>
      <c r="K413" s="179">
        <f t="shared" si="418"/>
        <v>0</v>
      </c>
      <c r="L413" s="528">
        <f t="shared" si="418"/>
        <v>0</v>
      </c>
      <c r="M413" s="528">
        <f t="shared" ref="M413:N413" si="419">((M247-$C$305)*$C$289)/10^3</f>
        <v>0</v>
      </c>
      <c r="N413" s="180">
        <f t="shared" si="419"/>
        <v>0</v>
      </c>
    </row>
    <row r="414" spans="2:14" s="18" customFormat="1" x14ac:dyDescent="0.25">
      <c r="B414" s="165" t="s">
        <v>165</v>
      </c>
      <c r="C414" s="20"/>
      <c r="D414" s="179">
        <f t="shared" ref="D414:L414" si="420">((D248-$C$305)*$C$289)/10^3</f>
        <v>0</v>
      </c>
      <c r="E414" s="179">
        <f t="shared" si="420"/>
        <v>0</v>
      </c>
      <c r="F414" s="179">
        <f t="shared" si="420"/>
        <v>0</v>
      </c>
      <c r="G414" s="179">
        <f t="shared" si="420"/>
        <v>0</v>
      </c>
      <c r="H414" s="179">
        <f t="shared" si="420"/>
        <v>0</v>
      </c>
      <c r="I414" s="179">
        <f t="shared" si="420"/>
        <v>0</v>
      </c>
      <c r="J414" s="179">
        <f t="shared" si="420"/>
        <v>0</v>
      </c>
      <c r="K414" s="179">
        <f t="shared" si="420"/>
        <v>0</v>
      </c>
      <c r="L414" s="528">
        <f t="shared" si="420"/>
        <v>0</v>
      </c>
      <c r="M414" s="528">
        <f t="shared" ref="M414:N414" si="421">((M248-$C$305)*$C$289)/10^3</f>
        <v>0</v>
      </c>
      <c r="N414" s="180">
        <f t="shared" si="421"/>
        <v>0</v>
      </c>
    </row>
    <row r="415" spans="2:14" s="18" customFormat="1" x14ac:dyDescent="0.25">
      <c r="B415" s="165" t="s">
        <v>166</v>
      </c>
      <c r="C415" s="20"/>
      <c r="D415" s="179">
        <f t="shared" ref="D415:L415" si="422">((D249-$C$305)*$C$289)/10^3</f>
        <v>0</v>
      </c>
      <c r="E415" s="179">
        <f t="shared" si="422"/>
        <v>0</v>
      </c>
      <c r="F415" s="179">
        <f t="shared" si="422"/>
        <v>0</v>
      </c>
      <c r="G415" s="179">
        <f t="shared" si="422"/>
        <v>0</v>
      </c>
      <c r="H415" s="179">
        <f t="shared" si="422"/>
        <v>0</v>
      </c>
      <c r="I415" s="179">
        <f t="shared" si="422"/>
        <v>0</v>
      </c>
      <c r="J415" s="179">
        <f t="shared" si="422"/>
        <v>0</v>
      </c>
      <c r="K415" s="179">
        <f t="shared" si="422"/>
        <v>0</v>
      </c>
      <c r="L415" s="179">
        <f t="shared" si="422"/>
        <v>0</v>
      </c>
      <c r="M415" s="179">
        <f t="shared" ref="M415:N415" si="423">((M249-$C$305)*$C$289)/10^3</f>
        <v>0</v>
      </c>
      <c r="N415" s="180">
        <f t="shared" si="423"/>
        <v>0</v>
      </c>
    </row>
    <row r="416" spans="2:14" s="18" customFormat="1" x14ac:dyDescent="0.25">
      <c r="B416" s="165" t="s">
        <v>186</v>
      </c>
      <c r="C416" s="20"/>
      <c r="D416" s="179">
        <f t="shared" ref="D416:L416" si="424">((D250-$C$305)*$C$289)/10^3</f>
        <v>0</v>
      </c>
      <c r="E416" s="179">
        <f t="shared" si="424"/>
        <v>0</v>
      </c>
      <c r="F416" s="179">
        <f t="shared" si="424"/>
        <v>0</v>
      </c>
      <c r="G416" s="179">
        <f t="shared" si="424"/>
        <v>0</v>
      </c>
      <c r="H416" s="179">
        <f t="shared" si="424"/>
        <v>0</v>
      </c>
      <c r="I416" s="179">
        <f t="shared" si="424"/>
        <v>0</v>
      </c>
      <c r="J416" s="179">
        <f t="shared" si="424"/>
        <v>0</v>
      </c>
      <c r="K416" s="179">
        <f t="shared" si="424"/>
        <v>0</v>
      </c>
      <c r="L416" s="528">
        <f t="shared" si="424"/>
        <v>0</v>
      </c>
      <c r="M416" s="528">
        <f t="shared" ref="M416:N416" si="425">((M250-$C$305)*$C$289)/10^3</f>
        <v>0</v>
      </c>
      <c r="N416" s="180">
        <f t="shared" si="425"/>
        <v>0</v>
      </c>
    </row>
    <row r="417" spans="2:14" s="18" customFormat="1" x14ac:dyDescent="0.25">
      <c r="B417" s="165" t="s">
        <v>167</v>
      </c>
      <c r="C417" s="20"/>
      <c r="D417" s="179">
        <f t="shared" ref="D417:L417" si="426">((D251-$C$305)*$C$289)/10^3</f>
        <v>0</v>
      </c>
      <c r="E417" s="179">
        <f t="shared" si="426"/>
        <v>0</v>
      </c>
      <c r="F417" s="179">
        <f t="shared" si="426"/>
        <v>0</v>
      </c>
      <c r="G417" s="179">
        <f t="shared" si="426"/>
        <v>0</v>
      </c>
      <c r="H417" s="179">
        <f t="shared" si="426"/>
        <v>0</v>
      </c>
      <c r="I417" s="179">
        <f t="shared" si="426"/>
        <v>0</v>
      </c>
      <c r="J417" s="179">
        <f t="shared" si="426"/>
        <v>0</v>
      </c>
      <c r="K417" s="179">
        <f t="shared" si="426"/>
        <v>0</v>
      </c>
      <c r="L417" s="528">
        <f t="shared" si="426"/>
        <v>0</v>
      </c>
      <c r="M417" s="528">
        <f t="shared" ref="M417:N417" si="427">((M251-$C$305)*$C$289)/10^3</f>
        <v>0</v>
      </c>
      <c r="N417" s="180">
        <f t="shared" si="427"/>
        <v>0</v>
      </c>
    </row>
    <row r="418" spans="2:14" s="18" customFormat="1" x14ac:dyDescent="0.25">
      <c r="B418" s="165" t="s">
        <v>168</v>
      </c>
      <c r="C418" s="20"/>
      <c r="D418" s="179">
        <f t="shared" ref="D418:L418" si="428">((D252-$C$305)*$C$289)/10^3</f>
        <v>0</v>
      </c>
      <c r="E418" s="179">
        <f t="shared" si="428"/>
        <v>0</v>
      </c>
      <c r="F418" s="179">
        <f t="shared" si="428"/>
        <v>0</v>
      </c>
      <c r="G418" s="179">
        <f t="shared" si="428"/>
        <v>0</v>
      </c>
      <c r="H418" s="179">
        <f t="shared" si="428"/>
        <v>0</v>
      </c>
      <c r="I418" s="179">
        <f t="shared" si="428"/>
        <v>0</v>
      </c>
      <c r="J418" s="179">
        <f t="shared" si="428"/>
        <v>0</v>
      </c>
      <c r="K418" s="179">
        <f t="shared" si="428"/>
        <v>0</v>
      </c>
      <c r="L418" s="528">
        <f t="shared" si="428"/>
        <v>0</v>
      </c>
      <c r="M418" s="528">
        <f t="shared" ref="M418:N418" si="429">((M252-$C$305)*$C$289)/10^3</f>
        <v>0</v>
      </c>
      <c r="N418" s="180">
        <f t="shared" si="429"/>
        <v>0</v>
      </c>
    </row>
    <row r="419" spans="2:14" s="18" customFormat="1" x14ac:dyDescent="0.25">
      <c r="B419" s="165" t="s">
        <v>169</v>
      </c>
      <c r="C419" s="20"/>
      <c r="D419" s="179">
        <f t="shared" ref="D419:L419" si="430">((D253-$C$305)*$C$289)/10^3</f>
        <v>0</v>
      </c>
      <c r="E419" s="179">
        <f t="shared" si="430"/>
        <v>0</v>
      </c>
      <c r="F419" s="179">
        <f t="shared" si="430"/>
        <v>0</v>
      </c>
      <c r="G419" s="179">
        <f t="shared" si="430"/>
        <v>0</v>
      </c>
      <c r="H419" s="179">
        <f t="shared" si="430"/>
        <v>0</v>
      </c>
      <c r="I419" s="179">
        <f t="shared" si="430"/>
        <v>0</v>
      </c>
      <c r="J419" s="179">
        <f t="shared" si="430"/>
        <v>0</v>
      </c>
      <c r="K419" s="179">
        <f t="shared" si="430"/>
        <v>0</v>
      </c>
      <c r="L419" s="528">
        <f t="shared" si="430"/>
        <v>0</v>
      </c>
      <c r="M419" s="528">
        <f t="shared" ref="M419:N419" si="431">((M253-$C$305)*$C$289)/10^3</f>
        <v>0</v>
      </c>
      <c r="N419" s="180">
        <f t="shared" si="431"/>
        <v>0</v>
      </c>
    </row>
    <row r="420" spans="2:14" s="18" customFormat="1" x14ac:dyDescent="0.25">
      <c r="B420" s="165" t="s">
        <v>170</v>
      </c>
      <c r="C420" s="20"/>
      <c r="D420" s="179">
        <f t="shared" ref="D420:L420" si="432">((D254-$C$305)*$C$289)/10^3</f>
        <v>0</v>
      </c>
      <c r="E420" s="179">
        <f t="shared" si="432"/>
        <v>0</v>
      </c>
      <c r="F420" s="179">
        <f t="shared" si="432"/>
        <v>0</v>
      </c>
      <c r="G420" s="179">
        <f t="shared" si="432"/>
        <v>0</v>
      </c>
      <c r="H420" s="179">
        <f t="shared" si="432"/>
        <v>0</v>
      </c>
      <c r="I420" s="179">
        <f t="shared" si="432"/>
        <v>0</v>
      </c>
      <c r="J420" s="179">
        <f t="shared" si="432"/>
        <v>0</v>
      </c>
      <c r="K420" s="179">
        <f t="shared" si="432"/>
        <v>0</v>
      </c>
      <c r="L420" s="179">
        <f t="shared" si="432"/>
        <v>0</v>
      </c>
      <c r="M420" s="179">
        <f t="shared" ref="M420:N420" si="433">((M254-$C$305)*$C$289)/10^3</f>
        <v>0</v>
      </c>
      <c r="N420" s="180">
        <f t="shared" si="433"/>
        <v>0</v>
      </c>
    </row>
    <row r="421" spans="2:14" s="18" customFormat="1" x14ac:dyDescent="0.25">
      <c r="B421" s="459" t="s">
        <v>547</v>
      </c>
      <c r="C421" s="169"/>
      <c r="D421" s="206">
        <f>SUM(D385:D420)</f>
        <v>0</v>
      </c>
      <c r="E421" s="206">
        <f t="shared" ref="E421" si="434">SUM(E385:E420)</f>
        <v>0</v>
      </c>
      <c r="F421" s="206">
        <f t="shared" ref="F421" si="435">SUM(F385:F420)</f>
        <v>0</v>
      </c>
      <c r="G421" s="206">
        <f t="shared" ref="G421" si="436">SUM(G385:G420)</f>
        <v>0</v>
      </c>
      <c r="H421" s="206">
        <f t="shared" ref="H421" si="437">SUM(H385:H420)</f>
        <v>0</v>
      </c>
      <c r="I421" s="206">
        <f t="shared" ref="I421" si="438">SUM(I385:I420)</f>
        <v>0</v>
      </c>
      <c r="J421" s="206">
        <f t="shared" ref="J421" si="439">SUM(J385:J420)</f>
        <v>0</v>
      </c>
      <c r="K421" s="206">
        <f t="shared" ref="K421" si="440">SUM(K385:K420)</f>
        <v>0</v>
      </c>
      <c r="L421" s="527">
        <f t="shared" ref="L421:N421" si="441">SUM(L385:L420)</f>
        <v>0</v>
      </c>
      <c r="M421" s="527">
        <f t="shared" si="441"/>
        <v>0</v>
      </c>
      <c r="N421" s="207">
        <f t="shared" si="441"/>
        <v>0</v>
      </c>
    </row>
    <row r="422" spans="2:14" s="61" customFormat="1" x14ac:dyDescent="0.25">
      <c r="B422" s="42"/>
      <c r="C422" s="42"/>
      <c r="D422" s="42"/>
      <c r="E422" s="42"/>
      <c r="F422" s="62"/>
      <c r="G422" s="62"/>
      <c r="H422" s="62"/>
      <c r="I422" s="62"/>
      <c r="J422" s="62"/>
      <c r="K422" s="62"/>
      <c r="L422" s="62"/>
      <c r="M422" s="62"/>
      <c r="N422" s="62"/>
    </row>
    <row r="423" spans="2:14" x14ac:dyDescent="0.25">
      <c r="B423" s="13"/>
      <c r="C423" s="14"/>
      <c r="D423" s="14"/>
      <c r="E423" s="14"/>
    </row>
    <row r="424" spans="2:14" s="18" customFormat="1" x14ac:dyDescent="0.25">
      <c r="B424" s="15" t="s">
        <v>52</v>
      </c>
      <c r="C424" s="16" t="s">
        <v>53</v>
      </c>
      <c r="D424" s="16">
        <v>2005</v>
      </c>
      <c r="E424" s="16">
        <v>2006</v>
      </c>
      <c r="F424" s="16">
        <v>2007</v>
      </c>
      <c r="G424" s="16">
        <v>2008</v>
      </c>
      <c r="H424" s="16">
        <v>2009</v>
      </c>
      <c r="I424" s="16">
        <v>2010</v>
      </c>
      <c r="J424" s="16">
        <v>2011</v>
      </c>
      <c r="K424" s="16">
        <v>2012</v>
      </c>
      <c r="L424" s="16">
        <v>2013</v>
      </c>
      <c r="M424" s="16">
        <v>2014</v>
      </c>
      <c r="N424" s="17">
        <v>2015</v>
      </c>
    </row>
    <row r="425" spans="2:14" s="61" customFormat="1" x14ac:dyDescent="0.25">
      <c r="B425" s="22" t="s">
        <v>11</v>
      </c>
      <c r="C425" s="23" t="s">
        <v>11</v>
      </c>
      <c r="D425" s="63">
        <v>0</v>
      </c>
      <c r="E425" s="63">
        <v>0</v>
      </c>
      <c r="F425" s="63">
        <v>0</v>
      </c>
      <c r="G425" s="63">
        <v>0</v>
      </c>
      <c r="H425" s="63">
        <v>0</v>
      </c>
      <c r="I425" s="63">
        <v>0</v>
      </c>
      <c r="J425" s="63">
        <v>0</v>
      </c>
      <c r="K425" s="63">
        <v>0</v>
      </c>
      <c r="L425" s="63">
        <v>0</v>
      </c>
      <c r="M425" s="63">
        <v>0</v>
      </c>
      <c r="N425" s="64">
        <v>0</v>
      </c>
    </row>
    <row r="426" spans="2:14" x14ac:dyDescent="0.25">
      <c r="B426" s="65"/>
      <c r="C426" s="66"/>
      <c r="D426" s="66"/>
      <c r="E426" s="66"/>
      <c r="F426" s="34"/>
      <c r="G426" s="34"/>
      <c r="H426" s="34"/>
      <c r="I426" s="34"/>
      <c r="J426" s="34"/>
      <c r="K426" s="34"/>
      <c r="L426" s="34"/>
      <c r="M426" s="34"/>
      <c r="N426" s="34"/>
    </row>
    <row r="427" spans="2:14" x14ac:dyDescent="0.25">
      <c r="B427" s="34"/>
      <c r="C427" s="34"/>
      <c r="D427" s="34"/>
      <c r="E427" s="34"/>
      <c r="F427" s="34"/>
      <c r="G427" s="34"/>
      <c r="H427" s="34"/>
      <c r="I427" s="34"/>
      <c r="J427" s="34"/>
      <c r="K427" s="34"/>
      <c r="L427" s="34"/>
      <c r="M427" s="34"/>
      <c r="N427" s="34"/>
    </row>
    <row r="428" spans="2:14" s="18" customFormat="1" x14ac:dyDescent="0.25">
      <c r="B428" s="15" t="s">
        <v>100</v>
      </c>
      <c r="C428" s="16" t="s">
        <v>90</v>
      </c>
      <c r="D428" s="16">
        <v>2005</v>
      </c>
      <c r="E428" s="16">
        <v>2006</v>
      </c>
      <c r="F428" s="16">
        <v>2007</v>
      </c>
      <c r="G428" s="16">
        <v>2008</v>
      </c>
      <c r="H428" s="16">
        <v>2009</v>
      </c>
      <c r="I428" s="16">
        <v>2010</v>
      </c>
      <c r="J428" s="16">
        <v>2011</v>
      </c>
      <c r="K428" s="16">
        <v>2012</v>
      </c>
      <c r="L428" s="16">
        <v>2013</v>
      </c>
      <c r="M428" s="16">
        <v>2014</v>
      </c>
      <c r="N428" s="17">
        <v>2015</v>
      </c>
    </row>
    <row r="429" spans="2:14" s="18" customFormat="1" x14ac:dyDescent="0.25">
      <c r="B429" s="166" t="s">
        <v>16</v>
      </c>
      <c r="C429" s="27"/>
      <c r="D429" s="81"/>
      <c r="E429" s="81"/>
      <c r="F429" s="81"/>
      <c r="G429" s="81"/>
      <c r="H429" s="81"/>
      <c r="I429" s="81"/>
      <c r="J429" s="81"/>
      <c r="K429" s="81"/>
      <c r="L429" s="179"/>
      <c r="M429" s="179"/>
      <c r="N429" s="86"/>
    </row>
    <row r="430" spans="2:14" s="18" customFormat="1" x14ac:dyDescent="0.25">
      <c r="B430" s="165" t="s">
        <v>136</v>
      </c>
      <c r="C430" s="20"/>
      <c r="D430" s="179">
        <f t="shared" ref="D430:F449" si="442">D309*(1-$F$425)</f>
        <v>0</v>
      </c>
      <c r="E430" s="179">
        <f t="shared" si="442"/>
        <v>0</v>
      </c>
      <c r="F430" s="179">
        <f t="shared" si="442"/>
        <v>0</v>
      </c>
      <c r="G430" s="179">
        <f t="shared" ref="G430:G465" si="443">G309*(1-$G$425)</f>
        <v>0</v>
      </c>
      <c r="H430" s="179">
        <f t="shared" ref="H430:H465" si="444">H309*(1-$H$425)</f>
        <v>0</v>
      </c>
      <c r="I430" s="179">
        <f t="shared" ref="I430:I465" si="445">I309*(1-$I$425)</f>
        <v>0</v>
      </c>
      <c r="J430" s="179">
        <f t="shared" ref="J430:J465" si="446">J309*(1-$J$425)</f>
        <v>0</v>
      </c>
      <c r="K430" s="179">
        <f t="shared" ref="K430:L449" si="447">K309*(1-$K$425)</f>
        <v>0</v>
      </c>
      <c r="L430" s="528">
        <f t="shared" si="447"/>
        <v>0</v>
      </c>
      <c r="M430" s="528">
        <f t="shared" ref="M430:N430" si="448">M309*(1-$K$425)</f>
        <v>0</v>
      </c>
      <c r="N430" s="180">
        <f t="shared" si="448"/>
        <v>0</v>
      </c>
    </row>
    <row r="431" spans="2:14" s="18" customFormat="1" x14ac:dyDescent="0.25">
      <c r="B431" s="165" t="s">
        <v>137</v>
      </c>
      <c r="C431" s="20"/>
      <c r="D431" s="179">
        <f t="shared" si="442"/>
        <v>0</v>
      </c>
      <c r="E431" s="179">
        <f t="shared" si="442"/>
        <v>0</v>
      </c>
      <c r="F431" s="179">
        <f t="shared" si="442"/>
        <v>0</v>
      </c>
      <c r="G431" s="179">
        <f t="shared" si="443"/>
        <v>0</v>
      </c>
      <c r="H431" s="179">
        <f t="shared" si="444"/>
        <v>0</v>
      </c>
      <c r="I431" s="179">
        <f t="shared" si="445"/>
        <v>0</v>
      </c>
      <c r="J431" s="179">
        <f t="shared" si="446"/>
        <v>0</v>
      </c>
      <c r="K431" s="179">
        <f t="shared" si="447"/>
        <v>0</v>
      </c>
      <c r="L431" s="179">
        <f t="shared" si="447"/>
        <v>0</v>
      </c>
      <c r="M431" s="179">
        <f t="shared" ref="M431:N431" si="449">M310*(1-$K$425)</f>
        <v>0</v>
      </c>
      <c r="N431" s="180">
        <f t="shared" si="449"/>
        <v>0</v>
      </c>
    </row>
    <row r="432" spans="2:14" s="18" customFormat="1" x14ac:dyDescent="0.25">
      <c r="B432" s="165" t="s">
        <v>138</v>
      </c>
      <c r="C432" s="20"/>
      <c r="D432" s="179">
        <f t="shared" si="442"/>
        <v>0</v>
      </c>
      <c r="E432" s="179">
        <f t="shared" si="442"/>
        <v>0</v>
      </c>
      <c r="F432" s="179">
        <f t="shared" si="442"/>
        <v>0</v>
      </c>
      <c r="G432" s="179">
        <f t="shared" si="443"/>
        <v>0</v>
      </c>
      <c r="H432" s="179">
        <f t="shared" si="444"/>
        <v>0</v>
      </c>
      <c r="I432" s="179">
        <f t="shared" si="445"/>
        <v>0</v>
      </c>
      <c r="J432" s="179">
        <f t="shared" si="446"/>
        <v>0</v>
      </c>
      <c r="K432" s="179">
        <f t="shared" si="447"/>
        <v>0</v>
      </c>
      <c r="L432" s="528">
        <f t="shared" si="447"/>
        <v>0</v>
      </c>
      <c r="M432" s="528">
        <f t="shared" ref="M432:N432" si="450">M311*(1-$K$425)</f>
        <v>0</v>
      </c>
      <c r="N432" s="180">
        <f t="shared" si="450"/>
        <v>0</v>
      </c>
    </row>
    <row r="433" spans="2:14" s="18" customFormat="1" x14ac:dyDescent="0.25">
      <c r="B433" s="165" t="s">
        <v>139</v>
      </c>
      <c r="C433" s="20"/>
      <c r="D433" s="179">
        <f t="shared" si="442"/>
        <v>0</v>
      </c>
      <c r="E433" s="179">
        <f t="shared" si="442"/>
        <v>0</v>
      </c>
      <c r="F433" s="179">
        <f t="shared" si="442"/>
        <v>0</v>
      </c>
      <c r="G433" s="179">
        <f t="shared" si="443"/>
        <v>0</v>
      </c>
      <c r="H433" s="179">
        <f t="shared" si="444"/>
        <v>0</v>
      </c>
      <c r="I433" s="179">
        <f t="shared" si="445"/>
        <v>0</v>
      </c>
      <c r="J433" s="179">
        <f t="shared" si="446"/>
        <v>0</v>
      </c>
      <c r="K433" s="179">
        <f t="shared" si="447"/>
        <v>0</v>
      </c>
      <c r="L433" s="528">
        <f t="shared" si="447"/>
        <v>0</v>
      </c>
      <c r="M433" s="528">
        <f t="shared" ref="M433:N433" si="451">M312*(1-$K$425)</f>
        <v>0</v>
      </c>
      <c r="N433" s="180">
        <f t="shared" si="451"/>
        <v>0</v>
      </c>
    </row>
    <row r="434" spans="2:14" s="18" customFormat="1" x14ac:dyDescent="0.25">
      <c r="B434" s="165" t="s">
        <v>140</v>
      </c>
      <c r="C434" s="20"/>
      <c r="D434" s="179">
        <f t="shared" si="442"/>
        <v>0</v>
      </c>
      <c r="E434" s="179">
        <f t="shared" si="442"/>
        <v>0</v>
      </c>
      <c r="F434" s="179">
        <f t="shared" si="442"/>
        <v>0</v>
      </c>
      <c r="G434" s="179">
        <f t="shared" si="443"/>
        <v>0</v>
      </c>
      <c r="H434" s="179">
        <f t="shared" si="444"/>
        <v>0</v>
      </c>
      <c r="I434" s="179">
        <f t="shared" si="445"/>
        <v>0</v>
      </c>
      <c r="J434" s="179">
        <f t="shared" si="446"/>
        <v>0</v>
      </c>
      <c r="K434" s="179">
        <f t="shared" si="447"/>
        <v>0</v>
      </c>
      <c r="L434" s="528">
        <f t="shared" si="447"/>
        <v>0</v>
      </c>
      <c r="M434" s="528">
        <f t="shared" ref="M434:N434" si="452">M313*(1-$K$425)</f>
        <v>0</v>
      </c>
      <c r="N434" s="180">
        <f t="shared" si="452"/>
        <v>0</v>
      </c>
    </row>
    <row r="435" spans="2:14" s="18" customFormat="1" x14ac:dyDescent="0.25">
      <c r="B435" s="165" t="s">
        <v>141</v>
      </c>
      <c r="C435" s="20"/>
      <c r="D435" s="179">
        <f t="shared" si="442"/>
        <v>0</v>
      </c>
      <c r="E435" s="179">
        <f t="shared" si="442"/>
        <v>0</v>
      </c>
      <c r="F435" s="179">
        <f t="shared" si="442"/>
        <v>0</v>
      </c>
      <c r="G435" s="179">
        <f t="shared" si="443"/>
        <v>0</v>
      </c>
      <c r="H435" s="179">
        <f t="shared" si="444"/>
        <v>0</v>
      </c>
      <c r="I435" s="179">
        <f t="shared" si="445"/>
        <v>0</v>
      </c>
      <c r="J435" s="179">
        <f t="shared" si="446"/>
        <v>0</v>
      </c>
      <c r="K435" s="179">
        <f t="shared" si="447"/>
        <v>0</v>
      </c>
      <c r="L435" s="528">
        <f t="shared" si="447"/>
        <v>0</v>
      </c>
      <c r="M435" s="528">
        <f t="shared" ref="M435:N435" si="453">M314*(1-$K$425)</f>
        <v>0</v>
      </c>
      <c r="N435" s="180">
        <f t="shared" si="453"/>
        <v>0</v>
      </c>
    </row>
    <row r="436" spans="2:14" s="18" customFormat="1" x14ac:dyDescent="0.25">
      <c r="B436" s="165" t="s">
        <v>142</v>
      </c>
      <c r="C436" s="20"/>
      <c r="D436" s="179">
        <f t="shared" si="442"/>
        <v>0</v>
      </c>
      <c r="E436" s="179">
        <f t="shared" si="442"/>
        <v>0</v>
      </c>
      <c r="F436" s="179">
        <f t="shared" si="442"/>
        <v>0</v>
      </c>
      <c r="G436" s="179">
        <f t="shared" si="443"/>
        <v>0</v>
      </c>
      <c r="H436" s="179">
        <f t="shared" si="444"/>
        <v>0</v>
      </c>
      <c r="I436" s="179">
        <f t="shared" si="445"/>
        <v>0</v>
      </c>
      <c r="J436" s="179">
        <f t="shared" si="446"/>
        <v>0</v>
      </c>
      <c r="K436" s="179">
        <f t="shared" si="447"/>
        <v>0</v>
      </c>
      <c r="L436" s="179">
        <f t="shared" si="447"/>
        <v>0</v>
      </c>
      <c r="M436" s="179">
        <f t="shared" ref="M436:N436" si="454">M315*(1-$K$425)</f>
        <v>0</v>
      </c>
      <c r="N436" s="180">
        <f t="shared" si="454"/>
        <v>0</v>
      </c>
    </row>
    <row r="437" spans="2:14" s="18" customFormat="1" x14ac:dyDescent="0.25">
      <c r="B437" s="165" t="s">
        <v>143</v>
      </c>
      <c r="C437" s="20"/>
      <c r="D437" s="179">
        <f t="shared" si="442"/>
        <v>0</v>
      </c>
      <c r="E437" s="179">
        <f t="shared" si="442"/>
        <v>0</v>
      </c>
      <c r="F437" s="179">
        <f t="shared" si="442"/>
        <v>0</v>
      </c>
      <c r="G437" s="179">
        <f t="shared" si="443"/>
        <v>0</v>
      </c>
      <c r="H437" s="179">
        <f t="shared" si="444"/>
        <v>0</v>
      </c>
      <c r="I437" s="179">
        <f t="shared" si="445"/>
        <v>0</v>
      </c>
      <c r="J437" s="179">
        <f t="shared" si="446"/>
        <v>0</v>
      </c>
      <c r="K437" s="179">
        <f t="shared" si="447"/>
        <v>0</v>
      </c>
      <c r="L437" s="528">
        <f t="shared" si="447"/>
        <v>0</v>
      </c>
      <c r="M437" s="528">
        <f t="shared" ref="M437:N437" si="455">M316*(1-$K$425)</f>
        <v>0</v>
      </c>
      <c r="N437" s="180">
        <f t="shared" si="455"/>
        <v>0</v>
      </c>
    </row>
    <row r="438" spans="2:14" s="18" customFormat="1" x14ac:dyDescent="0.25">
      <c r="B438" s="165" t="s">
        <v>144</v>
      </c>
      <c r="C438" s="20"/>
      <c r="D438" s="179">
        <f t="shared" si="442"/>
        <v>0</v>
      </c>
      <c r="E438" s="179">
        <f t="shared" si="442"/>
        <v>0</v>
      </c>
      <c r="F438" s="179">
        <f t="shared" si="442"/>
        <v>0</v>
      </c>
      <c r="G438" s="179">
        <f t="shared" si="443"/>
        <v>0</v>
      </c>
      <c r="H438" s="179">
        <f t="shared" si="444"/>
        <v>0</v>
      </c>
      <c r="I438" s="179">
        <f t="shared" si="445"/>
        <v>0</v>
      </c>
      <c r="J438" s="179">
        <f t="shared" si="446"/>
        <v>0</v>
      </c>
      <c r="K438" s="179">
        <f t="shared" si="447"/>
        <v>0</v>
      </c>
      <c r="L438" s="528">
        <f t="shared" si="447"/>
        <v>0</v>
      </c>
      <c r="M438" s="528">
        <f t="shared" ref="M438:N438" si="456">M317*(1-$K$425)</f>
        <v>0</v>
      </c>
      <c r="N438" s="180">
        <f t="shared" si="456"/>
        <v>0</v>
      </c>
    </row>
    <row r="439" spans="2:14" s="18" customFormat="1" x14ac:dyDescent="0.25">
      <c r="B439" s="165" t="s">
        <v>145</v>
      </c>
      <c r="C439" s="20"/>
      <c r="D439" s="179">
        <f t="shared" si="442"/>
        <v>0</v>
      </c>
      <c r="E439" s="179">
        <f t="shared" si="442"/>
        <v>0</v>
      </c>
      <c r="F439" s="179">
        <f t="shared" si="442"/>
        <v>0</v>
      </c>
      <c r="G439" s="179">
        <f t="shared" si="443"/>
        <v>0</v>
      </c>
      <c r="H439" s="179">
        <f t="shared" si="444"/>
        <v>0</v>
      </c>
      <c r="I439" s="179">
        <f t="shared" si="445"/>
        <v>0</v>
      </c>
      <c r="J439" s="179">
        <f t="shared" si="446"/>
        <v>0</v>
      </c>
      <c r="K439" s="179">
        <f t="shared" si="447"/>
        <v>0</v>
      </c>
      <c r="L439" s="528">
        <f t="shared" si="447"/>
        <v>0</v>
      </c>
      <c r="M439" s="528">
        <f t="shared" ref="M439:N439" si="457">M318*(1-$K$425)</f>
        <v>0</v>
      </c>
      <c r="N439" s="180">
        <f t="shared" si="457"/>
        <v>0</v>
      </c>
    </row>
    <row r="440" spans="2:14" s="18" customFormat="1" x14ac:dyDescent="0.25">
      <c r="B440" s="165" t="s">
        <v>146</v>
      </c>
      <c r="C440" s="20"/>
      <c r="D440" s="179">
        <f t="shared" si="442"/>
        <v>0</v>
      </c>
      <c r="E440" s="179">
        <f t="shared" si="442"/>
        <v>0</v>
      </c>
      <c r="F440" s="179">
        <f t="shared" si="442"/>
        <v>0</v>
      </c>
      <c r="G440" s="179">
        <f t="shared" si="443"/>
        <v>0</v>
      </c>
      <c r="H440" s="179">
        <f t="shared" si="444"/>
        <v>0</v>
      </c>
      <c r="I440" s="179">
        <f t="shared" si="445"/>
        <v>0</v>
      </c>
      <c r="J440" s="179">
        <f t="shared" si="446"/>
        <v>0</v>
      </c>
      <c r="K440" s="179">
        <f t="shared" si="447"/>
        <v>0</v>
      </c>
      <c r="L440" s="179">
        <f t="shared" si="447"/>
        <v>0</v>
      </c>
      <c r="M440" s="179">
        <f t="shared" ref="M440:N440" si="458">M319*(1-$K$425)</f>
        <v>0</v>
      </c>
      <c r="N440" s="180">
        <f t="shared" si="458"/>
        <v>0</v>
      </c>
    </row>
    <row r="441" spans="2:14" s="18" customFormat="1" x14ac:dyDescent="0.25">
      <c r="B441" s="165" t="s">
        <v>147</v>
      </c>
      <c r="C441" s="20"/>
      <c r="D441" s="179">
        <f t="shared" si="442"/>
        <v>0</v>
      </c>
      <c r="E441" s="179">
        <f t="shared" si="442"/>
        <v>0</v>
      </c>
      <c r="F441" s="179">
        <f t="shared" si="442"/>
        <v>0</v>
      </c>
      <c r="G441" s="179">
        <f t="shared" si="443"/>
        <v>0</v>
      </c>
      <c r="H441" s="179">
        <f t="shared" si="444"/>
        <v>0</v>
      </c>
      <c r="I441" s="179">
        <f t="shared" si="445"/>
        <v>0</v>
      </c>
      <c r="J441" s="179">
        <f t="shared" si="446"/>
        <v>0</v>
      </c>
      <c r="K441" s="179">
        <f t="shared" si="447"/>
        <v>0</v>
      </c>
      <c r="L441" s="528">
        <f t="shared" si="447"/>
        <v>0</v>
      </c>
      <c r="M441" s="528">
        <f t="shared" ref="M441:N441" si="459">M320*(1-$K$425)</f>
        <v>0</v>
      </c>
      <c r="N441" s="180">
        <f t="shared" si="459"/>
        <v>0</v>
      </c>
    </row>
    <row r="442" spans="2:14" s="18" customFormat="1" x14ac:dyDescent="0.25">
      <c r="B442" s="165" t="s">
        <v>148</v>
      </c>
      <c r="C442" s="20"/>
      <c r="D442" s="179">
        <f t="shared" si="442"/>
        <v>0</v>
      </c>
      <c r="E442" s="179">
        <f t="shared" si="442"/>
        <v>0</v>
      </c>
      <c r="F442" s="179">
        <f t="shared" si="442"/>
        <v>0</v>
      </c>
      <c r="G442" s="179">
        <f t="shared" si="443"/>
        <v>0</v>
      </c>
      <c r="H442" s="179">
        <f t="shared" si="444"/>
        <v>0</v>
      </c>
      <c r="I442" s="179">
        <f t="shared" si="445"/>
        <v>0</v>
      </c>
      <c r="J442" s="179">
        <f t="shared" si="446"/>
        <v>0</v>
      </c>
      <c r="K442" s="179">
        <f t="shared" si="447"/>
        <v>0</v>
      </c>
      <c r="L442" s="528">
        <f t="shared" si="447"/>
        <v>0</v>
      </c>
      <c r="M442" s="528">
        <f t="shared" ref="M442:N442" si="460">M321*(1-$K$425)</f>
        <v>0</v>
      </c>
      <c r="N442" s="180">
        <f t="shared" si="460"/>
        <v>0</v>
      </c>
    </row>
    <row r="443" spans="2:14" s="18" customFormat="1" x14ac:dyDescent="0.25">
      <c r="B443" s="165" t="s">
        <v>149</v>
      </c>
      <c r="C443" s="20"/>
      <c r="D443" s="179">
        <f t="shared" si="442"/>
        <v>0</v>
      </c>
      <c r="E443" s="179">
        <f t="shared" si="442"/>
        <v>0</v>
      </c>
      <c r="F443" s="179">
        <f t="shared" si="442"/>
        <v>0</v>
      </c>
      <c r="G443" s="179">
        <f t="shared" si="443"/>
        <v>0</v>
      </c>
      <c r="H443" s="179">
        <f t="shared" si="444"/>
        <v>0</v>
      </c>
      <c r="I443" s="179">
        <f t="shared" si="445"/>
        <v>0</v>
      </c>
      <c r="J443" s="179">
        <f t="shared" si="446"/>
        <v>0</v>
      </c>
      <c r="K443" s="179">
        <f t="shared" si="447"/>
        <v>0</v>
      </c>
      <c r="L443" s="528">
        <f t="shared" si="447"/>
        <v>0</v>
      </c>
      <c r="M443" s="528">
        <f t="shared" ref="M443:N443" si="461">M322*(1-$K$425)</f>
        <v>0</v>
      </c>
      <c r="N443" s="180">
        <f t="shared" si="461"/>
        <v>0</v>
      </c>
    </row>
    <row r="444" spans="2:14" s="18" customFormat="1" x14ac:dyDescent="0.25">
      <c r="B444" s="165" t="s">
        <v>150</v>
      </c>
      <c r="C444" s="20"/>
      <c r="D444" s="179">
        <f t="shared" si="442"/>
        <v>0</v>
      </c>
      <c r="E444" s="179">
        <f t="shared" si="442"/>
        <v>0</v>
      </c>
      <c r="F444" s="179">
        <f t="shared" si="442"/>
        <v>0</v>
      </c>
      <c r="G444" s="179">
        <f t="shared" si="443"/>
        <v>0</v>
      </c>
      <c r="H444" s="179">
        <f t="shared" si="444"/>
        <v>0</v>
      </c>
      <c r="I444" s="179">
        <f t="shared" si="445"/>
        <v>0</v>
      </c>
      <c r="J444" s="179">
        <f t="shared" si="446"/>
        <v>0</v>
      </c>
      <c r="K444" s="179">
        <f t="shared" si="447"/>
        <v>0</v>
      </c>
      <c r="L444" s="528">
        <f t="shared" si="447"/>
        <v>0</v>
      </c>
      <c r="M444" s="528">
        <f t="shared" ref="M444:N444" si="462">M323*(1-$K$425)</f>
        <v>0</v>
      </c>
      <c r="N444" s="180">
        <f t="shared" si="462"/>
        <v>0</v>
      </c>
    </row>
    <row r="445" spans="2:14" s="18" customFormat="1" x14ac:dyDescent="0.25">
      <c r="B445" s="165" t="s">
        <v>151</v>
      </c>
      <c r="C445" s="20"/>
      <c r="D445" s="179">
        <f t="shared" si="442"/>
        <v>0</v>
      </c>
      <c r="E445" s="179">
        <f t="shared" si="442"/>
        <v>0</v>
      </c>
      <c r="F445" s="179">
        <f t="shared" si="442"/>
        <v>0</v>
      </c>
      <c r="G445" s="179">
        <f t="shared" si="443"/>
        <v>0</v>
      </c>
      <c r="H445" s="179">
        <f t="shared" si="444"/>
        <v>0</v>
      </c>
      <c r="I445" s="179">
        <f t="shared" si="445"/>
        <v>0</v>
      </c>
      <c r="J445" s="179">
        <f t="shared" si="446"/>
        <v>0</v>
      </c>
      <c r="K445" s="179">
        <f t="shared" si="447"/>
        <v>0</v>
      </c>
      <c r="L445" s="179">
        <f t="shared" si="447"/>
        <v>0</v>
      </c>
      <c r="M445" s="179">
        <f t="shared" ref="M445:N445" si="463">M324*(1-$K$425)</f>
        <v>0</v>
      </c>
      <c r="N445" s="180">
        <f t="shared" si="463"/>
        <v>0</v>
      </c>
    </row>
    <row r="446" spans="2:14" s="18" customFormat="1" x14ac:dyDescent="0.25">
      <c r="B446" s="165" t="s">
        <v>152</v>
      </c>
      <c r="C446" s="20"/>
      <c r="D446" s="179">
        <f t="shared" si="442"/>
        <v>0</v>
      </c>
      <c r="E446" s="179">
        <f t="shared" si="442"/>
        <v>0</v>
      </c>
      <c r="F446" s="179">
        <f t="shared" si="442"/>
        <v>0</v>
      </c>
      <c r="G446" s="179">
        <f t="shared" si="443"/>
        <v>0</v>
      </c>
      <c r="H446" s="179">
        <f t="shared" si="444"/>
        <v>0</v>
      </c>
      <c r="I446" s="179">
        <f t="shared" si="445"/>
        <v>0</v>
      </c>
      <c r="J446" s="179">
        <f t="shared" si="446"/>
        <v>0</v>
      </c>
      <c r="K446" s="179">
        <f t="shared" si="447"/>
        <v>0</v>
      </c>
      <c r="L446" s="179">
        <f t="shared" si="447"/>
        <v>0</v>
      </c>
      <c r="M446" s="179">
        <f t="shared" ref="M446:N446" si="464">M325*(1-$K$425)</f>
        <v>0</v>
      </c>
      <c r="N446" s="180">
        <f t="shared" si="464"/>
        <v>0</v>
      </c>
    </row>
    <row r="447" spans="2:14" s="18" customFormat="1" x14ac:dyDescent="0.25">
      <c r="B447" s="165" t="s">
        <v>153</v>
      </c>
      <c r="C447" s="20"/>
      <c r="D447" s="179">
        <f t="shared" si="442"/>
        <v>0</v>
      </c>
      <c r="E447" s="179">
        <f t="shared" si="442"/>
        <v>0</v>
      </c>
      <c r="F447" s="179">
        <f t="shared" si="442"/>
        <v>0</v>
      </c>
      <c r="G447" s="179">
        <f t="shared" si="443"/>
        <v>0</v>
      </c>
      <c r="H447" s="179">
        <f t="shared" si="444"/>
        <v>0</v>
      </c>
      <c r="I447" s="179">
        <f t="shared" si="445"/>
        <v>0</v>
      </c>
      <c r="J447" s="179">
        <f t="shared" si="446"/>
        <v>0</v>
      </c>
      <c r="K447" s="179">
        <f t="shared" si="447"/>
        <v>0</v>
      </c>
      <c r="L447" s="528">
        <f t="shared" si="447"/>
        <v>0</v>
      </c>
      <c r="M447" s="528">
        <f t="shared" ref="M447:N447" si="465">M326*(1-$K$425)</f>
        <v>0</v>
      </c>
      <c r="N447" s="180">
        <f t="shared" si="465"/>
        <v>0</v>
      </c>
    </row>
    <row r="448" spans="2:14" s="18" customFormat="1" x14ac:dyDescent="0.25">
      <c r="B448" s="165" t="s">
        <v>154</v>
      </c>
      <c r="C448" s="20"/>
      <c r="D448" s="179">
        <f t="shared" si="442"/>
        <v>0</v>
      </c>
      <c r="E448" s="179">
        <f t="shared" si="442"/>
        <v>0</v>
      </c>
      <c r="F448" s="179">
        <f t="shared" si="442"/>
        <v>0</v>
      </c>
      <c r="G448" s="179">
        <f t="shared" si="443"/>
        <v>0</v>
      </c>
      <c r="H448" s="179">
        <f t="shared" si="444"/>
        <v>0</v>
      </c>
      <c r="I448" s="179">
        <f t="shared" si="445"/>
        <v>0</v>
      </c>
      <c r="J448" s="179">
        <f t="shared" si="446"/>
        <v>0</v>
      </c>
      <c r="K448" s="179">
        <f t="shared" si="447"/>
        <v>0</v>
      </c>
      <c r="L448" s="528">
        <f t="shared" si="447"/>
        <v>0</v>
      </c>
      <c r="M448" s="528">
        <f t="shared" ref="M448:N448" si="466">M327*(1-$K$425)</f>
        <v>0</v>
      </c>
      <c r="N448" s="180">
        <f t="shared" si="466"/>
        <v>0</v>
      </c>
    </row>
    <row r="449" spans="2:14" s="18" customFormat="1" x14ac:dyDescent="0.25">
      <c r="B449" s="165" t="s">
        <v>155</v>
      </c>
      <c r="C449" s="20"/>
      <c r="D449" s="179">
        <f t="shared" si="442"/>
        <v>0</v>
      </c>
      <c r="E449" s="179">
        <f t="shared" si="442"/>
        <v>0</v>
      </c>
      <c r="F449" s="179">
        <f t="shared" si="442"/>
        <v>0</v>
      </c>
      <c r="G449" s="179">
        <f t="shared" si="443"/>
        <v>0</v>
      </c>
      <c r="H449" s="179">
        <f t="shared" si="444"/>
        <v>0</v>
      </c>
      <c r="I449" s="179">
        <f t="shared" si="445"/>
        <v>0</v>
      </c>
      <c r="J449" s="179">
        <f t="shared" si="446"/>
        <v>0</v>
      </c>
      <c r="K449" s="179">
        <f t="shared" si="447"/>
        <v>0</v>
      </c>
      <c r="L449" s="528">
        <f t="shared" si="447"/>
        <v>0</v>
      </c>
      <c r="M449" s="528">
        <f t="shared" ref="M449:N449" si="467">M328*(1-$K$425)</f>
        <v>0</v>
      </c>
      <c r="N449" s="180">
        <f t="shared" si="467"/>
        <v>0</v>
      </c>
    </row>
    <row r="450" spans="2:14" s="18" customFormat="1" x14ac:dyDescent="0.25">
      <c r="B450" s="165" t="s">
        <v>156</v>
      </c>
      <c r="C450" s="20"/>
      <c r="D450" s="179">
        <f t="shared" ref="D450:F465" si="468">D329*(1-$F$425)</f>
        <v>0</v>
      </c>
      <c r="E450" s="179">
        <f t="shared" si="468"/>
        <v>0</v>
      </c>
      <c r="F450" s="179">
        <f t="shared" si="468"/>
        <v>0</v>
      </c>
      <c r="G450" s="179">
        <f t="shared" si="443"/>
        <v>0</v>
      </c>
      <c r="H450" s="179">
        <f t="shared" si="444"/>
        <v>0</v>
      </c>
      <c r="I450" s="179">
        <f t="shared" si="445"/>
        <v>0</v>
      </c>
      <c r="J450" s="179">
        <f t="shared" si="446"/>
        <v>0</v>
      </c>
      <c r="K450" s="179">
        <f t="shared" ref="K450:L465" si="469">K329*(1-$K$425)</f>
        <v>0</v>
      </c>
      <c r="L450" s="179">
        <f t="shared" si="469"/>
        <v>0</v>
      </c>
      <c r="M450" s="179">
        <f t="shared" ref="M450:N450" si="470">M329*(1-$K$425)</f>
        <v>0</v>
      </c>
      <c r="N450" s="180">
        <f t="shared" si="470"/>
        <v>0</v>
      </c>
    </row>
    <row r="451" spans="2:14" s="18" customFormat="1" x14ac:dyDescent="0.25">
      <c r="B451" s="165" t="s">
        <v>157</v>
      </c>
      <c r="C451" s="20"/>
      <c r="D451" s="179">
        <f t="shared" si="468"/>
        <v>0</v>
      </c>
      <c r="E451" s="179">
        <f t="shared" si="468"/>
        <v>0</v>
      </c>
      <c r="F451" s="179">
        <f t="shared" si="468"/>
        <v>0</v>
      </c>
      <c r="G451" s="179">
        <f t="shared" si="443"/>
        <v>0</v>
      </c>
      <c r="H451" s="179">
        <f t="shared" si="444"/>
        <v>0</v>
      </c>
      <c r="I451" s="179">
        <f t="shared" si="445"/>
        <v>0</v>
      </c>
      <c r="J451" s="179">
        <f t="shared" si="446"/>
        <v>0</v>
      </c>
      <c r="K451" s="179">
        <f t="shared" si="469"/>
        <v>0</v>
      </c>
      <c r="L451" s="528">
        <f t="shared" si="469"/>
        <v>0</v>
      </c>
      <c r="M451" s="528">
        <f t="shared" ref="M451:N451" si="471">M330*(1-$K$425)</f>
        <v>0</v>
      </c>
      <c r="N451" s="180">
        <f t="shared" si="471"/>
        <v>0</v>
      </c>
    </row>
    <row r="452" spans="2:14" s="18" customFormat="1" x14ac:dyDescent="0.25">
      <c r="B452" s="165" t="s">
        <v>158</v>
      </c>
      <c r="C452" s="20"/>
      <c r="D452" s="179">
        <f t="shared" si="468"/>
        <v>0</v>
      </c>
      <c r="E452" s="179">
        <f t="shared" si="468"/>
        <v>0</v>
      </c>
      <c r="F452" s="179">
        <f t="shared" si="468"/>
        <v>0</v>
      </c>
      <c r="G452" s="179">
        <f t="shared" si="443"/>
        <v>0</v>
      </c>
      <c r="H452" s="179">
        <f t="shared" si="444"/>
        <v>0</v>
      </c>
      <c r="I452" s="179">
        <f t="shared" si="445"/>
        <v>0</v>
      </c>
      <c r="J452" s="179">
        <f t="shared" si="446"/>
        <v>0</v>
      </c>
      <c r="K452" s="179">
        <f t="shared" si="469"/>
        <v>0</v>
      </c>
      <c r="L452" s="528">
        <f t="shared" si="469"/>
        <v>0</v>
      </c>
      <c r="M452" s="528">
        <f t="shared" ref="M452:N452" si="472">M331*(1-$K$425)</f>
        <v>0</v>
      </c>
      <c r="N452" s="180">
        <f t="shared" si="472"/>
        <v>0</v>
      </c>
    </row>
    <row r="453" spans="2:14" s="18" customFormat="1" x14ac:dyDescent="0.25">
      <c r="B453" s="165" t="s">
        <v>159</v>
      </c>
      <c r="C453" s="20"/>
      <c r="D453" s="179">
        <f t="shared" si="468"/>
        <v>0</v>
      </c>
      <c r="E453" s="179">
        <f t="shared" si="468"/>
        <v>0</v>
      </c>
      <c r="F453" s="179">
        <f t="shared" si="468"/>
        <v>0</v>
      </c>
      <c r="G453" s="179">
        <f t="shared" si="443"/>
        <v>0</v>
      </c>
      <c r="H453" s="179">
        <f t="shared" si="444"/>
        <v>0</v>
      </c>
      <c r="I453" s="179">
        <f t="shared" si="445"/>
        <v>0</v>
      </c>
      <c r="J453" s="179">
        <f t="shared" si="446"/>
        <v>0</v>
      </c>
      <c r="K453" s="179">
        <f t="shared" si="469"/>
        <v>0</v>
      </c>
      <c r="L453" s="528">
        <f t="shared" si="469"/>
        <v>0</v>
      </c>
      <c r="M453" s="528">
        <f t="shared" ref="M453:N453" si="473">M332*(1-$K$425)</f>
        <v>0</v>
      </c>
      <c r="N453" s="180">
        <f t="shared" si="473"/>
        <v>0</v>
      </c>
    </row>
    <row r="454" spans="2:14" s="18" customFormat="1" x14ac:dyDescent="0.25">
      <c r="B454" s="165" t="s">
        <v>160</v>
      </c>
      <c r="C454" s="20"/>
      <c r="D454" s="179">
        <f t="shared" si="468"/>
        <v>0</v>
      </c>
      <c r="E454" s="179">
        <f t="shared" si="468"/>
        <v>0</v>
      </c>
      <c r="F454" s="179">
        <f t="shared" si="468"/>
        <v>0</v>
      </c>
      <c r="G454" s="179">
        <f t="shared" si="443"/>
        <v>0</v>
      </c>
      <c r="H454" s="179">
        <f t="shared" si="444"/>
        <v>0</v>
      </c>
      <c r="I454" s="179">
        <f t="shared" si="445"/>
        <v>0</v>
      </c>
      <c r="J454" s="179">
        <f t="shared" si="446"/>
        <v>0</v>
      </c>
      <c r="K454" s="179">
        <f t="shared" si="469"/>
        <v>0</v>
      </c>
      <c r="L454" s="528">
        <f t="shared" si="469"/>
        <v>0</v>
      </c>
      <c r="M454" s="528">
        <f t="shared" ref="M454:N454" si="474">M333*(1-$K$425)</f>
        <v>0</v>
      </c>
      <c r="N454" s="180">
        <f t="shared" si="474"/>
        <v>0</v>
      </c>
    </row>
    <row r="455" spans="2:14" s="18" customFormat="1" x14ac:dyDescent="0.25">
      <c r="B455" s="165" t="s">
        <v>161</v>
      </c>
      <c r="C455" s="20"/>
      <c r="D455" s="179">
        <f t="shared" si="468"/>
        <v>0</v>
      </c>
      <c r="E455" s="179">
        <f t="shared" si="468"/>
        <v>0</v>
      </c>
      <c r="F455" s="179">
        <f t="shared" si="468"/>
        <v>0</v>
      </c>
      <c r="G455" s="179">
        <f t="shared" si="443"/>
        <v>0</v>
      </c>
      <c r="H455" s="179">
        <f t="shared" si="444"/>
        <v>0</v>
      </c>
      <c r="I455" s="179">
        <f t="shared" si="445"/>
        <v>0</v>
      </c>
      <c r="J455" s="179">
        <f t="shared" si="446"/>
        <v>0</v>
      </c>
      <c r="K455" s="179">
        <f t="shared" si="469"/>
        <v>0</v>
      </c>
      <c r="L455" s="179">
        <f t="shared" si="469"/>
        <v>0</v>
      </c>
      <c r="M455" s="179">
        <f t="shared" ref="M455:N455" si="475">M334*(1-$K$425)</f>
        <v>0</v>
      </c>
      <c r="N455" s="180">
        <f t="shared" si="475"/>
        <v>0</v>
      </c>
    </row>
    <row r="456" spans="2:14" s="18" customFormat="1" x14ac:dyDescent="0.25">
      <c r="B456" s="165" t="s">
        <v>162</v>
      </c>
      <c r="C456" s="20"/>
      <c r="D456" s="179">
        <f t="shared" si="468"/>
        <v>0</v>
      </c>
      <c r="E456" s="179">
        <f t="shared" si="468"/>
        <v>0</v>
      </c>
      <c r="F456" s="179">
        <f t="shared" si="468"/>
        <v>0</v>
      </c>
      <c r="G456" s="179">
        <f t="shared" si="443"/>
        <v>0</v>
      </c>
      <c r="H456" s="179">
        <f t="shared" si="444"/>
        <v>0</v>
      </c>
      <c r="I456" s="179">
        <f t="shared" si="445"/>
        <v>0</v>
      </c>
      <c r="J456" s="179">
        <f t="shared" si="446"/>
        <v>0</v>
      </c>
      <c r="K456" s="179">
        <f t="shared" si="469"/>
        <v>0</v>
      </c>
      <c r="L456" s="528">
        <f t="shared" si="469"/>
        <v>0</v>
      </c>
      <c r="M456" s="528">
        <f t="shared" ref="M456:N456" si="476">M335*(1-$K$425)</f>
        <v>0</v>
      </c>
      <c r="N456" s="180">
        <f t="shared" si="476"/>
        <v>0</v>
      </c>
    </row>
    <row r="457" spans="2:14" s="18" customFormat="1" x14ac:dyDescent="0.25">
      <c r="B457" s="165" t="s">
        <v>163</v>
      </c>
      <c r="C457" s="20"/>
      <c r="D457" s="179">
        <f t="shared" si="468"/>
        <v>0</v>
      </c>
      <c r="E457" s="179">
        <f t="shared" si="468"/>
        <v>0</v>
      </c>
      <c r="F457" s="179">
        <f t="shared" si="468"/>
        <v>0</v>
      </c>
      <c r="G457" s="179">
        <f t="shared" si="443"/>
        <v>0</v>
      </c>
      <c r="H457" s="179">
        <f t="shared" si="444"/>
        <v>0</v>
      </c>
      <c r="I457" s="179">
        <f t="shared" si="445"/>
        <v>0</v>
      </c>
      <c r="J457" s="179">
        <f t="shared" si="446"/>
        <v>0</v>
      </c>
      <c r="K457" s="179">
        <f t="shared" si="469"/>
        <v>0</v>
      </c>
      <c r="L457" s="528">
        <f t="shared" si="469"/>
        <v>0</v>
      </c>
      <c r="M457" s="528">
        <f t="shared" ref="M457:N457" si="477">M336*(1-$K$425)</f>
        <v>0</v>
      </c>
      <c r="N457" s="180">
        <f t="shared" si="477"/>
        <v>0</v>
      </c>
    </row>
    <row r="458" spans="2:14" s="18" customFormat="1" x14ac:dyDescent="0.25">
      <c r="B458" s="165" t="s">
        <v>164</v>
      </c>
      <c r="C458" s="20"/>
      <c r="D458" s="179">
        <f t="shared" si="468"/>
        <v>0</v>
      </c>
      <c r="E458" s="179">
        <f t="shared" si="468"/>
        <v>0</v>
      </c>
      <c r="F458" s="179">
        <f t="shared" si="468"/>
        <v>0</v>
      </c>
      <c r="G458" s="179">
        <f t="shared" si="443"/>
        <v>0</v>
      </c>
      <c r="H458" s="179">
        <f t="shared" si="444"/>
        <v>0</v>
      </c>
      <c r="I458" s="179">
        <f t="shared" si="445"/>
        <v>0</v>
      </c>
      <c r="J458" s="179">
        <f t="shared" si="446"/>
        <v>0</v>
      </c>
      <c r="K458" s="179">
        <f t="shared" si="469"/>
        <v>0</v>
      </c>
      <c r="L458" s="528">
        <f t="shared" si="469"/>
        <v>0</v>
      </c>
      <c r="M458" s="528">
        <f t="shared" ref="M458:N458" si="478">M337*(1-$K$425)</f>
        <v>0</v>
      </c>
      <c r="N458" s="180">
        <f t="shared" si="478"/>
        <v>0</v>
      </c>
    </row>
    <row r="459" spans="2:14" s="18" customFormat="1" x14ac:dyDescent="0.25">
      <c r="B459" s="165" t="s">
        <v>165</v>
      </c>
      <c r="C459" s="20"/>
      <c r="D459" s="179">
        <f t="shared" si="468"/>
        <v>0</v>
      </c>
      <c r="E459" s="179">
        <f t="shared" si="468"/>
        <v>0</v>
      </c>
      <c r="F459" s="179">
        <f t="shared" si="468"/>
        <v>0</v>
      </c>
      <c r="G459" s="179">
        <f t="shared" si="443"/>
        <v>0</v>
      </c>
      <c r="H459" s="179">
        <f t="shared" si="444"/>
        <v>0</v>
      </c>
      <c r="I459" s="179">
        <f t="shared" si="445"/>
        <v>0</v>
      </c>
      <c r="J459" s="179">
        <f t="shared" si="446"/>
        <v>0</v>
      </c>
      <c r="K459" s="179">
        <f t="shared" si="469"/>
        <v>0</v>
      </c>
      <c r="L459" s="528">
        <f t="shared" si="469"/>
        <v>0</v>
      </c>
      <c r="M459" s="528">
        <f t="shared" ref="M459:N459" si="479">M338*(1-$K$425)</f>
        <v>0</v>
      </c>
      <c r="N459" s="180">
        <f t="shared" si="479"/>
        <v>0</v>
      </c>
    </row>
    <row r="460" spans="2:14" s="18" customFormat="1" x14ac:dyDescent="0.25">
      <c r="B460" s="165" t="s">
        <v>166</v>
      </c>
      <c r="C460" s="20"/>
      <c r="D460" s="179">
        <f t="shared" si="468"/>
        <v>0</v>
      </c>
      <c r="E460" s="179">
        <f t="shared" si="468"/>
        <v>0</v>
      </c>
      <c r="F460" s="179">
        <f t="shared" si="468"/>
        <v>0</v>
      </c>
      <c r="G460" s="179">
        <f t="shared" si="443"/>
        <v>0</v>
      </c>
      <c r="H460" s="179">
        <f t="shared" si="444"/>
        <v>0</v>
      </c>
      <c r="I460" s="179">
        <f t="shared" si="445"/>
        <v>0</v>
      </c>
      <c r="J460" s="179">
        <f t="shared" si="446"/>
        <v>0</v>
      </c>
      <c r="K460" s="179">
        <f t="shared" si="469"/>
        <v>0</v>
      </c>
      <c r="L460" s="179">
        <f t="shared" si="469"/>
        <v>0</v>
      </c>
      <c r="M460" s="179">
        <f t="shared" ref="M460:N460" si="480">M339*(1-$K$425)</f>
        <v>0</v>
      </c>
      <c r="N460" s="180">
        <f t="shared" si="480"/>
        <v>0</v>
      </c>
    </row>
    <row r="461" spans="2:14" s="18" customFormat="1" x14ac:dyDescent="0.25">
      <c r="B461" s="165" t="s">
        <v>186</v>
      </c>
      <c r="C461" s="20"/>
      <c r="D461" s="179">
        <f t="shared" si="468"/>
        <v>0</v>
      </c>
      <c r="E461" s="179">
        <f t="shared" si="468"/>
        <v>0</v>
      </c>
      <c r="F461" s="179">
        <f t="shared" si="468"/>
        <v>0</v>
      </c>
      <c r="G461" s="179">
        <f t="shared" si="443"/>
        <v>0</v>
      </c>
      <c r="H461" s="179">
        <f t="shared" si="444"/>
        <v>0</v>
      </c>
      <c r="I461" s="179">
        <f t="shared" si="445"/>
        <v>0</v>
      </c>
      <c r="J461" s="179">
        <f t="shared" si="446"/>
        <v>0</v>
      </c>
      <c r="K461" s="179">
        <f t="shared" si="469"/>
        <v>0</v>
      </c>
      <c r="L461" s="528">
        <f t="shared" si="469"/>
        <v>0</v>
      </c>
      <c r="M461" s="528">
        <f t="shared" ref="M461:N461" si="481">M340*(1-$K$425)</f>
        <v>0</v>
      </c>
      <c r="N461" s="180">
        <f t="shared" si="481"/>
        <v>0</v>
      </c>
    </row>
    <row r="462" spans="2:14" s="18" customFormat="1" x14ac:dyDescent="0.25">
      <c r="B462" s="165" t="s">
        <v>167</v>
      </c>
      <c r="C462" s="20"/>
      <c r="D462" s="179">
        <f t="shared" si="468"/>
        <v>0</v>
      </c>
      <c r="E462" s="179">
        <f t="shared" si="468"/>
        <v>0</v>
      </c>
      <c r="F462" s="179">
        <f t="shared" si="468"/>
        <v>0</v>
      </c>
      <c r="G462" s="179">
        <f t="shared" si="443"/>
        <v>0</v>
      </c>
      <c r="H462" s="179">
        <f t="shared" si="444"/>
        <v>0</v>
      </c>
      <c r="I462" s="179">
        <f t="shared" si="445"/>
        <v>0</v>
      </c>
      <c r="J462" s="179">
        <f t="shared" si="446"/>
        <v>0</v>
      </c>
      <c r="K462" s="179">
        <f t="shared" si="469"/>
        <v>0</v>
      </c>
      <c r="L462" s="528">
        <f t="shared" si="469"/>
        <v>0</v>
      </c>
      <c r="M462" s="528">
        <f t="shared" ref="M462:N462" si="482">M341*(1-$K$425)</f>
        <v>0</v>
      </c>
      <c r="N462" s="180">
        <f t="shared" si="482"/>
        <v>0</v>
      </c>
    </row>
    <row r="463" spans="2:14" s="18" customFormat="1" x14ac:dyDescent="0.25">
      <c r="B463" s="165" t="s">
        <v>168</v>
      </c>
      <c r="C463" s="20"/>
      <c r="D463" s="179">
        <f t="shared" si="468"/>
        <v>0</v>
      </c>
      <c r="E463" s="179">
        <f t="shared" si="468"/>
        <v>0</v>
      </c>
      <c r="F463" s="179">
        <f t="shared" si="468"/>
        <v>0</v>
      </c>
      <c r="G463" s="179">
        <f t="shared" si="443"/>
        <v>0</v>
      </c>
      <c r="H463" s="179">
        <f t="shared" si="444"/>
        <v>0</v>
      </c>
      <c r="I463" s="179">
        <f t="shared" si="445"/>
        <v>0</v>
      </c>
      <c r="J463" s="179">
        <f t="shared" si="446"/>
        <v>0</v>
      </c>
      <c r="K463" s="179">
        <f t="shared" si="469"/>
        <v>0</v>
      </c>
      <c r="L463" s="528">
        <f t="shared" si="469"/>
        <v>0</v>
      </c>
      <c r="M463" s="528">
        <f t="shared" ref="M463:N463" si="483">M342*(1-$K$425)</f>
        <v>0</v>
      </c>
      <c r="N463" s="180">
        <f t="shared" si="483"/>
        <v>0</v>
      </c>
    </row>
    <row r="464" spans="2:14" s="18" customFormat="1" x14ac:dyDescent="0.25">
      <c r="B464" s="165" t="s">
        <v>169</v>
      </c>
      <c r="C464" s="20"/>
      <c r="D464" s="179">
        <f t="shared" si="468"/>
        <v>0</v>
      </c>
      <c r="E464" s="179">
        <f t="shared" si="468"/>
        <v>0</v>
      </c>
      <c r="F464" s="179">
        <f t="shared" si="468"/>
        <v>0</v>
      </c>
      <c r="G464" s="179">
        <f t="shared" si="443"/>
        <v>0</v>
      </c>
      <c r="H464" s="179">
        <f t="shared" si="444"/>
        <v>0</v>
      </c>
      <c r="I464" s="179">
        <f t="shared" si="445"/>
        <v>0</v>
      </c>
      <c r="J464" s="179">
        <f t="shared" si="446"/>
        <v>0</v>
      </c>
      <c r="K464" s="179">
        <f t="shared" si="469"/>
        <v>0</v>
      </c>
      <c r="L464" s="528">
        <f t="shared" si="469"/>
        <v>0</v>
      </c>
      <c r="M464" s="528">
        <f t="shared" ref="M464:N464" si="484">M343*(1-$K$425)</f>
        <v>0</v>
      </c>
      <c r="N464" s="180">
        <f t="shared" si="484"/>
        <v>0</v>
      </c>
    </row>
    <row r="465" spans="2:14" s="18" customFormat="1" x14ac:dyDescent="0.25">
      <c r="B465" s="165" t="s">
        <v>170</v>
      </c>
      <c r="C465" s="20"/>
      <c r="D465" s="179">
        <f t="shared" si="468"/>
        <v>0</v>
      </c>
      <c r="E465" s="179">
        <f t="shared" si="468"/>
        <v>0</v>
      </c>
      <c r="F465" s="179">
        <f t="shared" si="468"/>
        <v>0</v>
      </c>
      <c r="G465" s="179">
        <f t="shared" si="443"/>
        <v>0</v>
      </c>
      <c r="H465" s="179">
        <f t="shared" si="444"/>
        <v>0</v>
      </c>
      <c r="I465" s="179">
        <f t="shared" si="445"/>
        <v>0</v>
      </c>
      <c r="J465" s="179">
        <f t="shared" si="446"/>
        <v>0</v>
      </c>
      <c r="K465" s="179">
        <f t="shared" si="469"/>
        <v>0</v>
      </c>
      <c r="L465" s="179">
        <f t="shared" si="469"/>
        <v>0</v>
      </c>
      <c r="M465" s="179">
        <f t="shared" ref="M465:N465" si="485">M344*(1-$K$425)</f>
        <v>0</v>
      </c>
      <c r="N465" s="180">
        <f t="shared" si="485"/>
        <v>0</v>
      </c>
    </row>
    <row r="466" spans="2:14" s="18" customFormat="1" x14ac:dyDescent="0.25">
      <c r="B466" s="455" t="s">
        <v>545</v>
      </c>
      <c r="C466" s="20"/>
      <c r="D466" s="460">
        <f>SUM(D430:D465)</f>
        <v>0</v>
      </c>
      <c r="E466" s="460">
        <f t="shared" ref="E466" si="486">SUM(E430:E465)</f>
        <v>0</v>
      </c>
      <c r="F466" s="460">
        <f t="shared" ref="F466" si="487">SUM(F430:F465)</f>
        <v>0</v>
      </c>
      <c r="G466" s="460">
        <f t="shared" ref="G466" si="488">SUM(G430:G465)</f>
        <v>0</v>
      </c>
      <c r="H466" s="460">
        <f t="shared" ref="H466" si="489">SUM(H430:H465)</f>
        <v>0</v>
      </c>
      <c r="I466" s="460">
        <f t="shared" ref="I466" si="490">SUM(I430:I465)</f>
        <v>0</v>
      </c>
      <c r="J466" s="460">
        <f t="shared" ref="J466" si="491">SUM(J430:J465)</f>
        <v>0</v>
      </c>
      <c r="K466" s="460">
        <f t="shared" ref="K466" si="492">SUM(K430:K465)</f>
        <v>0</v>
      </c>
      <c r="L466" s="460">
        <f t="shared" ref="L466:N466" si="493">SUM(L430:L465)</f>
        <v>0</v>
      </c>
      <c r="M466" s="460">
        <f t="shared" si="493"/>
        <v>0</v>
      </c>
      <c r="N466" s="461">
        <f t="shared" si="493"/>
        <v>0</v>
      </c>
    </row>
    <row r="467" spans="2:14" s="18" customFormat="1" x14ac:dyDescent="0.25">
      <c r="B467" s="166" t="s">
        <v>17</v>
      </c>
      <c r="C467" s="27"/>
      <c r="D467" s="452"/>
      <c r="E467" s="452"/>
      <c r="F467" s="452"/>
      <c r="G467" s="452"/>
      <c r="H467" s="452"/>
      <c r="I467" s="452"/>
      <c r="J467" s="452"/>
      <c r="K467" s="452"/>
      <c r="L467" s="179"/>
      <c r="M467" s="179"/>
      <c r="N467" s="453"/>
    </row>
    <row r="468" spans="2:14" s="18" customFormat="1" x14ac:dyDescent="0.25">
      <c r="B468" s="165" t="s">
        <v>136</v>
      </c>
      <c r="C468" s="20"/>
      <c r="D468" s="179">
        <f t="shared" ref="D468:F487" si="494">D347*(1-$F$425)</f>
        <v>0</v>
      </c>
      <c r="E468" s="179">
        <f t="shared" si="494"/>
        <v>0</v>
      </c>
      <c r="F468" s="179">
        <f t="shared" si="494"/>
        <v>0</v>
      </c>
      <c r="G468" s="179">
        <f t="shared" ref="G468:G503" si="495">G347*(1-$G$425)</f>
        <v>0</v>
      </c>
      <c r="H468" s="179">
        <f t="shared" ref="H468:H503" si="496">H347*(1-$H$425)</f>
        <v>0</v>
      </c>
      <c r="I468" s="179">
        <f t="shared" ref="I468:I503" si="497">I347*(1-$I$425)</f>
        <v>0</v>
      </c>
      <c r="J468" s="179">
        <f t="shared" ref="J468:J503" si="498">J347*(1-$J$425)</f>
        <v>0</v>
      </c>
      <c r="K468" s="179">
        <f t="shared" ref="K468:L487" si="499">K347*(1-$K$425)</f>
        <v>0</v>
      </c>
      <c r="L468" s="528">
        <f t="shared" si="499"/>
        <v>0</v>
      </c>
      <c r="M468" s="528">
        <f t="shared" ref="M468:N468" si="500">M347*(1-$K$425)</f>
        <v>0</v>
      </c>
      <c r="N468" s="180">
        <f t="shared" si="500"/>
        <v>0</v>
      </c>
    </row>
    <row r="469" spans="2:14" s="18" customFormat="1" x14ac:dyDescent="0.25">
      <c r="B469" s="165" t="s">
        <v>137</v>
      </c>
      <c r="C469" s="20"/>
      <c r="D469" s="179">
        <f t="shared" si="494"/>
        <v>0</v>
      </c>
      <c r="E469" s="179">
        <f t="shared" si="494"/>
        <v>0</v>
      </c>
      <c r="F469" s="179">
        <f t="shared" si="494"/>
        <v>0</v>
      </c>
      <c r="G469" s="179">
        <f t="shared" si="495"/>
        <v>0</v>
      </c>
      <c r="H469" s="179">
        <f t="shared" si="496"/>
        <v>0</v>
      </c>
      <c r="I469" s="179">
        <f t="shared" si="497"/>
        <v>0</v>
      </c>
      <c r="J469" s="179">
        <f t="shared" si="498"/>
        <v>0</v>
      </c>
      <c r="K469" s="179">
        <f t="shared" si="499"/>
        <v>0</v>
      </c>
      <c r="L469" s="179">
        <f t="shared" si="499"/>
        <v>0</v>
      </c>
      <c r="M469" s="179">
        <f t="shared" ref="M469:N469" si="501">M348*(1-$K$425)</f>
        <v>0</v>
      </c>
      <c r="N469" s="180">
        <f t="shared" si="501"/>
        <v>0</v>
      </c>
    </row>
    <row r="470" spans="2:14" s="18" customFormat="1" x14ac:dyDescent="0.25">
      <c r="B470" s="165" t="s">
        <v>138</v>
      </c>
      <c r="C470" s="20"/>
      <c r="D470" s="179">
        <f t="shared" si="494"/>
        <v>0</v>
      </c>
      <c r="E470" s="179">
        <f t="shared" si="494"/>
        <v>0</v>
      </c>
      <c r="F470" s="179">
        <f t="shared" si="494"/>
        <v>0</v>
      </c>
      <c r="G470" s="179">
        <f t="shared" si="495"/>
        <v>0</v>
      </c>
      <c r="H470" s="179">
        <f t="shared" si="496"/>
        <v>0</v>
      </c>
      <c r="I470" s="179">
        <f t="shared" si="497"/>
        <v>0</v>
      </c>
      <c r="J470" s="179">
        <f t="shared" si="498"/>
        <v>0</v>
      </c>
      <c r="K470" s="179">
        <f t="shared" si="499"/>
        <v>0</v>
      </c>
      <c r="L470" s="528">
        <f t="shared" si="499"/>
        <v>0</v>
      </c>
      <c r="M470" s="528">
        <f t="shared" ref="M470:N470" si="502">M349*(1-$K$425)</f>
        <v>0</v>
      </c>
      <c r="N470" s="180">
        <f t="shared" si="502"/>
        <v>0</v>
      </c>
    </row>
    <row r="471" spans="2:14" s="18" customFormat="1" x14ac:dyDescent="0.25">
      <c r="B471" s="165" t="s">
        <v>139</v>
      </c>
      <c r="C471" s="20"/>
      <c r="D471" s="179">
        <f t="shared" si="494"/>
        <v>0</v>
      </c>
      <c r="E471" s="179">
        <f t="shared" si="494"/>
        <v>0</v>
      </c>
      <c r="F471" s="179">
        <f t="shared" si="494"/>
        <v>0</v>
      </c>
      <c r="G471" s="179">
        <f t="shared" si="495"/>
        <v>0</v>
      </c>
      <c r="H471" s="179">
        <f t="shared" si="496"/>
        <v>0</v>
      </c>
      <c r="I471" s="179">
        <f t="shared" si="497"/>
        <v>0</v>
      </c>
      <c r="J471" s="179">
        <f t="shared" si="498"/>
        <v>0</v>
      </c>
      <c r="K471" s="179">
        <f t="shared" si="499"/>
        <v>0</v>
      </c>
      <c r="L471" s="528">
        <f t="shared" si="499"/>
        <v>0</v>
      </c>
      <c r="M471" s="528">
        <f t="shared" ref="M471:N471" si="503">M350*(1-$K$425)</f>
        <v>0</v>
      </c>
      <c r="N471" s="180">
        <f t="shared" si="503"/>
        <v>0</v>
      </c>
    </row>
    <row r="472" spans="2:14" s="18" customFormat="1" x14ac:dyDescent="0.25">
      <c r="B472" s="165" t="s">
        <v>140</v>
      </c>
      <c r="C472" s="20"/>
      <c r="D472" s="179">
        <f t="shared" si="494"/>
        <v>0</v>
      </c>
      <c r="E472" s="179">
        <f t="shared" si="494"/>
        <v>0</v>
      </c>
      <c r="F472" s="179">
        <f t="shared" si="494"/>
        <v>0</v>
      </c>
      <c r="G472" s="179">
        <f t="shared" si="495"/>
        <v>0</v>
      </c>
      <c r="H472" s="179">
        <f t="shared" si="496"/>
        <v>0</v>
      </c>
      <c r="I472" s="179">
        <f t="shared" si="497"/>
        <v>0</v>
      </c>
      <c r="J472" s="179">
        <f t="shared" si="498"/>
        <v>0</v>
      </c>
      <c r="K472" s="179">
        <f t="shared" si="499"/>
        <v>0</v>
      </c>
      <c r="L472" s="528">
        <f t="shared" si="499"/>
        <v>0</v>
      </c>
      <c r="M472" s="528">
        <f t="shared" ref="M472:N472" si="504">M351*(1-$K$425)</f>
        <v>0</v>
      </c>
      <c r="N472" s="180">
        <f t="shared" si="504"/>
        <v>0</v>
      </c>
    </row>
    <row r="473" spans="2:14" s="18" customFormat="1" x14ac:dyDescent="0.25">
      <c r="B473" s="165" t="s">
        <v>141</v>
      </c>
      <c r="C473" s="20"/>
      <c r="D473" s="179">
        <f t="shared" si="494"/>
        <v>0</v>
      </c>
      <c r="E473" s="179">
        <f t="shared" si="494"/>
        <v>0</v>
      </c>
      <c r="F473" s="179">
        <f t="shared" si="494"/>
        <v>0</v>
      </c>
      <c r="G473" s="179">
        <f t="shared" si="495"/>
        <v>0</v>
      </c>
      <c r="H473" s="179">
        <f t="shared" si="496"/>
        <v>0</v>
      </c>
      <c r="I473" s="179">
        <f t="shared" si="497"/>
        <v>0</v>
      </c>
      <c r="J473" s="179">
        <f t="shared" si="498"/>
        <v>0</v>
      </c>
      <c r="K473" s="179">
        <f t="shared" si="499"/>
        <v>0</v>
      </c>
      <c r="L473" s="528">
        <f t="shared" si="499"/>
        <v>0</v>
      </c>
      <c r="M473" s="528">
        <f t="shared" ref="M473:N473" si="505">M352*(1-$K$425)</f>
        <v>0</v>
      </c>
      <c r="N473" s="180">
        <f t="shared" si="505"/>
        <v>0</v>
      </c>
    </row>
    <row r="474" spans="2:14" s="18" customFormat="1" x14ac:dyDescent="0.25">
      <c r="B474" s="165" t="s">
        <v>142</v>
      </c>
      <c r="C474" s="20"/>
      <c r="D474" s="179">
        <f t="shared" si="494"/>
        <v>0</v>
      </c>
      <c r="E474" s="179">
        <f t="shared" si="494"/>
        <v>0</v>
      </c>
      <c r="F474" s="179">
        <f t="shared" si="494"/>
        <v>0</v>
      </c>
      <c r="G474" s="179">
        <f t="shared" si="495"/>
        <v>0</v>
      </c>
      <c r="H474" s="179">
        <f t="shared" si="496"/>
        <v>0</v>
      </c>
      <c r="I474" s="179">
        <f t="shared" si="497"/>
        <v>0</v>
      </c>
      <c r="J474" s="179">
        <f t="shared" si="498"/>
        <v>0</v>
      </c>
      <c r="K474" s="179">
        <f t="shared" si="499"/>
        <v>0</v>
      </c>
      <c r="L474" s="179">
        <f t="shared" si="499"/>
        <v>0</v>
      </c>
      <c r="M474" s="179">
        <f t="shared" ref="M474:N474" si="506">M353*(1-$K$425)</f>
        <v>0</v>
      </c>
      <c r="N474" s="180">
        <f t="shared" si="506"/>
        <v>0</v>
      </c>
    </row>
    <row r="475" spans="2:14" s="18" customFormat="1" x14ac:dyDescent="0.25">
      <c r="B475" s="165" t="s">
        <v>143</v>
      </c>
      <c r="C475" s="20"/>
      <c r="D475" s="179">
        <f t="shared" si="494"/>
        <v>0</v>
      </c>
      <c r="E475" s="179">
        <f t="shared" si="494"/>
        <v>0</v>
      </c>
      <c r="F475" s="179">
        <f t="shared" si="494"/>
        <v>0</v>
      </c>
      <c r="G475" s="179">
        <f t="shared" si="495"/>
        <v>0</v>
      </c>
      <c r="H475" s="179">
        <f t="shared" si="496"/>
        <v>0</v>
      </c>
      <c r="I475" s="179">
        <f t="shared" si="497"/>
        <v>0</v>
      </c>
      <c r="J475" s="179">
        <f t="shared" si="498"/>
        <v>0</v>
      </c>
      <c r="K475" s="179">
        <f t="shared" si="499"/>
        <v>0</v>
      </c>
      <c r="L475" s="528">
        <f t="shared" si="499"/>
        <v>0</v>
      </c>
      <c r="M475" s="528">
        <f t="shared" ref="M475:N475" si="507">M354*(1-$K$425)</f>
        <v>0</v>
      </c>
      <c r="N475" s="180">
        <f t="shared" si="507"/>
        <v>0</v>
      </c>
    </row>
    <row r="476" spans="2:14" s="18" customFormat="1" x14ac:dyDescent="0.25">
      <c r="B476" s="165" t="s">
        <v>144</v>
      </c>
      <c r="C476" s="20"/>
      <c r="D476" s="179">
        <f t="shared" si="494"/>
        <v>0</v>
      </c>
      <c r="E476" s="179">
        <f t="shared" si="494"/>
        <v>0</v>
      </c>
      <c r="F476" s="179">
        <f t="shared" si="494"/>
        <v>0</v>
      </c>
      <c r="G476" s="179">
        <f t="shared" si="495"/>
        <v>0</v>
      </c>
      <c r="H476" s="179">
        <f t="shared" si="496"/>
        <v>0</v>
      </c>
      <c r="I476" s="179">
        <f t="shared" si="497"/>
        <v>0</v>
      </c>
      <c r="J476" s="179">
        <f t="shared" si="498"/>
        <v>0</v>
      </c>
      <c r="K476" s="179">
        <f t="shared" si="499"/>
        <v>0</v>
      </c>
      <c r="L476" s="528">
        <f t="shared" si="499"/>
        <v>0</v>
      </c>
      <c r="M476" s="528">
        <f t="shared" ref="M476:N476" si="508">M355*(1-$K$425)</f>
        <v>0</v>
      </c>
      <c r="N476" s="180">
        <f t="shared" si="508"/>
        <v>0</v>
      </c>
    </row>
    <row r="477" spans="2:14" s="18" customFormat="1" x14ac:dyDescent="0.25">
      <c r="B477" s="165" t="s">
        <v>145</v>
      </c>
      <c r="C477" s="20"/>
      <c r="D477" s="179">
        <f t="shared" si="494"/>
        <v>0</v>
      </c>
      <c r="E477" s="179">
        <f t="shared" si="494"/>
        <v>0</v>
      </c>
      <c r="F477" s="179">
        <f t="shared" si="494"/>
        <v>0</v>
      </c>
      <c r="G477" s="179">
        <f t="shared" si="495"/>
        <v>0</v>
      </c>
      <c r="H477" s="179">
        <f t="shared" si="496"/>
        <v>0</v>
      </c>
      <c r="I477" s="179">
        <f t="shared" si="497"/>
        <v>0</v>
      </c>
      <c r="J477" s="179">
        <f t="shared" si="498"/>
        <v>0</v>
      </c>
      <c r="K477" s="179">
        <f t="shared" si="499"/>
        <v>0</v>
      </c>
      <c r="L477" s="528">
        <f t="shared" si="499"/>
        <v>0</v>
      </c>
      <c r="M477" s="528">
        <f t="shared" ref="M477:N477" si="509">M356*(1-$K$425)</f>
        <v>0</v>
      </c>
      <c r="N477" s="180">
        <f t="shared" si="509"/>
        <v>0</v>
      </c>
    </row>
    <row r="478" spans="2:14" s="18" customFormat="1" x14ac:dyDescent="0.25">
      <c r="B478" s="165" t="s">
        <v>146</v>
      </c>
      <c r="C478" s="20"/>
      <c r="D478" s="179">
        <f t="shared" si="494"/>
        <v>0</v>
      </c>
      <c r="E478" s="179">
        <f t="shared" si="494"/>
        <v>0</v>
      </c>
      <c r="F478" s="179">
        <f t="shared" si="494"/>
        <v>0</v>
      </c>
      <c r="G478" s="179">
        <f t="shared" si="495"/>
        <v>0</v>
      </c>
      <c r="H478" s="179">
        <f t="shared" si="496"/>
        <v>0</v>
      </c>
      <c r="I478" s="179">
        <f t="shared" si="497"/>
        <v>0</v>
      </c>
      <c r="J478" s="179">
        <f t="shared" si="498"/>
        <v>0</v>
      </c>
      <c r="K478" s="179">
        <f t="shared" si="499"/>
        <v>0</v>
      </c>
      <c r="L478" s="179">
        <f t="shared" si="499"/>
        <v>0</v>
      </c>
      <c r="M478" s="179">
        <f t="shared" ref="M478:N478" si="510">M357*(1-$K$425)</f>
        <v>0</v>
      </c>
      <c r="N478" s="180">
        <f t="shared" si="510"/>
        <v>0</v>
      </c>
    </row>
    <row r="479" spans="2:14" s="18" customFormat="1" x14ac:dyDescent="0.25">
      <c r="B479" s="165" t="s">
        <v>147</v>
      </c>
      <c r="C479" s="20"/>
      <c r="D479" s="179">
        <f t="shared" si="494"/>
        <v>0</v>
      </c>
      <c r="E479" s="179">
        <f t="shared" si="494"/>
        <v>0</v>
      </c>
      <c r="F479" s="179">
        <f t="shared" si="494"/>
        <v>0</v>
      </c>
      <c r="G479" s="179">
        <f t="shared" si="495"/>
        <v>0</v>
      </c>
      <c r="H479" s="179">
        <f t="shared" si="496"/>
        <v>0</v>
      </c>
      <c r="I479" s="179">
        <f t="shared" si="497"/>
        <v>0</v>
      </c>
      <c r="J479" s="179">
        <f t="shared" si="498"/>
        <v>0</v>
      </c>
      <c r="K479" s="179">
        <f t="shared" si="499"/>
        <v>0</v>
      </c>
      <c r="L479" s="179">
        <f t="shared" si="499"/>
        <v>0</v>
      </c>
      <c r="M479" s="179">
        <f t="shared" ref="M479:N479" si="511">M358*(1-$K$425)</f>
        <v>0</v>
      </c>
      <c r="N479" s="180">
        <f t="shared" si="511"/>
        <v>0</v>
      </c>
    </row>
    <row r="480" spans="2:14" s="18" customFormat="1" x14ac:dyDescent="0.25">
      <c r="B480" s="165" t="s">
        <v>148</v>
      </c>
      <c r="C480" s="20"/>
      <c r="D480" s="179">
        <f t="shared" si="494"/>
        <v>0</v>
      </c>
      <c r="E480" s="179">
        <f t="shared" si="494"/>
        <v>0</v>
      </c>
      <c r="F480" s="179">
        <f t="shared" si="494"/>
        <v>0</v>
      </c>
      <c r="G480" s="179">
        <f t="shared" si="495"/>
        <v>0</v>
      </c>
      <c r="H480" s="179">
        <f t="shared" si="496"/>
        <v>0</v>
      </c>
      <c r="I480" s="179">
        <f t="shared" si="497"/>
        <v>0</v>
      </c>
      <c r="J480" s="179">
        <f t="shared" si="498"/>
        <v>0</v>
      </c>
      <c r="K480" s="179">
        <f t="shared" si="499"/>
        <v>0</v>
      </c>
      <c r="L480" s="528">
        <f t="shared" si="499"/>
        <v>0</v>
      </c>
      <c r="M480" s="528">
        <f t="shared" ref="M480:N480" si="512">M359*(1-$K$425)</f>
        <v>0</v>
      </c>
      <c r="N480" s="180">
        <f t="shared" si="512"/>
        <v>0</v>
      </c>
    </row>
    <row r="481" spans="2:14" s="18" customFormat="1" x14ac:dyDescent="0.25">
      <c r="B481" s="165" t="s">
        <v>149</v>
      </c>
      <c r="C481" s="20"/>
      <c r="D481" s="179">
        <f t="shared" si="494"/>
        <v>0</v>
      </c>
      <c r="E481" s="179">
        <f t="shared" si="494"/>
        <v>0</v>
      </c>
      <c r="F481" s="179">
        <f t="shared" si="494"/>
        <v>0</v>
      </c>
      <c r="G481" s="179">
        <f t="shared" si="495"/>
        <v>0</v>
      </c>
      <c r="H481" s="179">
        <f t="shared" si="496"/>
        <v>0</v>
      </c>
      <c r="I481" s="179">
        <f t="shared" si="497"/>
        <v>0</v>
      </c>
      <c r="J481" s="179">
        <f t="shared" si="498"/>
        <v>0</v>
      </c>
      <c r="K481" s="179">
        <f t="shared" si="499"/>
        <v>0</v>
      </c>
      <c r="L481" s="528">
        <f t="shared" si="499"/>
        <v>0</v>
      </c>
      <c r="M481" s="528">
        <f t="shared" ref="M481:N481" si="513">M360*(1-$K$425)</f>
        <v>0</v>
      </c>
      <c r="N481" s="180">
        <f t="shared" si="513"/>
        <v>0</v>
      </c>
    </row>
    <row r="482" spans="2:14" s="18" customFormat="1" x14ac:dyDescent="0.25">
      <c r="B482" s="165" t="s">
        <v>150</v>
      </c>
      <c r="C482" s="20"/>
      <c r="D482" s="179">
        <f t="shared" si="494"/>
        <v>0</v>
      </c>
      <c r="E482" s="179">
        <f t="shared" si="494"/>
        <v>0</v>
      </c>
      <c r="F482" s="179">
        <f t="shared" si="494"/>
        <v>0</v>
      </c>
      <c r="G482" s="179">
        <f t="shared" si="495"/>
        <v>0</v>
      </c>
      <c r="H482" s="179">
        <f t="shared" si="496"/>
        <v>0</v>
      </c>
      <c r="I482" s="179">
        <f t="shared" si="497"/>
        <v>0</v>
      </c>
      <c r="J482" s="179">
        <f t="shared" si="498"/>
        <v>0</v>
      </c>
      <c r="K482" s="179">
        <f t="shared" si="499"/>
        <v>0</v>
      </c>
      <c r="L482" s="528">
        <f t="shared" si="499"/>
        <v>0</v>
      </c>
      <c r="M482" s="528">
        <f t="shared" ref="M482:N482" si="514">M361*(1-$K$425)</f>
        <v>0</v>
      </c>
      <c r="N482" s="180">
        <f t="shared" si="514"/>
        <v>0</v>
      </c>
    </row>
    <row r="483" spans="2:14" s="18" customFormat="1" x14ac:dyDescent="0.25">
      <c r="B483" s="165" t="s">
        <v>151</v>
      </c>
      <c r="C483" s="20"/>
      <c r="D483" s="179">
        <f t="shared" si="494"/>
        <v>0</v>
      </c>
      <c r="E483" s="179">
        <f t="shared" si="494"/>
        <v>0</v>
      </c>
      <c r="F483" s="179">
        <f t="shared" si="494"/>
        <v>0</v>
      </c>
      <c r="G483" s="179">
        <f t="shared" si="495"/>
        <v>0</v>
      </c>
      <c r="H483" s="179">
        <f t="shared" si="496"/>
        <v>0</v>
      </c>
      <c r="I483" s="179">
        <f t="shared" si="497"/>
        <v>0</v>
      </c>
      <c r="J483" s="179">
        <f t="shared" si="498"/>
        <v>0</v>
      </c>
      <c r="K483" s="179">
        <f t="shared" si="499"/>
        <v>0</v>
      </c>
      <c r="L483" s="179">
        <f t="shared" si="499"/>
        <v>0</v>
      </c>
      <c r="M483" s="179">
        <f t="shared" ref="M483:N483" si="515">M362*(1-$K$425)</f>
        <v>0</v>
      </c>
      <c r="N483" s="180">
        <f t="shared" si="515"/>
        <v>0</v>
      </c>
    </row>
    <row r="484" spans="2:14" s="18" customFormat="1" x14ac:dyDescent="0.25">
      <c r="B484" s="165" t="s">
        <v>152</v>
      </c>
      <c r="C484" s="20"/>
      <c r="D484" s="179">
        <f t="shared" si="494"/>
        <v>0</v>
      </c>
      <c r="E484" s="179">
        <f t="shared" si="494"/>
        <v>0</v>
      </c>
      <c r="F484" s="179">
        <f t="shared" si="494"/>
        <v>0</v>
      </c>
      <c r="G484" s="179">
        <f t="shared" si="495"/>
        <v>0</v>
      </c>
      <c r="H484" s="179">
        <f t="shared" si="496"/>
        <v>0</v>
      </c>
      <c r="I484" s="179">
        <f t="shared" si="497"/>
        <v>0</v>
      </c>
      <c r="J484" s="179">
        <f t="shared" si="498"/>
        <v>0</v>
      </c>
      <c r="K484" s="179">
        <f t="shared" si="499"/>
        <v>0</v>
      </c>
      <c r="L484" s="179">
        <f t="shared" si="499"/>
        <v>0</v>
      </c>
      <c r="M484" s="179">
        <f t="shared" ref="M484:N484" si="516">M363*(1-$K$425)</f>
        <v>0</v>
      </c>
      <c r="N484" s="180">
        <f t="shared" si="516"/>
        <v>0</v>
      </c>
    </row>
    <row r="485" spans="2:14" s="18" customFormat="1" x14ac:dyDescent="0.25">
      <c r="B485" s="165" t="s">
        <v>153</v>
      </c>
      <c r="C485" s="20"/>
      <c r="D485" s="179">
        <f t="shared" si="494"/>
        <v>0</v>
      </c>
      <c r="E485" s="179">
        <f t="shared" si="494"/>
        <v>0</v>
      </c>
      <c r="F485" s="179">
        <f t="shared" si="494"/>
        <v>0</v>
      </c>
      <c r="G485" s="179">
        <f t="shared" si="495"/>
        <v>0</v>
      </c>
      <c r="H485" s="179">
        <f t="shared" si="496"/>
        <v>0</v>
      </c>
      <c r="I485" s="179">
        <f t="shared" si="497"/>
        <v>0</v>
      </c>
      <c r="J485" s="179">
        <f t="shared" si="498"/>
        <v>0</v>
      </c>
      <c r="K485" s="179">
        <f t="shared" si="499"/>
        <v>0</v>
      </c>
      <c r="L485" s="528">
        <f t="shared" si="499"/>
        <v>0</v>
      </c>
      <c r="M485" s="528">
        <f t="shared" ref="M485:N485" si="517">M364*(1-$K$425)</f>
        <v>0</v>
      </c>
      <c r="N485" s="180">
        <f t="shared" si="517"/>
        <v>0</v>
      </c>
    </row>
    <row r="486" spans="2:14" s="18" customFormat="1" x14ac:dyDescent="0.25">
      <c r="B486" s="165" t="s">
        <v>154</v>
      </c>
      <c r="C486" s="20"/>
      <c r="D486" s="179">
        <f t="shared" si="494"/>
        <v>0</v>
      </c>
      <c r="E486" s="179">
        <f t="shared" si="494"/>
        <v>0</v>
      </c>
      <c r="F486" s="179">
        <f t="shared" si="494"/>
        <v>0</v>
      </c>
      <c r="G486" s="179">
        <f t="shared" si="495"/>
        <v>0</v>
      </c>
      <c r="H486" s="179">
        <f t="shared" si="496"/>
        <v>0</v>
      </c>
      <c r="I486" s="179">
        <f t="shared" si="497"/>
        <v>0</v>
      </c>
      <c r="J486" s="179">
        <f t="shared" si="498"/>
        <v>0</v>
      </c>
      <c r="K486" s="179">
        <f t="shared" si="499"/>
        <v>0</v>
      </c>
      <c r="L486" s="528">
        <f t="shared" si="499"/>
        <v>0</v>
      </c>
      <c r="M486" s="528">
        <f t="shared" ref="M486:N486" si="518">M365*(1-$K$425)</f>
        <v>0</v>
      </c>
      <c r="N486" s="180">
        <f t="shared" si="518"/>
        <v>0</v>
      </c>
    </row>
    <row r="487" spans="2:14" s="18" customFormat="1" x14ac:dyDescent="0.25">
      <c r="B487" s="165" t="s">
        <v>155</v>
      </c>
      <c r="C487" s="20"/>
      <c r="D487" s="179">
        <f t="shared" si="494"/>
        <v>0</v>
      </c>
      <c r="E487" s="179">
        <f t="shared" si="494"/>
        <v>0</v>
      </c>
      <c r="F487" s="179">
        <f t="shared" si="494"/>
        <v>0</v>
      </c>
      <c r="G487" s="179">
        <f t="shared" si="495"/>
        <v>0</v>
      </c>
      <c r="H487" s="179">
        <f t="shared" si="496"/>
        <v>0</v>
      </c>
      <c r="I487" s="179">
        <f t="shared" si="497"/>
        <v>0</v>
      </c>
      <c r="J487" s="179">
        <f t="shared" si="498"/>
        <v>0</v>
      </c>
      <c r="K487" s="179">
        <f t="shared" si="499"/>
        <v>0</v>
      </c>
      <c r="L487" s="528">
        <f t="shared" si="499"/>
        <v>0</v>
      </c>
      <c r="M487" s="528">
        <f t="shared" ref="M487:N487" si="519">M366*(1-$K$425)</f>
        <v>0</v>
      </c>
      <c r="N487" s="180">
        <f t="shared" si="519"/>
        <v>0</v>
      </c>
    </row>
    <row r="488" spans="2:14" s="18" customFormat="1" x14ac:dyDescent="0.25">
      <c r="B488" s="165" t="s">
        <v>156</v>
      </c>
      <c r="C488" s="20"/>
      <c r="D488" s="179">
        <f t="shared" ref="D488:F503" si="520">D367*(1-$F$425)</f>
        <v>0</v>
      </c>
      <c r="E488" s="179">
        <f t="shared" si="520"/>
        <v>0</v>
      </c>
      <c r="F488" s="179">
        <f t="shared" si="520"/>
        <v>0</v>
      </c>
      <c r="G488" s="179">
        <f t="shared" si="495"/>
        <v>0</v>
      </c>
      <c r="H488" s="179">
        <f t="shared" si="496"/>
        <v>0</v>
      </c>
      <c r="I488" s="179">
        <f t="shared" si="497"/>
        <v>0</v>
      </c>
      <c r="J488" s="179">
        <f t="shared" si="498"/>
        <v>0</v>
      </c>
      <c r="K488" s="179">
        <f t="shared" ref="K488:L503" si="521">K367*(1-$K$425)</f>
        <v>0</v>
      </c>
      <c r="L488" s="179">
        <f t="shared" si="521"/>
        <v>0</v>
      </c>
      <c r="M488" s="179">
        <f t="shared" ref="M488:N488" si="522">M367*(1-$K$425)</f>
        <v>0</v>
      </c>
      <c r="N488" s="180">
        <f t="shared" si="522"/>
        <v>0</v>
      </c>
    </row>
    <row r="489" spans="2:14" s="18" customFormat="1" x14ac:dyDescent="0.25">
      <c r="B489" s="165" t="s">
        <v>157</v>
      </c>
      <c r="C489" s="20"/>
      <c r="D489" s="179">
        <f t="shared" si="520"/>
        <v>0</v>
      </c>
      <c r="E489" s="179">
        <f t="shared" si="520"/>
        <v>0</v>
      </c>
      <c r="F489" s="179">
        <f t="shared" si="520"/>
        <v>0</v>
      </c>
      <c r="G489" s="179">
        <f t="shared" si="495"/>
        <v>0</v>
      </c>
      <c r="H489" s="179">
        <f t="shared" si="496"/>
        <v>0</v>
      </c>
      <c r="I489" s="179">
        <f t="shared" si="497"/>
        <v>0</v>
      </c>
      <c r="J489" s="179">
        <f t="shared" si="498"/>
        <v>0</v>
      </c>
      <c r="K489" s="179">
        <f t="shared" si="521"/>
        <v>0</v>
      </c>
      <c r="L489" s="528">
        <f t="shared" si="521"/>
        <v>0</v>
      </c>
      <c r="M489" s="528">
        <f t="shared" ref="M489:N489" si="523">M368*(1-$K$425)</f>
        <v>0</v>
      </c>
      <c r="N489" s="180">
        <f t="shared" si="523"/>
        <v>0</v>
      </c>
    </row>
    <row r="490" spans="2:14" s="18" customFormat="1" x14ac:dyDescent="0.25">
      <c r="B490" s="165" t="s">
        <v>158</v>
      </c>
      <c r="C490" s="20"/>
      <c r="D490" s="179">
        <f t="shared" si="520"/>
        <v>0</v>
      </c>
      <c r="E490" s="179">
        <f t="shared" si="520"/>
        <v>0</v>
      </c>
      <c r="F490" s="179">
        <f t="shared" si="520"/>
        <v>0</v>
      </c>
      <c r="G490" s="179">
        <f t="shared" si="495"/>
        <v>0</v>
      </c>
      <c r="H490" s="179">
        <f t="shared" si="496"/>
        <v>0</v>
      </c>
      <c r="I490" s="179">
        <f t="shared" si="497"/>
        <v>0</v>
      </c>
      <c r="J490" s="179">
        <f t="shared" si="498"/>
        <v>0</v>
      </c>
      <c r="K490" s="179">
        <f t="shared" si="521"/>
        <v>0</v>
      </c>
      <c r="L490" s="528">
        <f t="shared" si="521"/>
        <v>0</v>
      </c>
      <c r="M490" s="528">
        <f t="shared" ref="M490:N490" si="524">M369*(1-$K$425)</f>
        <v>0</v>
      </c>
      <c r="N490" s="180">
        <f t="shared" si="524"/>
        <v>0</v>
      </c>
    </row>
    <row r="491" spans="2:14" s="18" customFormat="1" x14ac:dyDescent="0.25">
      <c r="B491" s="165" t="s">
        <v>159</v>
      </c>
      <c r="C491" s="20"/>
      <c r="D491" s="179">
        <f t="shared" si="520"/>
        <v>0</v>
      </c>
      <c r="E491" s="179">
        <f t="shared" si="520"/>
        <v>0</v>
      </c>
      <c r="F491" s="179">
        <f t="shared" si="520"/>
        <v>0</v>
      </c>
      <c r="G491" s="179">
        <f t="shared" si="495"/>
        <v>0</v>
      </c>
      <c r="H491" s="179">
        <f t="shared" si="496"/>
        <v>0</v>
      </c>
      <c r="I491" s="179">
        <f t="shared" si="497"/>
        <v>0</v>
      </c>
      <c r="J491" s="179">
        <f t="shared" si="498"/>
        <v>0</v>
      </c>
      <c r="K491" s="179">
        <f t="shared" si="521"/>
        <v>0</v>
      </c>
      <c r="L491" s="528">
        <f t="shared" si="521"/>
        <v>0</v>
      </c>
      <c r="M491" s="528">
        <f t="shared" ref="M491:N491" si="525">M370*(1-$K$425)</f>
        <v>0</v>
      </c>
      <c r="N491" s="180">
        <f t="shared" si="525"/>
        <v>0</v>
      </c>
    </row>
    <row r="492" spans="2:14" s="18" customFormat="1" x14ac:dyDescent="0.25">
      <c r="B492" s="165" t="s">
        <v>160</v>
      </c>
      <c r="C492" s="20"/>
      <c r="D492" s="179">
        <f t="shared" si="520"/>
        <v>0</v>
      </c>
      <c r="E492" s="179">
        <f t="shared" si="520"/>
        <v>0</v>
      </c>
      <c r="F492" s="179">
        <f t="shared" si="520"/>
        <v>0</v>
      </c>
      <c r="G492" s="179">
        <f t="shared" si="495"/>
        <v>0</v>
      </c>
      <c r="H492" s="179">
        <f t="shared" si="496"/>
        <v>0</v>
      </c>
      <c r="I492" s="179">
        <f t="shared" si="497"/>
        <v>0</v>
      </c>
      <c r="J492" s="179">
        <f t="shared" si="498"/>
        <v>0</v>
      </c>
      <c r="K492" s="179">
        <f t="shared" si="521"/>
        <v>0</v>
      </c>
      <c r="L492" s="528">
        <f t="shared" si="521"/>
        <v>0</v>
      </c>
      <c r="M492" s="528">
        <f t="shared" ref="M492:N492" si="526">M371*(1-$K$425)</f>
        <v>0</v>
      </c>
      <c r="N492" s="180">
        <f t="shared" si="526"/>
        <v>0</v>
      </c>
    </row>
    <row r="493" spans="2:14" s="18" customFormat="1" x14ac:dyDescent="0.25">
      <c r="B493" s="165" t="s">
        <v>161</v>
      </c>
      <c r="C493" s="20"/>
      <c r="D493" s="179">
        <f t="shared" si="520"/>
        <v>0</v>
      </c>
      <c r="E493" s="179">
        <f t="shared" si="520"/>
        <v>0</v>
      </c>
      <c r="F493" s="179">
        <f t="shared" si="520"/>
        <v>0</v>
      </c>
      <c r="G493" s="179">
        <f t="shared" si="495"/>
        <v>0</v>
      </c>
      <c r="H493" s="179">
        <f t="shared" si="496"/>
        <v>0</v>
      </c>
      <c r="I493" s="179">
        <f t="shared" si="497"/>
        <v>0</v>
      </c>
      <c r="J493" s="179">
        <f t="shared" si="498"/>
        <v>0</v>
      </c>
      <c r="K493" s="179">
        <f t="shared" si="521"/>
        <v>0</v>
      </c>
      <c r="L493" s="179">
        <f t="shared" si="521"/>
        <v>0</v>
      </c>
      <c r="M493" s="179">
        <f t="shared" ref="M493:N493" si="527">M372*(1-$K$425)</f>
        <v>0</v>
      </c>
      <c r="N493" s="180">
        <f t="shared" si="527"/>
        <v>0</v>
      </c>
    </row>
    <row r="494" spans="2:14" s="18" customFormat="1" x14ac:dyDescent="0.25">
      <c r="B494" s="165" t="s">
        <v>162</v>
      </c>
      <c r="C494" s="20"/>
      <c r="D494" s="179">
        <f t="shared" si="520"/>
        <v>0</v>
      </c>
      <c r="E494" s="179">
        <f t="shared" si="520"/>
        <v>0</v>
      </c>
      <c r="F494" s="179">
        <f t="shared" si="520"/>
        <v>0</v>
      </c>
      <c r="G494" s="179">
        <f t="shared" si="495"/>
        <v>0</v>
      </c>
      <c r="H494" s="179">
        <f t="shared" si="496"/>
        <v>0</v>
      </c>
      <c r="I494" s="179">
        <f t="shared" si="497"/>
        <v>0</v>
      </c>
      <c r="J494" s="179">
        <f t="shared" si="498"/>
        <v>0</v>
      </c>
      <c r="K494" s="179">
        <f t="shared" si="521"/>
        <v>0</v>
      </c>
      <c r="L494" s="528">
        <f t="shared" si="521"/>
        <v>0</v>
      </c>
      <c r="M494" s="528">
        <f t="shared" ref="M494:N494" si="528">M373*(1-$K$425)</f>
        <v>0</v>
      </c>
      <c r="N494" s="180">
        <f t="shared" si="528"/>
        <v>0</v>
      </c>
    </row>
    <row r="495" spans="2:14" s="18" customFormat="1" x14ac:dyDescent="0.25">
      <c r="B495" s="165" t="s">
        <v>163</v>
      </c>
      <c r="C495" s="20"/>
      <c r="D495" s="179">
        <f t="shared" si="520"/>
        <v>0</v>
      </c>
      <c r="E495" s="179">
        <f t="shared" si="520"/>
        <v>0</v>
      </c>
      <c r="F495" s="179">
        <f t="shared" si="520"/>
        <v>0</v>
      </c>
      <c r="G495" s="179">
        <f t="shared" si="495"/>
        <v>0</v>
      </c>
      <c r="H495" s="179">
        <f t="shared" si="496"/>
        <v>0</v>
      </c>
      <c r="I495" s="179">
        <f t="shared" si="497"/>
        <v>0</v>
      </c>
      <c r="J495" s="179">
        <f t="shared" si="498"/>
        <v>0</v>
      </c>
      <c r="K495" s="179">
        <f t="shared" si="521"/>
        <v>0</v>
      </c>
      <c r="L495" s="528">
        <f t="shared" si="521"/>
        <v>0</v>
      </c>
      <c r="M495" s="528">
        <f t="shared" ref="M495:N495" si="529">M374*(1-$K$425)</f>
        <v>0</v>
      </c>
      <c r="N495" s="180">
        <f t="shared" si="529"/>
        <v>0</v>
      </c>
    </row>
    <row r="496" spans="2:14" s="18" customFormat="1" x14ac:dyDescent="0.25">
      <c r="B496" s="165" t="s">
        <v>164</v>
      </c>
      <c r="C496" s="20"/>
      <c r="D496" s="179">
        <f t="shared" si="520"/>
        <v>0</v>
      </c>
      <c r="E496" s="179">
        <f t="shared" si="520"/>
        <v>0</v>
      </c>
      <c r="F496" s="179">
        <f t="shared" si="520"/>
        <v>0</v>
      </c>
      <c r="G496" s="179">
        <f t="shared" si="495"/>
        <v>0</v>
      </c>
      <c r="H496" s="179">
        <f t="shared" si="496"/>
        <v>0</v>
      </c>
      <c r="I496" s="179">
        <f t="shared" si="497"/>
        <v>0</v>
      </c>
      <c r="J496" s="179">
        <f t="shared" si="498"/>
        <v>0</v>
      </c>
      <c r="K496" s="179">
        <f t="shared" si="521"/>
        <v>0</v>
      </c>
      <c r="L496" s="528">
        <f t="shared" si="521"/>
        <v>0</v>
      </c>
      <c r="M496" s="528">
        <f t="shared" ref="M496:N496" si="530">M375*(1-$K$425)</f>
        <v>0</v>
      </c>
      <c r="N496" s="180">
        <f t="shared" si="530"/>
        <v>0</v>
      </c>
    </row>
    <row r="497" spans="2:14" s="18" customFormat="1" x14ac:dyDescent="0.25">
      <c r="B497" s="165" t="s">
        <v>165</v>
      </c>
      <c r="C497" s="20"/>
      <c r="D497" s="179">
        <f t="shared" si="520"/>
        <v>0</v>
      </c>
      <c r="E497" s="179">
        <f t="shared" si="520"/>
        <v>0</v>
      </c>
      <c r="F497" s="179">
        <f t="shared" si="520"/>
        <v>0</v>
      </c>
      <c r="G497" s="179">
        <f t="shared" si="495"/>
        <v>0</v>
      </c>
      <c r="H497" s="179">
        <f t="shared" si="496"/>
        <v>0</v>
      </c>
      <c r="I497" s="179">
        <f t="shared" si="497"/>
        <v>0</v>
      </c>
      <c r="J497" s="179">
        <f t="shared" si="498"/>
        <v>0</v>
      </c>
      <c r="K497" s="179">
        <f t="shared" si="521"/>
        <v>0</v>
      </c>
      <c r="L497" s="528">
        <f t="shared" si="521"/>
        <v>0</v>
      </c>
      <c r="M497" s="528">
        <f t="shared" ref="M497:N497" si="531">M376*(1-$K$425)</f>
        <v>0</v>
      </c>
      <c r="N497" s="180">
        <f t="shared" si="531"/>
        <v>0</v>
      </c>
    </row>
    <row r="498" spans="2:14" s="18" customFormat="1" x14ac:dyDescent="0.25">
      <c r="B498" s="165" t="s">
        <v>166</v>
      </c>
      <c r="C498" s="20"/>
      <c r="D498" s="179">
        <f t="shared" si="520"/>
        <v>0</v>
      </c>
      <c r="E498" s="179">
        <f t="shared" si="520"/>
        <v>0</v>
      </c>
      <c r="F498" s="179">
        <f t="shared" si="520"/>
        <v>0</v>
      </c>
      <c r="G498" s="179">
        <f t="shared" si="495"/>
        <v>0</v>
      </c>
      <c r="H498" s="179">
        <f t="shared" si="496"/>
        <v>0</v>
      </c>
      <c r="I498" s="179">
        <f t="shared" si="497"/>
        <v>0</v>
      </c>
      <c r="J498" s="179">
        <f t="shared" si="498"/>
        <v>0</v>
      </c>
      <c r="K498" s="179">
        <f t="shared" si="521"/>
        <v>0</v>
      </c>
      <c r="L498" s="179">
        <f t="shared" si="521"/>
        <v>0</v>
      </c>
      <c r="M498" s="179">
        <f t="shared" ref="M498:N498" si="532">M377*(1-$K$425)</f>
        <v>0</v>
      </c>
      <c r="N498" s="180">
        <f t="shared" si="532"/>
        <v>0</v>
      </c>
    </row>
    <row r="499" spans="2:14" s="18" customFormat="1" x14ac:dyDescent="0.25">
      <c r="B499" s="165" t="s">
        <v>186</v>
      </c>
      <c r="C499" s="20"/>
      <c r="D499" s="179">
        <f t="shared" si="520"/>
        <v>0</v>
      </c>
      <c r="E499" s="179">
        <f t="shared" si="520"/>
        <v>0</v>
      </c>
      <c r="F499" s="179">
        <f t="shared" si="520"/>
        <v>0</v>
      </c>
      <c r="G499" s="179">
        <f t="shared" si="495"/>
        <v>0</v>
      </c>
      <c r="H499" s="179">
        <f t="shared" si="496"/>
        <v>0</v>
      </c>
      <c r="I499" s="179">
        <f t="shared" si="497"/>
        <v>0</v>
      </c>
      <c r="J499" s="179">
        <f t="shared" si="498"/>
        <v>0</v>
      </c>
      <c r="K499" s="179">
        <f t="shared" si="521"/>
        <v>0</v>
      </c>
      <c r="L499" s="528">
        <f t="shared" si="521"/>
        <v>0</v>
      </c>
      <c r="M499" s="528">
        <f t="shared" ref="M499:N499" si="533">M378*(1-$K$425)</f>
        <v>0</v>
      </c>
      <c r="N499" s="180">
        <f t="shared" si="533"/>
        <v>0</v>
      </c>
    </row>
    <row r="500" spans="2:14" s="18" customFormat="1" x14ac:dyDescent="0.25">
      <c r="B500" s="165" t="s">
        <v>167</v>
      </c>
      <c r="C500" s="20"/>
      <c r="D500" s="179">
        <f t="shared" si="520"/>
        <v>0</v>
      </c>
      <c r="E500" s="179">
        <f t="shared" si="520"/>
        <v>0</v>
      </c>
      <c r="F500" s="179">
        <f t="shared" si="520"/>
        <v>0</v>
      </c>
      <c r="G500" s="179">
        <f t="shared" si="495"/>
        <v>0</v>
      </c>
      <c r="H500" s="179">
        <f t="shared" si="496"/>
        <v>0</v>
      </c>
      <c r="I500" s="179">
        <f t="shared" si="497"/>
        <v>0</v>
      </c>
      <c r="J500" s="179">
        <f t="shared" si="498"/>
        <v>0</v>
      </c>
      <c r="K500" s="179">
        <f t="shared" si="521"/>
        <v>0</v>
      </c>
      <c r="L500" s="528">
        <f t="shared" si="521"/>
        <v>0</v>
      </c>
      <c r="M500" s="528">
        <f t="shared" ref="M500:N500" si="534">M379*(1-$K$425)</f>
        <v>0</v>
      </c>
      <c r="N500" s="180">
        <f t="shared" si="534"/>
        <v>0</v>
      </c>
    </row>
    <row r="501" spans="2:14" s="18" customFormat="1" x14ac:dyDescent="0.25">
      <c r="B501" s="165" t="s">
        <v>168</v>
      </c>
      <c r="C501" s="20"/>
      <c r="D501" s="179">
        <f t="shared" si="520"/>
        <v>0</v>
      </c>
      <c r="E501" s="179">
        <f t="shared" si="520"/>
        <v>0</v>
      </c>
      <c r="F501" s="179">
        <f t="shared" si="520"/>
        <v>0</v>
      </c>
      <c r="G501" s="179">
        <f t="shared" si="495"/>
        <v>0</v>
      </c>
      <c r="H501" s="179">
        <f t="shared" si="496"/>
        <v>0</v>
      </c>
      <c r="I501" s="179">
        <f t="shared" si="497"/>
        <v>0</v>
      </c>
      <c r="J501" s="179">
        <f t="shared" si="498"/>
        <v>0</v>
      </c>
      <c r="K501" s="179">
        <f t="shared" si="521"/>
        <v>0</v>
      </c>
      <c r="L501" s="528">
        <f t="shared" si="521"/>
        <v>0</v>
      </c>
      <c r="M501" s="528">
        <f t="shared" ref="M501:N501" si="535">M380*(1-$K$425)</f>
        <v>0</v>
      </c>
      <c r="N501" s="180">
        <f t="shared" si="535"/>
        <v>0</v>
      </c>
    </row>
    <row r="502" spans="2:14" s="18" customFormat="1" x14ac:dyDescent="0.25">
      <c r="B502" s="165" t="s">
        <v>169</v>
      </c>
      <c r="C502" s="20"/>
      <c r="D502" s="179">
        <f t="shared" si="520"/>
        <v>0</v>
      </c>
      <c r="E502" s="179">
        <f t="shared" si="520"/>
        <v>0</v>
      </c>
      <c r="F502" s="179">
        <f t="shared" si="520"/>
        <v>0</v>
      </c>
      <c r="G502" s="179">
        <f t="shared" si="495"/>
        <v>0</v>
      </c>
      <c r="H502" s="179">
        <f t="shared" si="496"/>
        <v>0</v>
      </c>
      <c r="I502" s="179">
        <f t="shared" si="497"/>
        <v>0</v>
      </c>
      <c r="J502" s="179">
        <f t="shared" si="498"/>
        <v>0</v>
      </c>
      <c r="K502" s="179">
        <f t="shared" si="521"/>
        <v>0</v>
      </c>
      <c r="L502" s="528">
        <f t="shared" si="521"/>
        <v>0</v>
      </c>
      <c r="M502" s="528">
        <f t="shared" ref="M502:N502" si="536">M381*(1-$K$425)</f>
        <v>0</v>
      </c>
      <c r="N502" s="180">
        <f t="shared" si="536"/>
        <v>0</v>
      </c>
    </row>
    <row r="503" spans="2:14" s="18" customFormat="1" x14ac:dyDescent="0.25">
      <c r="B503" s="165" t="s">
        <v>170</v>
      </c>
      <c r="C503" s="20"/>
      <c r="D503" s="179">
        <f t="shared" si="520"/>
        <v>0</v>
      </c>
      <c r="E503" s="179">
        <f t="shared" si="520"/>
        <v>0</v>
      </c>
      <c r="F503" s="179">
        <f t="shared" si="520"/>
        <v>0</v>
      </c>
      <c r="G503" s="179">
        <f t="shared" si="495"/>
        <v>0</v>
      </c>
      <c r="H503" s="179">
        <f t="shared" si="496"/>
        <v>0</v>
      </c>
      <c r="I503" s="179">
        <f t="shared" si="497"/>
        <v>0</v>
      </c>
      <c r="J503" s="179">
        <f t="shared" si="498"/>
        <v>0</v>
      </c>
      <c r="K503" s="179">
        <f t="shared" si="521"/>
        <v>0</v>
      </c>
      <c r="L503" s="179">
        <f t="shared" si="521"/>
        <v>0</v>
      </c>
      <c r="M503" s="179">
        <f t="shared" ref="M503:N503" si="537">M382*(1-$K$425)</f>
        <v>0</v>
      </c>
      <c r="N503" s="180">
        <f t="shared" si="537"/>
        <v>0</v>
      </c>
    </row>
    <row r="504" spans="2:14" s="18" customFormat="1" x14ac:dyDescent="0.25">
      <c r="B504" s="455" t="s">
        <v>543</v>
      </c>
      <c r="C504" s="20"/>
      <c r="D504" s="460">
        <f>SUM(D468:D503)</f>
        <v>0</v>
      </c>
      <c r="E504" s="460">
        <f t="shared" ref="E504" si="538">SUM(E468:E503)</f>
        <v>0</v>
      </c>
      <c r="F504" s="460">
        <f t="shared" ref="F504" si="539">SUM(F468:F503)</f>
        <v>0</v>
      </c>
      <c r="G504" s="460">
        <f t="shared" ref="G504" si="540">SUM(G468:G503)</f>
        <v>0</v>
      </c>
      <c r="H504" s="460">
        <f t="shared" ref="H504" si="541">SUM(H468:H503)</f>
        <v>0</v>
      </c>
      <c r="I504" s="460">
        <f t="shared" ref="I504" si="542">SUM(I468:I503)</f>
        <v>0</v>
      </c>
      <c r="J504" s="460">
        <f t="shared" ref="J504" si="543">SUM(J468:J503)</f>
        <v>0</v>
      </c>
      <c r="K504" s="460">
        <f t="shared" ref="K504" si="544">SUM(K468:K503)</f>
        <v>0</v>
      </c>
      <c r="L504" s="460">
        <f t="shared" ref="L504:N504" si="545">SUM(L468:L503)</f>
        <v>0</v>
      </c>
      <c r="M504" s="460">
        <f t="shared" si="545"/>
        <v>0</v>
      </c>
      <c r="N504" s="461">
        <f t="shared" si="545"/>
        <v>0</v>
      </c>
    </row>
    <row r="505" spans="2:14" s="18" customFormat="1" x14ac:dyDescent="0.25">
      <c r="B505" s="166" t="s">
        <v>18</v>
      </c>
      <c r="C505" s="27"/>
      <c r="D505" s="452"/>
      <c r="E505" s="452"/>
      <c r="F505" s="452"/>
      <c r="G505" s="452"/>
      <c r="H505" s="452"/>
      <c r="I505" s="452"/>
      <c r="J505" s="452"/>
      <c r="K505" s="452"/>
      <c r="L505" s="528"/>
      <c r="M505" s="528"/>
      <c r="N505" s="453"/>
    </row>
    <row r="506" spans="2:14" s="18" customFormat="1" x14ac:dyDescent="0.25">
      <c r="B506" s="165" t="s">
        <v>136</v>
      </c>
      <c r="C506" s="20"/>
      <c r="D506" s="179">
        <f t="shared" ref="D506:F525" si="546">D385*(1-$F$425)</f>
        <v>0</v>
      </c>
      <c r="E506" s="179">
        <f t="shared" si="546"/>
        <v>0</v>
      </c>
      <c r="F506" s="179">
        <f t="shared" si="546"/>
        <v>0</v>
      </c>
      <c r="G506" s="179">
        <f t="shared" ref="G506:G541" si="547">G385*(1-$G$425)</f>
        <v>0</v>
      </c>
      <c r="H506" s="179">
        <f t="shared" ref="H506:H541" si="548">H385*(1-$H$425)</f>
        <v>0</v>
      </c>
      <c r="I506" s="179">
        <f t="shared" ref="I506:I541" si="549">I385*(1-$I$425)</f>
        <v>0</v>
      </c>
      <c r="J506" s="179">
        <f t="shared" ref="J506:J541" si="550">J385*(1-$J$425)</f>
        <v>0</v>
      </c>
      <c r="K506" s="179">
        <f t="shared" ref="K506:L525" si="551">K385*(1-$K$425)</f>
        <v>0</v>
      </c>
      <c r="L506" s="528">
        <f t="shared" si="551"/>
        <v>0</v>
      </c>
      <c r="M506" s="528">
        <f t="shared" ref="M506:N506" si="552">M385*(1-$K$425)</f>
        <v>0</v>
      </c>
      <c r="N506" s="180">
        <f t="shared" si="552"/>
        <v>0</v>
      </c>
    </row>
    <row r="507" spans="2:14" s="18" customFormat="1" x14ac:dyDescent="0.25">
      <c r="B507" s="165" t="s">
        <v>137</v>
      </c>
      <c r="C507" s="20"/>
      <c r="D507" s="179">
        <f t="shared" si="546"/>
        <v>0</v>
      </c>
      <c r="E507" s="179">
        <f t="shared" si="546"/>
        <v>0</v>
      </c>
      <c r="F507" s="179">
        <f t="shared" si="546"/>
        <v>0</v>
      </c>
      <c r="G507" s="179">
        <f t="shared" si="547"/>
        <v>0</v>
      </c>
      <c r="H507" s="179">
        <f t="shared" si="548"/>
        <v>0</v>
      </c>
      <c r="I507" s="179">
        <f t="shared" si="549"/>
        <v>0</v>
      </c>
      <c r="J507" s="179">
        <f t="shared" si="550"/>
        <v>0</v>
      </c>
      <c r="K507" s="179">
        <f t="shared" si="551"/>
        <v>0</v>
      </c>
      <c r="L507" s="179">
        <f t="shared" si="551"/>
        <v>0</v>
      </c>
      <c r="M507" s="179">
        <f t="shared" ref="M507:N507" si="553">M386*(1-$K$425)</f>
        <v>0</v>
      </c>
      <c r="N507" s="180">
        <f t="shared" si="553"/>
        <v>0</v>
      </c>
    </row>
    <row r="508" spans="2:14" s="18" customFormat="1" x14ac:dyDescent="0.25">
      <c r="B508" s="165" t="s">
        <v>138</v>
      </c>
      <c r="C508" s="20"/>
      <c r="D508" s="179">
        <f t="shared" si="546"/>
        <v>0</v>
      </c>
      <c r="E508" s="179">
        <f t="shared" si="546"/>
        <v>0</v>
      </c>
      <c r="F508" s="179">
        <f t="shared" si="546"/>
        <v>0</v>
      </c>
      <c r="G508" s="179">
        <f t="shared" si="547"/>
        <v>0</v>
      </c>
      <c r="H508" s="179">
        <f t="shared" si="548"/>
        <v>0</v>
      </c>
      <c r="I508" s="179">
        <f t="shared" si="549"/>
        <v>0</v>
      </c>
      <c r="J508" s="179">
        <f t="shared" si="550"/>
        <v>0</v>
      </c>
      <c r="K508" s="179">
        <f t="shared" si="551"/>
        <v>0</v>
      </c>
      <c r="L508" s="528">
        <f t="shared" si="551"/>
        <v>0</v>
      </c>
      <c r="M508" s="528">
        <f t="shared" ref="M508:N508" si="554">M387*(1-$K$425)</f>
        <v>0</v>
      </c>
      <c r="N508" s="180">
        <f t="shared" si="554"/>
        <v>0</v>
      </c>
    </row>
    <row r="509" spans="2:14" s="18" customFormat="1" x14ac:dyDescent="0.25">
      <c r="B509" s="165" t="s">
        <v>139</v>
      </c>
      <c r="C509" s="20"/>
      <c r="D509" s="179">
        <f t="shared" si="546"/>
        <v>0</v>
      </c>
      <c r="E509" s="179">
        <f t="shared" si="546"/>
        <v>0</v>
      </c>
      <c r="F509" s="179">
        <f t="shared" si="546"/>
        <v>0</v>
      </c>
      <c r="G509" s="179">
        <f t="shared" si="547"/>
        <v>0</v>
      </c>
      <c r="H509" s="179">
        <f t="shared" si="548"/>
        <v>0</v>
      </c>
      <c r="I509" s="179">
        <f t="shared" si="549"/>
        <v>0</v>
      </c>
      <c r="J509" s="179">
        <f t="shared" si="550"/>
        <v>0</v>
      </c>
      <c r="K509" s="179">
        <f t="shared" si="551"/>
        <v>0</v>
      </c>
      <c r="L509" s="528">
        <f t="shared" si="551"/>
        <v>0</v>
      </c>
      <c r="M509" s="528">
        <f t="shared" ref="M509:N509" si="555">M388*(1-$K$425)</f>
        <v>0</v>
      </c>
      <c r="N509" s="180">
        <f t="shared" si="555"/>
        <v>0</v>
      </c>
    </row>
    <row r="510" spans="2:14" s="18" customFormat="1" x14ac:dyDescent="0.25">
      <c r="B510" s="165" t="s">
        <v>140</v>
      </c>
      <c r="C510" s="20"/>
      <c r="D510" s="179">
        <f t="shared" si="546"/>
        <v>0</v>
      </c>
      <c r="E510" s="179">
        <f t="shared" si="546"/>
        <v>0</v>
      </c>
      <c r="F510" s="179">
        <f t="shared" si="546"/>
        <v>0</v>
      </c>
      <c r="G510" s="179">
        <f t="shared" si="547"/>
        <v>0</v>
      </c>
      <c r="H510" s="179">
        <f t="shared" si="548"/>
        <v>0</v>
      </c>
      <c r="I510" s="179">
        <f t="shared" si="549"/>
        <v>0</v>
      </c>
      <c r="J510" s="179">
        <f t="shared" si="550"/>
        <v>0</v>
      </c>
      <c r="K510" s="179">
        <f t="shared" si="551"/>
        <v>0</v>
      </c>
      <c r="L510" s="528">
        <f t="shared" si="551"/>
        <v>0</v>
      </c>
      <c r="M510" s="528">
        <f t="shared" ref="M510:N510" si="556">M389*(1-$K$425)</f>
        <v>0</v>
      </c>
      <c r="N510" s="180">
        <f t="shared" si="556"/>
        <v>0</v>
      </c>
    </row>
    <row r="511" spans="2:14" s="18" customFormat="1" x14ac:dyDescent="0.25">
      <c r="B511" s="165" t="s">
        <v>141</v>
      </c>
      <c r="C511" s="20"/>
      <c r="D511" s="179">
        <f t="shared" si="546"/>
        <v>0</v>
      </c>
      <c r="E511" s="179">
        <f t="shared" si="546"/>
        <v>0</v>
      </c>
      <c r="F511" s="179">
        <f t="shared" si="546"/>
        <v>0</v>
      </c>
      <c r="G511" s="179">
        <f t="shared" si="547"/>
        <v>0</v>
      </c>
      <c r="H511" s="179">
        <f t="shared" si="548"/>
        <v>0</v>
      </c>
      <c r="I511" s="179">
        <f t="shared" si="549"/>
        <v>0</v>
      </c>
      <c r="J511" s="179">
        <f t="shared" si="550"/>
        <v>0</v>
      </c>
      <c r="K511" s="179">
        <f t="shared" si="551"/>
        <v>0</v>
      </c>
      <c r="L511" s="528">
        <f t="shared" si="551"/>
        <v>0</v>
      </c>
      <c r="M511" s="528">
        <f t="shared" ref="M511:N511" si="557">M390*(1-$K$425)</f>
        <v>0</v>
      </c>
      <c r="N511" s="180">
        <f t="shared" si="557"/>
        <v>0</v>
      </c>
    </row>
    <row r="512" spans="2:14" s="18" customFormat="1" x14ac:dyDescent="0.25">
      <c r="B512" s="165" t="s">
        <v>142</v>
      </c>
      <c r="C512" s="20"/>
      <c r="D512" s="179">
        <f t="shared" si="546"/>
        <v>0</v>
      </c>
      <c r="E512" s="179">
        <f t="shared" si="546"/>
        <v>0</v>
      </c>
      <c r="F512" s="179">
        <f t="shared" si="546"/>
        <v>0</v>
      </c>
      <c r="G512" s="179">
        <f t="shared" si="547"/>
        <v>0</v>
      </c>
      <c r="H512" s="179">
        <f t="shared" si="548"/>
        <v>0</v>
      </c>
      <c r="I512" s="179">
        <f t="shared" si="549"/>
        <v>0</v>
      </c>
      <c r="J512" s="179">
        <f t="shared" si="550"/>
        <v>0</v>
      </c>
      <c r="K512" s="179">
        <f t="shared" si="551"/>
        <v>0</v>
      </c>
      <c r="L512" s="179">
        <f t="shared" si="551"/>
        <v>0</v>
      </c>
      <c r="M512" s="179">
        <f t="shared" ref="M512:N512" si="558">M391*(1-$K$425)</f>
        <v>0</v>
      </c>
      <c r="N512" s="180">
        <f t="shared" si="558"/>
        <v>0</v>
      </c>
    </row>
    <row r="513" spans="2:14" s="18" customFormat="1" x14ac:dyDescent="0.25">
      <c r="B513" s="165" t="s">
        <v>143</v>
      </c>
      <c r="C513" s="20"/>
      <c r="D513" s="179">
        <f t="shared" si="546"/>
        <v>0</v>
      </c>
      <c r="E513" s="179">
        <f t="shared" si="546"/>
        <v>0</v>
      </c>
      <c r="F513" s="179">
        <f t="shared" si="546"/>
        <v>0</v>
      </c>
      <c r="G513" s="179">
        <f t="shared" si="547"/>
        <v>0</v>
      </c>
      <c r="H513" s="179">
        <f t="shared" si="548"/>
        <v>0</v>
      </c>
      <c r="I513" s="179">
        <f t="shared" si="549"/>
        <v>0</v>
      </c>
      <c r="J513" s="179">
        <f t="shared" si="550"/>
        <v>0</v>
      </c>
      <c r="K513" s="179">
        <f t="shared" si="551"/>
        <v>0</v>
      </c>
      <c r="L513" s="528">
        <f t="shared" si="551"/>
        <v>0</v>
      </c>
      <c r="M513" s="528">
        <f t="shared" ref="M513:N513" si="559">M392*(1-$K$425)</f>
        <v>0</v>
      </c>
      <c r="N513" s="180">
        <f t="shared" si="559"/>
        <v>0</v>
      </c>
    </row>
    <row r="514" spans="2:14" s="18" customFormat="1" x14ac:dyDescent="0.25">
      <c r="B514" s="165" t="s">
        <v>144</v>
      </c>
      <c r="C514" s="20"/>
      <c r="D514" s="179">
        <f t="shared" si="546"/>
        <v>0</v>
      </c>
      <c r="E514" s="179">
        <f t="shared" si="546"/>
        <v>0</v>
      </c>
      <c r="F514" s="179">
        <f t="shared" si="546"/>
        <v>0</v>
      </c>
      <c r="G514" s="179">
        <f t="shared" si="547"/>
        <v>0</v>
      </c>
      <c r="H514" s="179">
        <f t="shared" si="548"/>
        <v>0</v>
      </c>
      <c r="I514" s="179">
        <f t="shared" si="549"/>
        <v>0</v>
      </c>
      <c r="J514" s="179">
        <f t="shared" si="550"/>
        <v>0</v>
      </c>
      <c r="K514" s="179">
        <f t="shared" si="551"/>
        <v>0</v>
      </c>
      <c r="L514" s="528">
        <f t="shared" si="551"/>
        <v>0</v>
      </c>
      <c r="M514" s="528">
        <f t="shared" ref="M514:N514" si="560">M393*(1-$K$425)</f>
        <v>0</v>
      </c>
      <c r="N514" s="180">
        <f t="shared" si="560"/>
        <v>0</v>
      </c>
    </row>
    <row r="515" spans="2:14" s="18" customFormat="1" x14ac:dyDescent="0.25">
      <c r="B515" s="165" t="s">
        <v>145</v>
      </c>
      <c r="C515" s="20"/>
      <c r="D515" s="179">
        <f t="shared" si="546"/>
        <v>0</v>
      </c>
      <c r="E515" s="179">
        <f t="shared" si="546"/>
        <v>0</v>
      </c>
      <c r="F515" s="179">
        <f t="shared" si="546"/>
        <v>0</v>
      </c>
      <c r="G515" s="179">
        <f t="shared" si="547"/>
        <v>0</v>
      </c>
      <c r="H515" s="179">
        <f t="shared" si="548"/>
        <v>0</v>
      </c>
      <c r="I515" s="179">
        <f t="shared" si="549"/>
        <v>0</v>
      </c>
      <c r="J515" s="179">
        <f t="shared" si="550"/>
        <v>0</v>
      </c>
      <c r="K515" s="179">
        <f t="shared" si="551"/>
        <v>0</v>
      </c>
      <c r="L515" s="528">
        <f t="shared" si="551"/>
        <v>0</v>
      </c>
      <c r="M515" s="528">
        <f t="shared" ref="M515:N515" si="561">M394*(1-$K$425)</f>
        <v>0</v>
      </c>
      <c r="N515" s="180">
        <f t="shared" si="561"/>
        <v>0</v>
      </c>
    </row>
    <row r="516" spans="2:14" s="18" customFormat="1" x14ac:dyDescent="0.25">
      <c r="B516" s="165" t="s">
        <v>146</v>
      </c>
      <c r="C516" s="20"/>
      <c r="D516" s="179">
        <f t="shared" si="546"/>
        <v>0</v>
      </c>
      <c r="E516" s="179">
        <f t="shared" si="546"/>
        <v>0</v>
      </c>
      <c r="F516" s="179">
        <f t="shared" si="546"/>
        <v>0</v>
      </c>
      <c r="G516" s="179">
        <f t="shared" si="547"/>
        <v>0</v>
      </c>
      <c r="H516" s="179">
        <f t="shared" si="548"/>
        <v>0</v>
      </c>
      <c r="I516" s="179">
        <f t="shared" si="549"/>
        <v>0</v>
      </c>
      <c r="J516" s="179">
        <f t="shared" si="550"/>
        <v>0</v>
      </c>
      <c r="K516" s="179">
        <f t="shared" si="551"/>
        <v>0</v>
      </c>
      <c r="L516" s="528">
        <f t="shared" si="551"/>
        <v>0</v>
      </c>
      <c r="M516" s="528">
        <f t="shared" ref="M516:N516" si="562">M395*(1-$K$425)</f>
        <v>0</v>
      </c>
      <c r="N516" s="180">
        <f t="shared" si="562"/>
        <v>0</v>
      </c>
    </row>
    <row r="517" spans="2:14" s="18" customFormat="1" x14ac:dyDescent="0.25">
      <c r="B517" s="165" t="s">
        <v>147</v>
      </c>
      <c r="C517" s="20"/>
      <c r="D517" s="179">
        <f t="shared" si="546"/>
        <v>0</v>
      </c>
      <c r="E517" s="179">
        <f t="shared" si="546"/>
        <v>0</v>
      </c>
      <c r="F517" s="179">
        <f t="shared" si="546"/>
        <v>0</v>
      </c>
      <c r="G517" s="179">
        <f t="shared" si="547"/>
        <v>0</v>
      </c>
      <c r="H517" s="179">
        <f t="shared" si="548"/>
        <v>0</v>
      </c>
      <c r="I517" s="179">
        <f t="shared" si="549"/>
        <v>0</v>
      </c>
      <c r="J517" s="179">
        <f t="shared" si="550"/>
        <v>0</v>
      </c>
      <c r="K517" s="179">
        <f t="shared" si="551"/>
        <v>0</v>
      </c>
      <c r="L517" s="179">
        <f t="shared" si="551"/>
        <v>0</v>
      </c>
      <c r="M517" s="179">
        <f t="shared" ref="M517:N517" si="563">M396*(1-$K$425)</f>
        <v>0</v>
      </c>
      <c r="N517" s="180">
        <f t="shared" si="563"/>
        <v>0</v>
      </c>
    </row>
    <row r="518" spans="2:14" s="18" customFormat="1" x14ac:dyDescent="0.25">
      <c r="B518" s="165" t="s">
        <v>148</v>
      </c>
      <c r="C518" s="20"/>
      <c r="D518" s="179">
        <f t="shared" si="546"/>
        <v>0</v>
      </c>
      <c r="E518" s="179">
        <f t="shared" si="546"/>
        <v>0</v>
      </c>
      <c r="F518" s="179">
        <f t="shared" si="546"/>
        <v>0</v>
      </c>
      <c r="G518" s="179">
        <f t="shared" si="547"/>
        <v>0</v>
      </c>
      <c r="H518" s="179">
        <f t="shared" si="548"/>
        <v>0</v>
      </c>
      <c r="I518" s="179">
        <f t="shared" si="549"/>
        <v>0</v>
      </c>
      <c r="J518" s="179">
        <f t="shared" si="550"/>
        <v>0</v>
      </c>
      <c r="K518" s="179">
        <f t="shared" si="551"/>
        <v>0</v>
      </c>
      <c r="L518" s="528">
        <f t="shared" si="551"/>
        <v>0</v>
      </c>
      <c r="M518" s="528">
        <f t="shared" ref="M518:N518" si="564">M397*(1-$K$425)</f>
        <v>0</v>
      </c>
      <c r="N518" s="180">
        <f t="shared" si="564"/>
        <v>0</v>
      </c>
    </row>
    <row r="519" spans="2:14" s="18" customFormat="1" x14ac:dyDescent="0.25">
      <c r="B519" s="165" t="s">
        <v>149</v>
      </c>
      <c r="C519" s="20"/>
      <c r="D519" s="179">
        <f t="shared" si="546"/>
        <v>0</v>
      </c>
      <c r="E519" s="179">
        <f t="shared" si="546"/>
        <v>0</v>
      </c>
      <c r="F519" s="179">
        <f t="shared" si="546"/>
        <v>0</v>
      </c>
      <c r="G519" s="179">
        <f t="shared" si="547"/>
        <v>0</v>
      </c>
      <c r="H519" s="179">
        <f t="shared" si="548"/>
        <v>0</v>
      </c>
      <c r="I519" s="179">
        <f t="shared" si="549"/>
        <v>0</v>
      </c>
      <c r="J519" s="179">
        <f t="shared" si="550"/>
        <v>0</v>
      </c>
      <c r="K519" s="179">
        <f t="shared" si="551"/>
        <v>0</v>
      </c>
      <c r="L519" s="528">
        <f t="shared" si="551"/>
        <v>0</v>
      </c>
      <c r="M519" s="528">
        <f t="shared" ref="M519:N519" si="565">M398*(1-$K$425)</f>
        <v>0</v>
      </c>
      <c r="N519" s="180">
        <f t="shared" si="565"/>
        <v>0</v>
      </c>
    </row>
    <row r="520" spans="2:14" s="18" customFormat="1" x14ac:dyDescent="0.25">
      <c r="B520" s="165" t="s">
        <v>150</v>
      </c>
      <c r="C520" s="20"/>
      <c r="D520" s="179">
        <f t="shared" si="546"/>
        <v>0</v>
      </c>
      <c r="E520" s="179">
        <f t="shared" si="546"/>
        <v>0</v>
      </c>
      <c r="F520" s="179">
        <f t="shared" si="546"/>
        <v>0</v>
      </c>
      <c r="G520" s="179">
        <f t="shared" si="547"/>
        <v>0</v>
      </c>
      <c r="H520" s="179">
        <f t="shared" si="548"/>
        <v>0</v>
      </c>
      <c r="I520" s="179">
        <f t="shared" si="549"/>
        <v>0</v>
      </c>
      <c r="J520" s="179">
        <f t="shared" si="550"/>
        <v>0</v>
      </c>
      <c r="K520" s="179">
        <f t="shared" si="551"/>
        <v>0</v>
      </c>
      <c r="L520" s="528">
        <f t="shared" si="551"/>
        <v>0</v>
      </c>
      <c r="M520" s="528">
        <f t="shared" ref="M520:N520" si="566">M399*(1-$K$425)</f>
        <v>0</v>
      </c>
      <c r="N520" s="180">
        <f t="shared" si="566"/>
        <v>0</v>
      </c>
    </row>
    <row r="521" spans="2:14" s="18" customFormat="1" x14ac:dyDescent="0.25">
      <c r="B521" s="165" t="s">
        <v>151</v>
      </c>
      <c r="C521" s="20"/>
      <c r="D521" s="179">
        <f t="shared" si="546"/>
        <v>0</v>
      </c>
      <c r="E521" s="179">
        <f t="shared" si="546"/>
        <v>0</v>
      </c>
      <c r="F521" s="179">
        <f t="shared" si="546"/>
        <v>0</v>
      </c>
      <c r="G521" s="179">
        <f t="shared" si="547"/>
        <v>0</v>
      </c>
      <c r="H521" s="179">
        <f t="shared" si="548"/>
        <v>0</v>
      </c>
      <c r="I521" s="179">
        <f t="shared" si="549"/>
        <v>0</v>
      </c>
      <c r="J521" s="179">
        <f t="shared" si="550"/>
        <v>0</v>
      </c>
      <c r="K521" s="179">
        <f t="shared" si="551"/>
        <v>0</v>
      </c>
      <c r="L521" s="179">
        <f t="shared" si="551"/>
        <v>0</v>
      </c>
      <c r="M521" s="179">
        <f t="shared" ref="M521:N521" si="567">M400*(1-$K$425)</f>
        <v>0</v>
      </c>
      <c r="N521" s="180">
        <f t="shared" si="567"/>
        <v>0</v>
      </c>
    </row>
    <row r="522" spans="2:14" s="18" customFormat="1" x14ac:dyDescent="0.25">
      <c r="B522" s="165" t="s">
        <v>152</v>
      </c>
      <c r="C522" s="20"/>
      <c r="D522" s="179">
        <f t="shared" si="546"/>
        <v>0</v>
      </c>
      <c r="E522" s="179">
        <f t="shared" si="546"/>
        <v>0</v>
      </c>
      <c r="F522" s="179">
        <f t="shared" si="546"/>
        <v>0</v>
      </c>
      <c r="G522" s="179">
        <f t="shared" si="547"/>
        <v>0</v>
      </c>
      <c r="H522" s="179">
        <f t="shared" si="548"/>
        <v>0</v>
      </c>
      <c r="I522" s="179">
        <f t="shared" si="549"/>
        <v>0</v>
      </c>
      <c r="J522" s="179">
        <f t="shared" si="550"/>
        <v>0</v>
      </c>
      <c r="K522" s="179">
        <f t="shared" si="551"/>
        <v>0</v>
      </c>
      <c r="L522" s="179">
        <f t="shared" si="551"/>
        <v>0</v>
      </c>
      <c r="M522" s="179">
        <f t="shared" ref="M522:N522" si="568">M401*(1-$K$425)</f>
        <v>0</v>
      </c>
      <c r="N522" s="180">
        <f t="shared" si="568"/>
        <v>0</v>
      </c>
    </row>
    <row r="523" spans="2:14" s="18" customFormat="1" x14ac:dyDescent="0.25">
      <c r="B523" s="165" t="s">
        <v>153</v>
      </c>
      <c r="C523" s="20"/>
      <c r="D523" s="179">
        <f t="shared" si="546"/>
        <v>0</v>
      </c>
      <c r="E523" s="179">
        <f t="shared" si="546"/>
        <v>0</v>
      </c>
      <c r="F523" s="179">
        <f t="shared" si="546"/>
        <v>0</v>
      </c>
      <c r="G523" s="179">
        <f t="shared" si="547"/>
        <v>0</v>
      </c>
      <c r="H523" s="179">
        <f t="shared" si="548"/>
        <v>0</v>
      </c>
      <c r="I523" s="179">
        <f t="shared" si="549"/>
        <v>0</v>
      </c>
      <c r="J523" s="179">
        <f t="shared" si="550"/>
        <v>0</v>
      </c>
      <c r="K523" s="179">
        <f t="shared" si="551"/>
        <v>0</v>
      </c>
      <c r="L523" s="528">
        <f t="shared" si="551"/>
        <v>0</v>
      </c>
      <c r="M523" s="528">
        <f t="shared" ref="M523:N523" si="569">M402*(1-$K$425)</f>
        <v>0</v>
      </c>
      <c r="N523" s="180">
        <f t="shared" si="569"/>
        <v>0</v>
      </c>
    </row>
    <row r="524" spans="2:14" s="18" customFormat="1" x14ac:dyDescent="0.25">
      <c r="B524" s="165" t="s">
        <v>154</v>
      </c>
      <c r="C524" s="20"/>
      <c r="D524" s="179">
        <f t="shared" si="546"/>
        <v>0</v>
      </c>
      <c r="E524" s="179">
        <f t="shared" si="546"/>
        <v>0</v>
      </c>
      <c r="F524" s="179">
        <f t="shared" si="546"/>
        <v>0</v>
      </c>
      <c r="G524" s="179">
        <f t="shared" si="547"/>
        <v>0</v>
      </c>
      <c r="H524" s="179">
        <f t="shared" si="548"/>
        <v>0</v>
      </c>
      <c r="I524" s="179">
        <f t="shared" si="549"/>
        <v>0</v>
      </c>
      <c r="J524" s="179">
        <f t="shared" si="550"/>
        <v>0</v>
      </c>
      <c r="K524" s="179">
        <f t="shared" si="551"/>
        <v>0</v>
      </c>
      <c r="L524" s="528">
        <f t="shared" si="551"/>
        <v>0</v>
      </c>
      <c r="M524" s="528">
        <f t="shared" ref="M524:N524" si="570">M403*(1-$K$425)</f>
        <v>0</v>
      </c>
      <c r="N524" s="180">
        <f t="shared" si="570"/>
        <v>0</v>
      </c>
    </row>
    <row r="525" spans="2:14" s="18" customFormat="1" x14ac:dyDescent="0.25">
      <c r="B525" s="165" t="s">
        <v>155</v>
      </c>
      <c r="C525" s="20"/>
      <c r="D525" s="179">
        <f t="shared" si="546"/>
        <v>0</v>
      </c>
      <c r="E525" s="179">
        <f t="shared" si="546"/>
        <v>0</v>
      </c>
      <c r="F525" s="179">
        <f t="shared" si="546"/>
        <v>0</v>
      </c>
      <c r="G525" s="179">
        <f t="shared" si="547"/>
        <v>0</v>
      </c>
      <c r="H525" s="179">
        <f t="shared" si="548"/>
        <v>0</v>
      </c>
      <c r="I525" s="179">
        <f t="shared" si="549"/>
        <v>0</v>
      </c>
      <c r="J525" s="179">
        <f t="shared" si="550"/>
        <v>0</v>
      </c>
      <c r="K525" s="179">
        <f t="shared" si="551"/>
        <v>0</v>
      </c>
      <c r="L525" s="528">
        <f t="shared" si="551"/>
        <v>0</v>
      </c>
      <c r="M525" s="528">
        <f t="shared" ref="M525:N525" si="571">M404*(1-$K$425)</f>
        <v>0</v>
      </c>
      <c r="N525" s="180">
        <f t="shared" si="571"/>
        <v>0</v>
      </c>
    </row>
    <row r="526" spans="2:14" s="18" customFormat="1" x14ac:dyDescent="0.25">
      <c r="B526" s="165" t="s">
        <v>156</v>
      </c>
      <c r="C526" s="20"/>
      <c r="D526" s="179">
        <f t="shared" ref="D526:F541" si="572">D405*(1-$F$425)</f>
        <v>0</v>
      </c>
      <c r="E526" s="179">
        <f t="shared" si="572"/>
        <v>0</v>
      </c>
      <c r="F526" s="179">
        <f t="shared" si="572"/>
        <v>0</v>
      </c>
      <c r="G526" s="179">
        <f t="shared" si="547"/>
        <v>0</v>
      </c>
      <c r="H526" s="179">
        <f t="shared" si="548"/>
        <v>0</v>
      </c>
      <c r="I526" s="179">
        <f t="shared" si="549"/>
        <v>0</v>
      </c>
      <c r="J526" s="179">
        <f t="shared" si="550"/>
        <v>0</v>
      </c>
      <c r="K526" s="179">
        <f t="shared" ref="K526:L541" si="573">K405*(1-$K$425)</f>
        <v>0</v>
      </c>
      <c r="L526" s="179">
        <f t="shared" si="573"/>
        <v>0</v>
      </c>
      <c r="M526" s="179">
        <f t="shared" ref="M526:N526" si="574">M405*(1-$K$425)</f>
        <v>0</v>
      </c>
      <c r="N526" s="180">
        <f t="shared" si="574"/>
        <v>0</v>
      </c>
    </row>
    <row r="527" spans="2:14" s="18" customFormat="1" x14ac:dyDescent="0.25">
      <c r="B527" s="165" t="s">
        <v>157</v>
      </c>
      <c r="C527" s="20"/>
      <c r="D527" s="179">
        <f t="shared" si="572"/>
        <v>0</v>
      </c>
      <c r="E527" s="179">
        <f t="shared" si="572"/>
        <v>0</v>
      </c>
      <c r="F527" s="179">
        <f t="shared" si="572"/>
        <v>0</v>
      </c>
      <c r="G527" s="179">
        <f t="shared" si="547"/>
        <v>0</v>
      </c>
      <c r="H527" s="179">
        <f t="shared" si="548"/>
        <v>0</v>
      </c>
      <c r="I527" s="179">
        <f t="shared" si="549"/>
        <v>0</v>
      </c>
      <c r="J527" s="179">
        <f t="shared" si="550"/>
        <v>0</v>
      </c>
      <c r="K527" s="179">
        <f t="shared" si="573"/>
        <v>0</v>
      </c>
      <c r="L527" s="528">
        <f t="shared" si="573"/>
        <v>0</v>
      </c>
      <c r="M527" s="528">
        <f t="shared" ref="M527:N527" si="575">M406*(1-$K$425)</f>
        <v>0</v>
      </c>
      <c r="N527" s="180">
        <f t="shared" si="575"/>
        <v>0</v>
      </c>
    </row>
    <row r="528" spans="2:14" s="18" customFormat="1" x14ac:dyDescent="0.25">
      <c r="B528" s="165" t="s">
        <v>158</v>
      </c>
      <c r="C528" s="20"/>
      <c r="D528" s="179">
        <f t="shared" si="572"/>
        <v>0</v>
      </c>
      <c r="E528" s="179">
        <f t="shared" si="572"/>
        <v>0</v>
      </c>
      <c r="F528" s="179">
        <f t="shared" si="572"/>
        <v>0</v>
      </c>
      <c r="G528" s="179">
        <f t="shared" si="547"/>
        <v>0</v>
      </c>
      <c r="H528" s="179">
        <f t="shared" si="548"/>
        <v>0</v>
      </c>
      <c r="I528" s="179">
        <f t="shared" si="549"/>
        <v>0</v>
      </c>
      <c r="J528" s="179">
        <f t="shared" si="550"/>
        <v>0</v>
      </c>
      <c r="K528" s="179">
        <f t="shared" si="573"/>
        <v>0</v>
      </c>
      <c r="L528" s="528">
        <f t="shared" si="573"/>
        <v>0</v>
      </c>
      <c r="M528" s="528">
        <f t="shared" ref="M528:N528" si="576">M407*(1-$K$425)</f>
        <v>0</v>
      </c>
      <c r="N528" s="180">
        <f t="shared" si="576"/>
        <v>0</v>
      </c>
    </row>
    <row r="529" spans="2:14" s="18" customFormat="1" x14ac:dyDescent="0.25">
      <c r="B529" s="165" t="s">
        <v>159</v>
      </c>
      <c r="C529" s="20"/>
      <c r="D529" s="179">
        <f t="shared" si="572"/>
        <v>0</v>
      </c>
      <c r="E529" s="179">
        <f t="shared" si="572"/>
        <v>0</v>
      </c>
      <c r="F529" s="179">
        <f t="shared" si="572"/>
        <v>0</v>
      </c>
      <c r="G529" s="179">
        <f t="shared" si="547"/>
        <v>0</v>
      </c>
      <c r="H529" s="179">
        <f t="shared" si="548"/>
        <v>0</v>
      </c>
      <c r="I529" s="179">
        <f t="shared" si="549"/>
        <v>0</v>
      </c>
      <c r="J529" s="179">
        <f t="shared" si="550"/>
        <v>0</v>
      </c>
      <c r="K529" s="179">
        <f t="shared" si="573"/>
        <v>0</v>
      </c>
      <c r="L529" s="528">
        <f t="shared" si="573"/>
        <v>0</v>
      </c>
      <c r="M529" s="528">
        <f t="shared" ref="M529:N529" si="577">M408*(1-$K$425)</f>
        <v>0</v>
      </c>
      <c r="N529" s="180">
        <f t="shared" si="577"/>
        <v>0</v>
      </c>
    </row>
    <row r="530" spans="2:14" s="18" customFormat="1" x14ac:dyDescent="0.25">
      <c r="B530" s="165" t="s">
        <v>160</v>
      </c>
      <c r="C530" s="20"/>
      <c r="D530" s="179">
        <f t="shared" si="572"/>
        <v>0</v>
      </c>
      <c r="E530" s="179">
        <f t="shared" si="572"/>
        <v>0</v>
      </c>
      <c r="F530" s="179">
        <f t="shared" si="572"/>
        <v>0</v>
      </c>
      <c r="G530" s="179">
        <f t="shared" si="547"/>
        <v>0</v>
      </c>
      <c r="H530" s="179">
        <f t="shared" si="548"/>
        <v>0</v>
      </c>
      <c r="I530" s="179">
        <f t="shared" si="549"/>
        <v>0</v>
      </c>
      <c r="J530" s="179">
        <f t="shared" si="550"/>
        <v>0</v>
      </c>
      <c r="K530" s="179">
        <f t="shared" si="573"/>
        <v>0</v>
      </c>
      <c r="L530" s="528">
        <f t="shared" si="573"/>
        <v>0</v>
      </c>
      <c r="M530" s="528">
        <f t="shared" ref="M530:N530" si="578">M409*(1-$K$425)</f>
        <v>0</v>
      </c>
      <c r="N530" s="180">
        <f t="shared" si="578"/>
        <v>0</v>
      </c>
    </row>
    <row r="531" spans="2:14" s="18" customFormat="1" x14ac:dyDescent="0.25">
      <c r="B531" s="165" t="s">
        <v>161</v>
      </c>
      <c r="C531" s="20"/>
      <c r="D531" s="179">
        <f t="shared" si="572"/>
        <v>0</v>
      </c>
      <c r="E531" s="179">
        <f t="shared" si="572"/>
        <v>0</v>
      </c>
      <c r="F531" s="179">
        <f t="shared" si="572"/>
        <v>0</v>
      </c>
      <c r="G531" s="179">
        <f t="shared" si="547"/>
        <v>0</v>
      </c>
      <c r="H531" s="179">
        <f t="shared" si="548"/>
        <v>0</v>
      </c>
      <c r="I531" s="179">
        <f t="shared" si="549"/>
        <v>0</v>
      </c>
      <c r="J531" s="179">
        <f t="shared" si="550"/>
        <v>0</v>
      </c>
      <c r="K531" s="179">
        <f t="shared" si="573"/>
        <v>0</v>
      </c>
      <c r="L531" s="179">
        <f t="shared" si="573"/>
        <v>0</v>
      </c>
      <c r="M531" s="179">
        <f t="shared" ref="M531:N531" si="579">M410*(1-$K$425)</f>
        <v>0</v>
      </c>
      <c r="N531" s="180">
        <f t="shared" si="579"/>
        <v>0</v>
      </c>
    </row>
    <row r="532" spans="2:14" s="18" customFormat="1" x14ac:dyDescent="0.25">
      <c r="B532" s="165" t="s">
        <v>162</v>
      </c>
      <c r="C532" s="20"/>
      <c r="D532" s="179">
        <f t="shared" si="572"/>
        <v>0</v>
      </c>
      <c r="E532" s="179">
        <f t="shared" si="572"/>
        <v>0</v>
      </c>
      <c r="F532" s="179">
        <f t="shared" si="572"/>
        <v>0</v>
      </c>
      <c r="G532" s="179">
        <f t="shared" si="547"/>
        <v>0</v>
      </c>
      <c r="H532" s="179">
        <f t="shared" si="548"/>
        <v>0</v>
      </c>
      <c r="I532" s="179">
        <f t="shared" si="549"/>
        <v>0</v>
      </c>
      <c r="J532" s="179">
        <f t="shared" si="550"/>
        <v>0</v>
      </c>
      <c r="K532" s="179">
        <f t="shared" si="573"/>
        <v>0</v>
      </c>
      <c r="L532" s="528">
        <f t="shared" si="573"/>
        <v>0</v>
      </c>
      <c r="M532" s="528">
        <f t="shared" ref="M532:N532" si="580">M411*(1-$K$425)</f>
        <v>0</v>
      </c>
      <c r="N532" s="180">
        <f t="shared" si="580"/>
        <v>0</v>
      </c>
    </row>
    <row r="533" spans="2:14" s="18" customFormat="1" x14ac:dyDescent="0.25">
      <c r="B533" s="165" t="s">
        <v>163</v>
      </c>
      <c r="C533" s="20"/>
      <c r="D533" s="179">
        <f t="shared" si="572"/>
        <v>0</v>
      </c>
      <c r="E533" s="179">
        <f t="shared" si="572"/>
        <v>0</v>
      </c>
      <c r="F533" s="179">
        <f t="shared" si="572"/>
        <v>0</v>
      </c>
      <c r="G533" s="179">
        <f t="shared" si="547"/>
        <v>0</v>
      </c>
      <c r="H533" s="179">
        <f t="shared" si="548"/>
        <v>0</v>
      </c>
      <c r="I533" s="179">
        <f t="shared" si="549"/>
        <v>0</v>
      </c>
      <c r="J533" s="179">
        <f t="shared" si="550"/>
        <v>0</v>
      </c>
      <c r="K533" s="179">
        <f t="shared" si="573"/>
        <v>0</v>
      </c>
      <c r="L533" s="528">
        <f t="shared" si="573"/>
        <v>0</v>
      </c>
      <c r="M533" s="528">
        <f t="shared" ref="M533:N533" si="581">M412*(1-$K$425)</f>
        <v>0</v>
      </c>
      <c r="N533" s="180">
        <f t="shared" si="581"/>
        <v>0</v>
      </c>
    </row>
    <row r="534" spans="2:14" s="18" customFormat="1" x14ac:dyDescent="0.25">
      <c r="B534" s="165" t="s">
        <v>164</v>
      </c>
      <c r="C534" s="20"/>
      <c r="D534" s="179">
        <f t="shared" si="572"/>
        <v>0</v>
      </c>
      <c r="E534" s="179">
        <f t="shared" si="572"/>
        <v>0</v>
      </c>
      <c r="F534" s="179">
        <f t="shared" si="572"/>
        <v>0</v>
      </c>
      <c r="G534" s="179">
        <f t="shared" si="547"/>
        <v>0</v>
      </c>
      <c r="H534" s="179">
        <f t="shared" si="548"/>
        <v>0</v>
      </c>
      <c r="I534" s="179">
        <f t="shared" si="549"/>
        <v>0</v>
      </c>
      <c r="J534" s="179">
        <f t="shared" si="550"/>
        <v>0</v>
      </c>
      <c r="K534" s="179">
        <f t="shared" si="573"/>
        <v>0</v>
      </c>
      <c r="L534" s="528">
        <f t="shared" si="573"/>
        <v>0</v>
      </c>
      <c r="M534" s="528">
        <f t="shared" ref="M534:N534" si="582">M413*(1-$K$425)</f>
        <v>0</v>
      </c>
      <c r="N534" s="180">
        <f t="shared" si="582"/>
        <v>0</v>
      </c>
    </row>
    <row r="535" spans="2:14" s="18" customFormat="1" x14ac:dyDescent="0.25">
      <c r="B535" s="165" t="s">
        <v>165</v>
      </c>
      <c r="C535" s="20"/>
      <c r="D535" s="179">
        <f t="shared" si="572"/>
        <v>0</v>
      </c>
      <c r="E535" s="179">
        <f t="shared" si="572"/>
        <v>0</v>
      </c>
      <c r="F535" s="179">
        <f t="shared" si="572"/>
        <v>0</v>
      </c>
      <c r="G535" s="179">
        <f t="shared" si="547"/>
        <v>0</v>
      </c>
      <c r="H535" s="179">
        <f t="shared" si="548"/>
        <v>0</v>
      </c>
      <c r="I535" s="179">
        <f t="shared" si="549"/>
        <v>0</v>
      </c>
      <c r="J535" s="179">
        <f t="shared" si="550"/>
        <v>0</v>
      </c>
      <c r="K535" s="179">
        <f t="shared" si="573"/>
        <v>0</v>
      </c>
      <c r="L535" s="528">
        <f t="shared" si="573"/>
        <v>0</v>
      </c>
      <c r="M535" s="528">
        <f t="shared" ref="M535:N535" si="583">M414*(1-$K$425)</f>
        <v>0</v>
      </c>
      <c r="N535" s="180">
        <f t="shared" si="583"/>
        <v>0</v>
      </c>
    </row>
    <row r="536" spans="2:14" s="18" customFormat="1" x14ac:dyDescent="0.25">
      <c r="B536" s="165" t="s">
        <v>166</v>
      </c>
      <c r="C536" s="20"/>
      <c r="D536" s="179">
        <f t="shared" si="572"/>
        <v>0</v>
      </c>
      <c r="E536" s="179">
        <f t="shared" si="572"/>
        <v>0</v>
      </c>
      <c r="F536" s="179">
        <f t="shared" si="572"/>
        <v>0</v>
      </c>
      <c r="G536" s="179">
        <f t="shared" si="547"/>
        <v>0</v>
      </c>
      <c r="H536" s="179">
        <f t="shared" si="548"/>
        <v>0</v>
      </c>
      <c r="I536" s="179">
        <f t="shared" si="549"/>
        <v>0</v>
      </c>
      <c r="J536" s="179">
        <f t="shared" si="550"/>
        <v>0</v>
      </c>
      <c r="K536" s="179">
        <f t="shared" si="573"/>
        <v>0</v>
      </c>
      <c r="L536" s="179">
        <f t="shared" si="573"/>
        <v>0</v>
      </c>
      <c r="M536" s="179">
        <f t="shared" ref="M536:N536" si="584">M415*(1-$K$425)</f>
        <v>0</v>
      </c>
      <c r="N536" s="180">
        <f t="shared" si="584"/>
        <v>0</v>
      </c>
    </row>
    <row r="537" spans="2:14" s="18" customFormat="1" x14ac:dyDescent="0.25">
      <c r="B537" s="165" t="s">
        <v>186</v>
      </c>
      <c r="C537" s="20"/>
      <c r="D537" s="179">
        <f t="shared" si="572"/>
        <v>0</v>
      </c>
      <c r="E537" s="179">
        <f t="shared" si="572"/>
        <v>0</v>
      </c>
      <c r="F537" s="179">
        <f t="shared" si="572"/>
        <v>0</v>
      </c>
      <c r="G537" s="179">
        <f t="shared" si="547"/>
        <v>0</v>
      </c>
      <c r="H537" s="179">
        <f t="shared" si="548"/>
        <v>0</v>
      </c>
      <c r="I537" s="179">
        <f t="shared" si="549"/>
        <v>0</v>
      </c>
      <c r="J537" s="179">
        <f t="shared" si="550"/>
        <v>0</v>
      </c>
      <c r="K537" s="179">
        <f t="shared" si="573"/>
        <v>0</v>
      </c>
      <c r="L537" s="528">
        <f t="shared" si="573"/>
        <v>0</v>
      </c>
      <c r="M537" s="528">
        <f t="shared" ref="M537:N537" si="585">M416*(1-$K$425)</f>
        <v>0</v>
      </c>
      <c r="N537" s="180">
        <f t="shared" si="585"/>
        <v>0</v>
      </c>
    </row>
    <row r="538" spans="2:14" s="18" customFormat="1" x14ac:dyDescent="0.25">
      <c r="B538" s="165" t="s">
        <v>167</v>
      </c>
      <c r="C538" s="20"/>
      <c r="D538" s="179">
        <f t="shared" si="572"/>
        <v>0</v>
      </c>
      <c r="E538" s="179">
        <f t="shared" si="572"/>
        <v>0</v>
      </c>
      <c r="F538" s="179">
        <f t="shared" si="572"/>
        <v>0</v>
      </c>
      <c r="G538" s="179">
        <f t="shared" si="547"/>
        <v>0</v>
      </c>
      <c r="H538" s="179">
        <f t="shared" si="548"/>
        <v>0</v>
      </c>
      <c r="I538" s="179">
        <f t="shared" si="549"/>
        <v>0</v>
      </c>
      <c r="J538" s="179">
        <f t="shared" si="550"/>
        <v>0</v>
      </c>
      <c r="K538" s="179">
        <f t="shared" si="573"/>
        <v>0</v>
      </c>
      <c r="L538" s="528">
        <f t="shared" si="573"/>
        <v>0</v>
      </c>
      <c r="M538" s="528">
        <f t="shared" ref="M538:N538" si="586">M417*(1-$K$425)</f>
        <v>0</v>
      </c>
      <c r="N538" s="180">
        <f t="shared" si="586"/>
        <v>0</v>
      </c>
    </row>
    <row r="539" spans="2:14" s="18" customFormat="1" x14ac:dyDescent="0.25">
      <c r="B539" s="165" t="s">
        <v>168</v>
      </c>
      <c r="C539" s="20"/>
      <c r="D539" s="179">
        <f t="shared" si="572"/>
        <v>0</v>
      </c>
      <c r="E539" s="179">
        <f t="shared" si="572"/>
        <v>0</v>
      </c>
      <c r="F539" s="179">
        <f t="shared" si="572"/>
        <v>0</v>
      </c>
      <c r="G539" s="179">
        <f t="shared" si="547"/>
        <v>0</v>
      </c>
      <c r="H539" s="179">
        <f t="shared" si="548"/>
        <v>0</v>
      </c>
      <c r="I539" s="179">
        <f t="shared" si="549"/>
        <v>0</v>
      </c>
      <c r="J539" s="179">
        <f t="shared" si="550"/>
        <v>0</v>
      </c>
      <c r="K539" s="179">
        <f t="shared" si="573"/>
        <v>0</v>
      </c>
      <c r="L539" s="528">
        <f t="shared" si="573"/>
        <v>0</v>
      </c>
      <c r="M539" s="528">
        <f t="shared" ref="M539:N539" si="587">M418*(1-$K$425)</f>
        <v>0</v>
      </c>
      <c r="N539" s="180">
        <f t="shared" si="587"/>
        <v>0</v>
      </c>
    </row>
    <row r="540" spans="2:14" s="18" customFormat="1" x14ac:dyDescent="0.25">
      <c r="B540" s="165" t="s">
        <v>169</v>
      </c>
      <c r="C540" s="20"/>
      <c r="D540" s="179">
        <f t="shared" si="572"/>
        <v>0</v>
      </c>
      <c r="E540" s="179">
        <f t="shared" si="572"/>
        <v>0</v>
      </c>
      <c r="F540" s="179">
        <f t="shared" si="572"/>
        <v>0</v>
      </c>
      <c r="G540" s="179">
        <f t="shared" si="547"/>
        <v>0</v>
      </c>
      <c r="H540" s="179">
        <f t="shared" si="548"/>
        <v>0</v>
      </c>
      <c r="I540" s="179">
        <f t="shared" si="549"/>
        <v>0</v>
      </c>
      <c r="J540" s="179">
        <f t="shared" si="550"/>
        <v>0</v>
      </c>
      <c r="K540" s="179">
        <f t="shared" si="573"/>
        <v>0</v>
      </c>
      <c r="L540" s="528">
        <f t="shared" si="573"/>
        <v>0</v>
      </c>
      <c r="M540" s="528">
        <f t="shared" ref="M540:N540" si="588">M419*(1-$K$425)</f>
        <v>0</v>
      </c>
      <c r="N540" s="180">
        <f t="shared" si="588"/>
        <v>0</v>
      </c>
    </row>
    <row r="541" spans="2:14" s="18" customFormat="1" x14ac:dyDescent="0.25">
      <c r="B541" s="165" t="s">
        <v>170</v>
      </c>
      <c r="C541" s="20"/>
      <c r="D541" s="179">
        <f t="shared" si="572"/>
        <v>0</v>
      </c>
      <c r="E541" s="179">
        <f t="shared" si="572"/>
        <v>0</v>
      </c>
      <c r="F541" s="179">
        <f t="shared" si="572"/>
        <v>0</v>
      </c>
      <c r="G541" s="179">
        <f t="shared" si="547"/>
        <v>0</v>
      </c>
      <c r="H541" s="179">
        <f t="shared" si="548"/>
        <v>0</v>
      </c>
      <c r="I541" s="179">
        <f t="shared" si="549"/>
        <v>0</v>
      </c>
      <c r="J541" s="179">
        <f t="shared" si="550"/>
        <v>0</v>
      </c>
      <c r="K541" s="179">
        <f t="shared" si="573"/>
        <v>0</v>
      </c>
      <c r="L541" s="179">
        <f t="shared" si="573"/>
        <v>0</v>
      </c>
      <c r="M541" s="179">
        <f t="shared" ref="M541:N541" si="589">M420*(1-$K$425)</f>
        <v>0</v>
      </c>
      <c r="N541" s="180">
        <f t="shared" si="589"/>
        <v>0</v>
      </c>
    </row>
    <row r="542" spans="2:14" s="18" customFormat="1" x14ac:dyDescent="0.25">
      <c r="B542" s="459" t="s">
        <v>547</v>
      </c>
      <c r="C542" s="169"/>
      <c r="D542" s="206">
        <f>SUM(D506:D541)</f>
        <v>0</v>
      </c>
      <c r="E542" s="206">
        <f t="shared" ref="E542" si="590">SUM(E506:E541)</f>
        <v>0</v>
      </c>
      <c r="F542" s="206">
        <f t="shared" ref="F542" si="591">SUM(F506:F541)</f>
        <v>0</v>
      </c>
      <c r="G542" s="206">
        <f t="shared" ref="G542" si="592">SUM(G506:G541)</f>
        <v>0</v>
      </c>
      <c r="H542" s="206">
        <f t="shared" ref="H542" si="593">SUM(H506:H541)</f>
        <v>0</v>
      </c>
      <c r="I542" s="206">
        <f t="shared" ref="I542" si="594">SUM(I506:I541)</f>
        <v>0</v>
      </c>
      <c r="J542" s="206">
        <f t="shared" ref="J542" si="595">SUM(J506:J541)</f>
        <v>0</v>
      </c>
      <c r="K542" s="206">
        <f t="shared" ref="K542" si="596">SUM(K506:K541)</f>
        <v>0</v>
      </c>
      <c r="L542" s="527">
        <f t="shared" ref="L542:N542" si="597">SUM(L506:L541)</f>
        <v>0</v>
      </c>
      <c r="M542" s="527">
        <f t="shared" si="597"/>
        <v>0</v>
      </c>
      <c r="N542" s="207">
        <f t="shared" si="597"/>
        <v>0</v>
      </c>
    </row>
    <row r="543" spans="2:14" x14ac:dyDescent="0.25">
      <c r="B543" s="34"/>
      <c r="C543" s="34"/>
      <c r="D543" s="34"/>
      <c r="E543" s="34"/>
      <c r="F543" s="34"/>
      <c r="G543" s="34"/>
      <c r="H543" s="34"/>
      <c r="I543" s="34"/>
      <c r="J543" s="34"/>
      <c r="K543" s="34"/>
      <c r="L543" s="34"/>
      <c r="M543" s="34"/>
      <c r="N543" s="34"/>
    </row>
    <row r="544" spans="2:14" x14ac:dyDescent="0.25">
      <c r="B544" s="34"/>
      <c r="C544" s="34"/>
      <c r="D544" s="34"/>
      <c r="E544" s="34"/>
      <c r="F544" s="34"/>
      <c r="G544" s="34"/>
      <c r="H544" s="34"/>
      <c r="I544" s="34"/>
      <c r="J544" s="34"/>
      <c r="K544" s="34"/>
      <c r="L544" s="34"/>
      <c r="M544" s="34"/>
      <c r="N544" s="34"/>
    </row>
    <row r="545" spans="2:14" s="18" customFormat="1" x14ac:dyDescent="0.25">
      <c r="B545" s="15" t="s">
        <v>101</v>
      </c>
      <c r="C545" s="16" t="s">
        <v>90</v>
      </c>
      <c r="D545" s="16">
        <v>2005</v>
      </c>
      <c r="E545" s="16">
        <v>2006</v>
      </c>
      <c r="F545" s="16">
        <v>2007</v>
      </c>
      <c r="G545" s="16">
        <v>2008</v>
      </c>
      <c r="H545" s="16">
        <v>2009</v>
      </c>
      <c r="I545" s="16">
        <v>2010</v>
      </c>
      <c r="J545" s="16">
        <v>2011</v>
      </c>
      <c r="K545" s="16">
        <v>2012</v>
      </c>
      <c r="L545" s="16">
        <v>2013</v>
      </c>
      <c r="M545" s="16">
        <v>2014</v>
      </c>
      <c r="N545" s="17">
        <v>2015</v>
      </c>
    </row>
    <row r="546" spans="2:14" s="68" customFormat="1" x14ac:dyDescent="0.25">
      <c r="B546" s="166" t="s">
        <v>16</v>
      </c>
      <c r="C546" s="27"/>
      <c r="D546" s="84"/>
      <c r="E546" s="84"/>
      <c r="F546" s="84"/>
      <c r="G546" s="84"/>
      <c r="H546" s="84"/>
      <c r="I546" s="84"/>
      <c r="J546" s="84"/>
      <c r="K546" s="81"/>
      <c r="L546" s="179"/>
      <c r="M546" s="179"/>
      <c r="N546" s="85"/>
    </row>
    <row r="547" spans="2:14" s="18" customFormat="1" x14ac:dyDescent="0.25">
      <c r="B547" s="165" t="s">
        <v>136</v>
      </c>
      <c r="C547" s="20"/>
      <c r="D547" s="179">
        <f t="shared" ref="D547:L547" si="598">D430*21</f>
        <v>0</v>
      </c>
      <c r="E547" s="179">
        <f t="shared" si="598"/>
        <v>0</v>
      </c>
      <c r="F547" s="179">
        <f t="shared" si="598"/>
        <v>0</v>
      </c>
      <c r="G547" s="179">
        <f t="shared" si="598"/>
        <v>0</v>
      </c>
      <c r="H547" s="179">
        <f t="shared" si="598"/>
        <v>0</v>
      </c>
      <c r="I547" s="179">
        <f t="shared" si="598"/>
        <v>0</v>
      </c>
      <c r="J547" s="179">
        <f t="shared" si="598"/>
        <v>0</v>
      </c>
      <c r="K547" s="179">
        <f t="shared" si="598"/>
        <v>0</v>
      </c>
      <c r="L547" s="528">
        <f t="shared" si="598"/>
        <v>0</v>
      </c>
      <c r="M547" s="528">
        <f t="shared" ref="M547:N547" si="599">M430*21</f>
        <v>0</v>
      </c>
      <c r="N547" s="180">
        <f t="shared" si="599"/>
        <v>0</v>
      </c>
    </row>
    <row r="548" spans="2:14" s="18" customFormat="1" x14ac:dyDescent="0.25">
      <c r="B548" s="165" t="s">
        <v>137</v>
      </c>
      <c r="C548" s="20"/>
      <c r="D548" s="179">
        <f t="shared" ref="D548:L548" si="600">D431*21</f>
        <v>0</v>
      </c>
      <c r="E548" s="179">
        <f t="shared" si="600"/>
        <v>0</v>
      </c>
      <c r="F548" s="179">
        <f t="shared" si="600"/>
        <v>0</v>
      </c>
      <c r="G548" s="179">
        <f t="shared" si="600"/>
        <v>0</v>
      </c>
      <c r="H548" s="179">
        <f t="shared" si="600"/>
        <v>0</v>
      </c>
      <c r="I548" s="179">
        <f t="shared" si="600"/>
        <v>0</v>
      </c>
      <c r="J548" s="179">
        <f t="shared" si="600"/>
        <v>0</v>
      </c>
      <c r="K548" s="179">
        <f t="shared" si="600"/>
        <v>0</v>
      </c>
      <c r="L548" s="179">
        <f t="shared" si="600"/>
        <v>0</v>
      </c>
      <c r="M548" s="179">
        <f t="shared" ref="M548:N548" si="601">M431*21</f>
        <v>0</v>
      </c>
      <c r="N548" s="180">
        <f t="shared" si="601"/>
        <v>0</v>
      </c>
    </row>
    <row r="549" spans="2:14" s="18" customFormat="1" x14ac:dyDescent="0.25">
      <c r="B549" s="165" t="s">
        <v>138</v>
      </c>
      <c r="C549" s="20"/>
      <c r="D549" s="179">
        <f t="shared" ref="D549:L549" si="602">D432*21</f>
        <v>0</v>
      </c>
      <c r="E549" s="179">
        <f t="shared" si="602"/>
        <v>0</v>
      </c>
      <c r="F549" s="179">
        <f t="shared" si="602"/>
        <v>0</v>
      </c>
      <c r="G549" s="179">
        <f t="shared" si="602"/>
        <v>0</v>
      </c>
      <c r="H549" s="179">
        <f t="shared" si="602"/>
        <v>0</v>
      </c>
      <c r="I549" s="179">
        <f t="shared" si="602"/>
        <v>0</v>
      </c>
      <c r="J549" s="179">
        <f t="shared" si="602"/>
        <v>0</v>
      </c>
      <c r="K549" s="179">
        <f t="shared" si="602"/>
        <v>0</v>
      </c>
      <c r="L549" s="528">
        <f t="shared" si="602"/>
        <v>0</v>
      </c>
      <c r="M549" s="528">
        <f t="shared" ref="M549:N549" si="603">M432*21</f>
        <v>0</v>
      </c>
      <c r="N549" s="180">
        <f t="shared" si="603"/>
        <v>0</v>
      </c>
    </row>
    <row r="550" spans="2:14" s="18" customFormat="1" x14ac:dyDescent="0.25">
      <c r="B550" s="165" t="s">
        <v>139</v>
      </c>
      <c r="C550" s="20"/>
      <c r="D550" s="179">
        <f t="shared" ref="D550:L550" si="604">D433*21</f>
        <v>0</v>
      </c>
      <c r="E550" s="179">
        <f t="shared" si="604"/>
        <v>0</v>
      </c>
      <c r="F550" s="179">
        <f t="shared" si="604"/>
        <v>0</v>
      </c>
      <c r="G550" s="179">
        <f t="shared" si="604"/>
        <v>0</v>
      </c>
      <c r="H550" s="179">
        <f t="shared" si="604"/>
        <v>0</v>
      </c>
      <c r="I550" s="179">
        <f t="shared" si="604"/>
        <v>0</v>
      </c>
      <c r="J550" s="179">
        <f t="shared" si="604"/>
        <v>0</v>
      </c>
      <c r="K550" s="179">
        <f t="shared" si="604"/>
        <v>0</v>
      </c>
      <c r="L550" s="528">
        <f t="shared" si="604"/>
        <v>0</v>
      </c>
      <c r="M550" s="528">
        <f t="shared" ref="M550:N550" si="605">M433*21</f>
        <v>0</v>
      </c>
      <c r="N550" s="180">
        <f t="shared" si="605"/>
        <v>0</v>
      </c>
    </row>
    <row r="551" spans="2:14" s="18" customFormat="1" x14ac:dyDescent="0.25">
      <c r="B551" s="165" t="s">
        <v>140</v>
      </c>
      <c r="C551" s="20"/>
      <c r="D551" s="179">
        <f t="shared" ref="D551:L551" si="606">D434*21</f>
        <v>0</v>
      </c>
      <c r="E551" s="179">
        <f t="shared" si="606"/>
        <v>0</v>
      </c>
      <c r="F551" s="179">
        <f t="shared" si="606"/>
        <v>0</v>
      </c>
      <c r="G551" s="179">
        <f t="shared" si="606"/>
        <v>0</v>
      </c>
      <c r="H551" s="179">
        <f t="shared" si="606"/>
        <v>0</v>
      </c>
      <c r="I551" s="179">
        <f t="shared" si="606"/>
        <v>0</v>
      </c>
      <c r="J551" s="179">
        <f t="shared" si="606"/>
        <v>0</v>
      </c>
      <c r="K551" s="179">
        <f t="shared" si="606"/>
        <v>0</v>
      </c>
      <c r="L551" s="528">
        <f t="shared" si="606"/>
        <v>0</v>
      </c>
      <c r="M551" s="528">
        <f t="shared" ref="M551:N551" si="607">M434*21</f>
        <v>0</v>
      </c>
      <c r="N551" s="180">
        <f t="shared" si="607"/>
        <v>0</v>
      </c>
    </row>
    <row r="552" spans="2:14" s="18" customFormat="1" x14ac:dyDescent="0.25">
      <c r="B552" s="165" t="s">
        <v>141</v>
      </c>
      <c r="C552" s="20"/>
      <c r="D552" s="179">
        <f t="shared" ref="D552:L552" si="608">D435*21</f>
        <v>0</v>
      </c>
      <c r="E552" s="179">
        <f t="shared" si="608"/>
        <v>0</v>
      </c>
      <c r="F552" s="179">
        <f t="shared" si="608"/>
        <v>0</v>
      </c>
      <c r="G552" s="179">
        <f t="shared" si="608"/>
        <v>0</v>
      </c>
      <c r="H552" s="179">
        <f t="shared" si="608"/>
        <v>0</v>
      </c>
      <c r="I552" s="179">
        <f t="shared" si="608"/>
        <v>0</v>
      </c>
      <c r="J552" s="179">
        <f t="shared" si="608"/>
        <v>0</v>
      </c>
      <c r="K552" s="179">
        <f t="shared" si="608"/>
        <v>0</v>
      </c>
      <c r="L552" s="528">
        <f t="shared" si="608"/>
        <v>0</v>
      </c>
      <c r="M552" s="528">
        <f t="shared" ref="M552:N552" si="609">M435*21</f>
        <v>0</v>
      </c>
      <c r="N552" s="180">
        <f t="shared" si="609"/>
        <v>0</v>
      </c>
    </row>
    <row r="553" spans="2:14" s="18" customFormat="1" x14ac:dyDescent="0.25">
      <c r="B553" s="165" t="s">
        <v>142</v>
      </c>
      <c r="C553" s="20"/>
      <c r="D553" s="179">
        <f t="shared" ref="D553:L553" si="610">D436*21</f>
        <v>0</v>
      </c>
      <c r="E553" s="179">
        <f t="shared" si="610"/>
        <v>0</v>
      </c>
      <c r="F553" s="179">
        <f t="shared" si="610"/>
        <v>0</v>
      </c>
      <c r="G553" s="179">
        <f t="shared" si="610"/>
        <v>0</v>
      </c>
      <c r="H553" s="179">
        <f t="shared" si="610"/>
        <v>0</v>
      </c>
      <c r="I553" s="179">
        <f t="shared" si="610"/>
        <v>0</v>
      </c>
      <c r="J553" s="179">
        <f t="shared" si="610"/>
        <v>0</v>
      </c>
      <c r="K553" s="179">
        <f t="shared" si="610"/>
        <v>0</v>
      </c>
      <c r="L553" s="179">
        <f t="shared" si="610"/>
        <v>0</v>
      </c>
      <c r="M553" s="179">
        <f t="shared" ref="M553:N553" si="611">M436*21</f>
        <v>0</v>
      </c>
      <c r="N553" s="180">
        <f t="shared" si="611"/>
        <v>0</v>
      </c>
    </row>
    <row r="554" spans="2:14" s="18" customFormat="1" x14ac:dyDescent="0.25">
      <c r="B554" s="165" t="s">
        <v>143</v>
      </c>
      <c r="C554" s="20"/>
      <c r="D554" s="179">
        <f t="shared" ref="D554:L554" si="612">D437*21</f>
        <v>0</v>
      </c>
      <c r="E554" s="179">
        <f t="shared" si="612"/>
        <v>0</v>
      </c>
      <c r="F554" s="179">
        <f t="shared" si="612"/>
        <v>0</v>
      </c>
      <c r="G554" s="179">
        <f t="shared" si="612"/>
        <v>0</v>
      </c>
      <c r="H554" s="179">
        <f t="shared" si="612"/>
        <v>0</v>
      </c>
      <c r="I554" s="179">
        <f t="shared" si="612"/>
        <v>0</v>
      </c>
      <c r="J554" s="179">
        <f t="shared" si="612"/>
        <v>0</v>
      </c>
      <c r="K554" s="179">
        <f t="shared" si="612"/>
        <v>0</v>
      </c>
      <c r="L554" s="528">
        <f t="shared" si="612"/>
        <v>0</v>
      </c>
      <c r="M554" s="528">
        <f t="shared" ref="M554:N554" si="613">M437*21</f>
        <v>0</v>
      </c>
      <c r="N554" s="180">
        <f t="shared" si="613"/>
        <v>0</v>
      </c>
    </row>
    <row r="555" spans="2:14" s="18" customFormat="1" x14ac:dyDescent="0.25">
      <c r="B555" s="165" t="s">
        <v>144</v>
      </c>
      <c r="C555" s="20"/>
      <c r="D555" s="179">
        <f t="shared" ref="D555:L555" si="614">D438*21</f>
        <v>0</v>
      </c>
      <c r="E555" s="179">
        <f t="shared" si="614"/>
        <v>0</v>
      </c>
      <c r="F555" s="179">
        <f t="shared" si="614"/>
        <v>0</v>
      </c>
      <c r="G555" s="179">
        <f t="shared" si="614"/>
        <v>0</v>
      </c>
      <c r="H555" s="179">
        <f t="shared" si="614"/>
        <v>0</v>
      </c>
      <c r="I555" s="179">
        <f t="shared" si="614"/>
        <v>0</v>
      </c>
      <c r="J555" s="179">
        <f t="shared" si="614"/>
        <v>0</v>
      </c>
      <c r="K555" s="179">
        <f t="shared" si="614"/>
        <v>0</v>
      </c>
      <c r="L555" s="528">
        <f t="shared" si="614"/>
        <v>0</v>
      </c>
      <c r="M555" s="528">
        <f t="shared" ref="M555:N555" si="615">M438*21</f>
        <v>0</v>
      </c>
      <c r="N555" s="180">
        <f t="shared" si="615"/>
        <v>0</v>
      </c>
    </row>
    <row r="556" spans="2:14" s="18" customFormat="1" x14ac:dyDescent="0.25">
      <c r="B556" s="165" t="s">
        <v>145</v>
      </c>
      <c r="C556" s="20"/>
      <c r="D556" s="179">
        <f t="shared" ref="D556:L556" si="616">D439*21</f>
        <v>0</v>
      </c>
      <c r="E556" s="179">
        <f t="shared" si="616"/>
        <v>0</v>
      </c>
      <c r="F556" s="179">
        <f t="shared" si="616"/>
        <v>0</v>
      </c>
      <c r="G556" s="179">
        <f t="shared" si="616"/>
        <v>0</v>
      </c>
      <c r="H556" s="179">
        <f t="shared" si="616"/>
        <v>0</v>
      </c>
      <c r="I556" s="179">
        <f t="shared" si="616"/>
        <v>0</v>
      </c>
      <c r="J556" s="179">
        <f t="shared" si="616"/>
        <v>0</v>
      </c>
      <c r="K556" s="179">
        <f t="shared" si="616"/>
        <v>0</v>
      </c>
      <c r="L556" s="528">
        <f t="shared" si="616"/>
        <v>0</v>
      </c>
      <c r="M556" s="528">
        <f t="shared" ref="M556:N556" si="617">M439*21</f>
        <v>0</v>
      </c>
      <c r="N556" s="180">
        <f t="shared" si="617"/>
        <v>0</v>
      </c>
    </row>
    <row r="557" spans="2:14" s="18" customFormat="1" x14ac:dyDescent="0.25">
      <c r="B557" s="165" t="s">
        <v>146</v>
      </c>
      <c r="C557" s="20"/>
      <c r="D557" s="179">
        <f t="shared" ref="D557:L557" si="618">D440*21</f>
        <v>0</v>
      </c>
      <c r="E557" s="179">
        <f t="shared" si="618"/>
        <v>0</v>
      </c>
      <c r="F557" s="179">
        <f t="shared" si="618"/>
        <v>0</v>
      </c>
      <c r="G557" s="179">
        <f t="shared" si="618"/>
        <v>0</v>
      </c>
      <c r="H557" s="179">
        <f t="shared" si="618"/>
        <v>0</v>
      </c>
      <c r="I557" s="179">
        <f t="shared" si="618"/>
        <v>0</v>
      </c>
      <c r="J557" s="179">
        <f t="shared" si="618"/>
        <v>0</v>
      </c>
      <c r="K557" s="179">
        <f t="shared" si="618"/>
        <v>0</v>
      </c>
      <c r="L557" s="179">
        <f t="shared" si="618"/>
        <v>0</v>
      </c>
      <c r="M557" s="179">
        <f t="shared" ref="M557:N557" si="619">M440*21</f>
        <v>0</v>
      </c>
      <c r="N557" s="180">
        <f t="shared" si="619"/>
        <v>0</v>
      </c>
    </row>
    <row r="558" spans="2:14" s="18" customFormat="1" x14ac:dyDescent="0.25">
      <c r="B558" s="165" t="s">
        <v>147</v>
      </c>
      <c r="C558" s="20"/>
      <c r="D558" s="179">
        <f t="shared" ref="D558:L558" si="620">D441*21</f>
        <v>0</v>
      </c>
      <c r="E558" s="179">
        <f t="shared" si="620"/>
        <v>0</v>
      </c>
      <c r="F558" s="179">
        <f t="shared" si="620"/>
        <v>0</v>
      </c>
      <c r="G558" s="179">
        <f t="shared" si="620"/>
        <v>0</v>
      </c>
      <c r="H558" s="179">
        <f t="shared" si="620"/>
        <v>0</v>
      </c>
      <c r="I558" s="179">
        <f t="shared" si="620"/>
        <v>0</v>
      </c>
      <c r="J558" s="179">
        <f t="shared" si="620"/>
        <v>0</v>
      </c>
      <c r="K558" s="179">
        <f t="shared" si="620"/>
        <v>0</v>
      </c>
      <c r="L558" s="528">
        <f t="shared" si="620"/>
        <v>0</v>
      </c>
      <c r="M558" s="528">
        <f t="shared" ref="M558:N558" si="621">M441*21</f>
        <v>0</v>
      </c>
      <c r="N558" s="180">
        <f t="shared" si="621"/>
        <v>0</v>
      </c>
    </row>
    <row r="559" spans="2:14" s="18" customFormat="1" x14ac:dyDescent="0.25">
      <c r="B559" s="165" t="s">
        <v>148</v>
      </c>
      <c r="C559" s="20"/>
      <c r="D559" s="179">
        <f t="shared" ref="D559:L559" si="622">D442*21</f>
        <v>0</v>
      </c>
      <c r="E559" s="179">
        <f t="shared" si="622"/>
        <v>0</v>
      </c>
      <c r="F559" s="179">
        <f t="shared" si="622"/>
        <v>0</v>
      </c>
      <c r="G559" s="179">
        <f t="shared" si="622"/>
        <v>0</v>
      </c>
      <c r="H559" s="179">
        <f t="shared" si="622"/>
        <v>0</v>
      </c>
      <c r="I559" s="179">
        <f t="shared" si="622"/>
        <v>0</v>
      </c>
      <c r="J559" s="179">
        <f t="shared" si="622"/>
        <v>0</v>
      </c>
      <c r="K559" s="179">
        <f t="shared" si="622"/>
        <v>0</v>
      </c>
      <c r="L559" s="528">
        <f t="shared" si="622"/>
        <v>0</v>
      </c>
      <c r="M559" s="528">
        <f t="shared" ref="M559:N559" si="623">M442*21</f>
        <v>0</v>
      </c>
      <c r="N559" s="180">
        <f t="shared" si="623"/>
        <v>0</v>
      </c>
    </row>
    <row r="560" spans="2:14" s="18" customFormat="1" x14ac:dyDescent="0.25">
      <c r="B560" s="165" t="s">
        <v>149</v>
      </c>
      <c r="C560" s="20"/>
      <c r="D560" s="179">
        <f t="shared" ref="D560:L560" si="624">D443*21</f>
        <v>0</v>
      </c>
      <c r="E560" s="179">
        <f t="shared" si="624"/>
        <v>0</v>
      </c>
      <c r="F560" s="179">
        <f t="shared" si="624"/>
        <v>0</v>
      </c>
      <c r="G560" s="179">
        <f t="shared" si="624"/>
        <v>0</v>
      </c>
      <c r="H560" s="179">
        <f t="shared" si="624"/>
        <v>0</v>
      </c>
      <c r="I560" s="179">
        <f t="shared" si="624"/>
        <v>0</v>
      </c>
      <c r="J560" s="179">
        <f t="shared" si="624"/>
        <v>0</v>
      </c>
      <c r="K560" s="179">
        <f t="shared" si="624"/>
        <v>0</v>
      </c>
      <c r="L560" s="528">
        <f t="shared" si="624"/>
        <v>0</v>
      </c>
      <c r="M560" s="528">
        <f t="shared" ref="M560:N560" si="625">M443*21</f>
        <v>0</v>
      </c>
      <c r="N560" s="180">
        <f t="shared" si="625"/>
        <v>0</v>
      </c>
    </row>
    <row r="561" spans="2:14" s="18" customFormat="1" x14ac:dyDescent="0.25">
      <c r="B561" s="165" t="s">
        <v>150</v>
      </c>
      <c r="C561" s="20"/>
      <c r="D561" s="179">
        <f t="shared" ref="D561:L561" si="626">D444*21</f>
        <v>0</v>
      </c>
      <c r="E561" s="179">
        <f t="shared" si="626"/>
        <v>0</v>
      </c>
      <c r="F561" s="179">
        <f t="shared" si="626"/>
        <v>0</v>
      </c>
      <c r="G561" s="179">
        <f t="shared" si="626"/>
        <v>0</v>
      </c>
      <c r="H561" s="179">
        <f t="shared" si="626"/>
        <v>0</v>
      </c>
      <c r="I561" s="179">
        <f t="shared" si="626"/>
        <v>0</v>
      </c>
      <c r="J561" s="179">
        <f t="shared" si="626"/>
        <v>0</v>
      </c>
      <c r="K561" s="179">
        <f t="shared" si="626"/>
        <v>0</v>
      </c>
      <c r="L561" s="528">
        <f t="shared" si="626"/>
        <v>0</v>
      </c>
      <c r="M561" s="528">
        <f t="shared" ref="M561:N561" si="627">M444*21</f>
        <v>0</v>
      </c>
      <c r="N561" s="180">
        <f t="shared" si="627"/>
        <v>0</v>
      </c>
    </row>
    <row r="562" spans="2:14" s="18" customFormat="1" x14ac:dyDescent="0.25">
      <c r="B562" s="165" t="s">
        <v>151</v>
      </c>
      <c r="C562" s="20"/>
      <c r="D562" s="179">
        <f t="shared" ref="D562:L562" si="628">D445*21</f>
        <v>0</v>
      </c>
      <c r="E562" s="179">
        <f t="shared" si="628"/>
        <v>0</v>
      </c>
      <c r="F562" s="179">
        <f t="shared" si="628"/>
        <v>0</v>
      </c>
      <c r="G562" s="179">
        <f t="shared" si="628"/>
        <v>0</v>
      </c>
      <c r="H562" s="179">
        <f t="shared" si="628"/>
        <v>0</v>
      </c>
      <c r="I562" s="179">
        <f t="shared" si="628"/>
        <v>0</v>
      </c>
      <c r="J562" s="179">
        <f t="shared" si="628"/>
        <v>0</v>
      </c>
      <c r="K562" s="179">
        <f t="shared" si="628"/>
        <v>0</v>
      </c>
      <c r="L562" s="179">
        <f t="shared" si="628"/>
        <v>0</v>
      </c>
      <c r="M562" s="179">
        <f t="shared" ref="M562:N562" si="629">M445*21</f>
        <v>0</v>
      </c>
      <c r="N562" s="180">
        <f t="shared" si="629"/>
        <v>0</v>
      </c>
    </row>
    <row r="563" spans="2:14" s="18" customFormat="1" x14ac:dyDescent="0.25">
      <c r="B563" s="165" t="s">
        <v>152</v>
      </c>
      <c r="C563" s="20"/>
      <c r="D563" s="179">
        <f t="shared" ref="D563:L563" si="630">D446*21</f>
        <v>0</v>
      </c>
      <c r="E563" s="179">
        <f t="shared" si="630"/>
        <v>0</v>
      </c>
      <c r="F563" s="179">
        <f t="shared" si="630"/>
        <v>0</v>
      </c>
      <c r="G563" s="179">
        <f t="shared" si="630"/>
        <v>0</v>
      </c>
      <c r="H563" s="179">
        <f t="shared" si="630"/>
        <v>0</v>
      </c>
      <c r="I563" s="179">
        <f t="shared" si="630"/>
        <v>0</v>
      </c>
      <c r="J563" s="179">
        <f t="shared" si="630"/>
        <v>0</v>
      </c>
      <c r="K563" s="179">
        <f t="shared" si="630"/>
        <v>0</v>
      </c>
      <c r="L563" s="179">
        <f t="shared" si="630"/>
        <v>0</v>
      </c>
      <c r="M563" s="179">
        <f t="shared" ref="M563:N563" si="631">M446*21</f>
        <v>0</v>
      </c>
      <c r="N563" s="180">
        <f t="shared" si="631"/>
        <v>0</v>
      </c>
    </row>
    <row r="564" spans="2:14" s="18" customFormat="1" x14ac:dyDescent="0.25">
      <c r="B564" s="165" t="s">
        <v>153</v>
      </c>
      <c r="C564" s="20"/>
      <c r="D564" s="179">
        <f t="shared" ref="D564:L564" si="632">D447*21</f>
        <v>0</v>
      </c>
      <c r="E564" s="179">
        <f t="shared" si="632"/>
        <v>0</v>
      </c>
      <c r="F564" s="179">
        <f t="shared" si="632"/>
        <v>0</v>
      </c>
      <c r="G564" s="179">
        <f t="shared" si="632"/>
        <v>0</v>
      </c>
      <c r="H564" s="179">
        <f t="shared" si="632"/>
        <v>0</v>
      </c>
      <c r="I564" s="179">
        <f t="shared" si="632"/>
        <v>0</v>
      </c>
      <c r="J564" s="179">
        <f t="shared" si="632"/>
        <v>0</v>
      </c>
      <c r="K564" s="179">
        <f t="shared" si="632"/>
        <v>0</v>
      </c>
      <c r="L564" s="528">
        <f t="shared" si="632"/>
        <v>0</v>
      </c>
      <c r="M564" s="528">
        <f t="shared" ref="M564:N564" si="633">M447*21</f>
        <v>0</v>
      </c>
      <c r="N564" s="180">
        <f t="shared" si="633"/>
        <v>0</v>
      </c>
    </row>
    <row r="565" spans="2:14" s="18" customFormat="1" x14ac:dyDescent="0.25">
      <c r="B565" s="165" t="s">
        <v>154</v>
      </c>
      <c r="C565" s="20"/>
      <c r="D565" s="179">
        <f t="shared" ref="D565:L565" si="634">D448*21</f>
        <v>0</v>
      </c>
      <c r="E565" s="179">
        <f t="shared" si="634"/>
        <v>0</v>
      </c>
      <c r="F565" s="179">
        <f t="shared" si="634"/>
        <v>0</v>
      </c>
      <c r="G565" s="179">
        <f t="shared" si="634"/>
        <v>0</v>
      </c>
      <c r="H565" s="179">
        <f t="shared" si="634"/>
        <v>0</v>
      </c>
      <c r="I565" s="179">
        <f t="shared" si="634"/>
        <v>0</v>
      </c>
      <c r="J565" s="179">
        <f t="shared" si="634"/>
        <v>0</v>
      </c>
      <c r="K565" s="179">
        <f t="shared" si="634"/>
        <v>0</v>
      </c>
      <c r="L565" s="528">
        <f t="shared" si="634"/>
        <v>0</v>
      </c>
      <c r="M565" s="528">
        <f t="shared" ref="M565:N565" si="635">M448*21</f>
        <v>0</v>
      </c>
      <c r="N565" s="180">
        <f t="shared" si="635"/>
        <v>0</v>
      </c>
    </row>
    <row r="566" spans="2:14" s="18" customFormat="1" x14ac:dyDescent="0.25">
      <c r="B566" s="165" t="s">
        <v>155</v>
      </c>
      <c r="C566" s="20"/>
      <c r="D566" s="179">
        <f t="shared" ref="D566:L566" si="636">D449*21</f>
        <v>0</v>
      </c>
      <c r="E566" s="179">
        <f t="shared" si="636"/>
        <v>0</v>
      </c>
      <c r="F566" s="179">
        <f t="shared" si="636"/>
        <v>0</v>
      </c>
      <c r="G566" s="179">
        <f t="shared" si="636"/>
        <v>0</v>
      </c>
      <c r="H566" s="179">
        <f t="shared" si="636"/>
        <v>0</v>
      </c>
      <c r="I566" s="179">
        <f t="shared" si="636"/>
        <v>0</v>
      </c>
      <c r="J566" s="179">
        <f t="shared" si="636"/>
        <v>0</v>
      </c>
      <c r="K566" s="179">
        <f t="shared" si="636"/>
        <v>0</v>
      </c>
      <c r="L566" s="528">
        <f t="shared" si="636"/>
        <v>0</v>
      </c>
      <c r="M566" s="528">
        <f t="shared" ref="M566:N566" si="637">M449*21</f>
        <v>0</v>
      </c>
      <c r="N566" s="180">
        <f t="shared" si="637"/>
        <v>0</v>
      </c>
    </row>
    <row r="567" spans="2:14" s="18" customFormat="1" x14ac:dyDescent="0.25">
      <c r="B567" s="165" t="s">
        <v>156</v>
      </c>
      <c r="C567" s="20"/>
      <c r="D567" s="179">
        <f t="shared" ref="D567:L567" si="638">D450*21</f>
        <v>0</v>
      </c>
      <c r="E567" s="179">
        <f t="shared" si="638"/>
        <v>0</v>
      </c>
      <c r="F567" s="179">
        <f t="shared" si="638"/>
        <v>0</v>
      </c>
      <c r="G567" s="179">
        <f t="shared" si="638"/>
        <v>0</v>
      </c>
      <c r="H567" s="179">
        <f t="shared" si="638"/>
        <v>0</v>
      </c>
      <c r="I567" s="179">
        <f t="shared" si="638"/>
        <v>0</v>
      </c>
      <c r="J567" s="179">
        <f t="shared" si="638"/>
        <v>0</v>
      </c>
      <c r="K567" s="179">
        <f t="shared" si="638"/>
        <v>0</v>
      </c>
      <c r="L567" s="179">
        <f t="shared" si="638"/>
        <v>0</v>
      </c>
      <c r="M567" s="179">
        <f t="shared" ref="M567:N567" si="639">M450*21</f>
        <v>0</v>
      </c>
      <c r="N567" s="180">
        <f t="shared" si="639"/>
        <v>0</v>
      </c>
    </row>
    <row r="568" spans="2:14" s="18" customFormat="1" x14ac:dyDescent="0.25">
      <c r="B568" s="165" t="s">
        <v>157</v>
      </c>
      <c r="C568" s="20"/>
      <c r="D568" s="179">
        <f t="shared" ref="D568:L568" si="640">D451*21</f>
        <v>0</v>
      </c>
      <c r="E568" s="179">
        <f t="shared" si="640"/>
        <v>0</v>
      </c>
      <c r="F568" s="179">
        <f t="shared" si="640"/>
        <v>0</v>
      </c>
      <c r="G568" s="179">
        <f t="shared" si="640"/>
        <v>0</v>
      </c>
      <c r="H568" s="179">
        <f t="shared" si="640"/>
        <v>0</v>
      </c>
      <c r="I568" s="179">
        <f t="shared" si="640"/>
        <v>0</v>
      </c>
      <c r="J568" s="179">
        <f t="shared" si="640"/>
        <v>0</v>
      </c>
      <c r="K568" s="179">
        <f t="shared" si="640"/>
        <v>0</v>
      </c>
      <c r="L568" s="528">
        <f t="shared" si="640"/>
        <v>0</v>
      </c>
      <c r="M568" s="528">
        <f t="shared" ref="M568:N568" si="641">M451*21</f>
        <v>0</v>
      </c>
      <c r="N568" s="180">
        <f t="shared" si="641"/>
        <v>0</v>
      </c>
    </row>
    <row r="569" spans="2:14" s="18" customFormat="1" x14ac:dyDescent="0.25">
      <c r="B569" s="165" t="s">
        <v>158</v>
      </c>
      <c r="C569" s="20"/>
      <c r="D569" s="179">
        <f t="shared" ref="D569:L569" si="642">D452*21</f>
        <v>0</v>
      </c>
      <c r="E569" s="179">
        <f t="shared" si="642"/>
        <v>0</v>
      </c>
      <c r="F569" s="179">
        <f t="shared" si="642"/>
        <v>0</v>
      </c>
      <c r="G569" s="179">
        <f t="shared" si="642"/>
        <v>0</v>
      </c>
      <c r="H569" s="179">
        <f t="shared" si="642"/>
        <v>0</v>
      </c>
      <c r="I569" s="179">
        <f t="shared" si="642"/>
        <v>0</v>
      </c>
      <c r="J569" s="179">
        <f t="shared" si="642"/>
        <v>0</v>
      </c>
      <c r="K569" s="179">
        <f t="shared" si="642"/>
        <v>0</v>
      </c>
      <c r="L569" s="528">
        <f t="shared" si="642"/>
        <v>0</v>
      </c>
      <c r="M569" s="528">
        <f t="shared" ref="M569:N569" si="643">M452*21</f>
        <v>0</v>
      </c>
      <c r="N569" s="180">
        <f t="shared" si="643"/>
        <v>0</v>
      </c>
    </row>
    <row r="570" spans="2:14" s="18" customFormat="1" x14ac:dyDescent="0.25">
      <c r="B570" s="165" t="s">
        <v>159</v>
      </c>
      <c r="C570" s="20"/>
      <c r="D570" s="179">
        <f t="shared" ref="D570:L570" si="644">D453*21</f>
        <v>0</v>
      </c>
      <c r="E570" s="179">
        <f t="shared" si="644"/>
        <v>0</v>
      </c>
      <c r="F570" s="179">
        <f t="shared" si="644"/>
        <v>0</v>
      </c>
      <c r="G570" s="179">
        <f t="shared" si="644"/>
        <v>0</v>
      </c>
      <c r="H570" s="179">
        <f t="shared" si="644"/>
        <v>0</v>
      </c>
      <c r="I570" s="179">
        <f t="shared" si="644"/>
        <v>0</v>
      </c>
      <c r="J570" s="179">
        <f t="shared" si="644"/>
        <v>0</v>
      </c>
      <c r="K570" s="179">
        <f t="shared" si="644"/>
        <v>0</v>
      </c>
      <c r="L570" s="528">
        <f t="shared" si="644"/>
        <v>0</v>
      </c>
      <c r="M570" s="528">
        <f t="shared" ref="M570:N570" si="645">M453*21</f>
        <v>0</v>
      </c>
      <c r="N570" s="180">
        <f t="shared" si="645"/>
        <v>0</v>
      </c>
    </row>
    <row r="571" spans="2:14" s="18" customFormat="1" x14ac:dyDescent="0.25">
      <c r="B571" s="165" t="s">
        <v>160</v>
      </c>
      <c r="C571" s="20"/>
      <c r="D571" s="179">
        <f t="shared" ref="D571:L571" si="646">D454*21</f>
        <v>0</v>
      </c>
      <c r="E571" s="179">
        <f t="shared" si="646"/>
        <v>0</v>
      </c>
      <c r="F571" s="179">
        <f t="shared" si="646"/>
        <v>0</v>
      </c>
      <c r="G571" s="179">
        <f t="shared" si="646"/>
        <v>0</v>
      </c>
      <c r="H571" s="179">
        <f t="shared" si="646"/>
        <v>0</v>
      </c>
      <c r="I571" s="179">
        <f t="shared" si="646"/>
        <v>0</v>
      </c>
      <c r="J571" s="179">
        <f t="shared" si="646"/>
        <v>0</v>
      </c>
      <c r="K571" s="179">
        <f t="shared" si="646"/>
        <v>0</v>
      </c>
      <c r="L571" s="528">
        <f t="shared" si="646"/>
        <v>0</v>
      </c>
      <c r="M571" s="528">
        <f t="shared" ref="M571:N571" si="647">M454*21</f>
        <v>0</v>
      </c>
      <c r="N571" s="180">
        <f t="shared" si="647"/>
        <v>0</v>
      </c>
    </row>
    <row r="572" spans="2:14" s="18" customFormat="1" x14ac:dyDescent="0.25">
      <c r="B572" s="165" t="s">
        <v>161</v>
      </c>
      <c r="C572" s="20"/>
      <c r="D572" s="179">
        <f t="shared" ref="D572:L572" si="648">D455*21</f>
        <v>0</v>
      </c>
      <c r="E572" s="179">
        <f t="shared" si="648"/>
        <v>0</v>
      </c>
      <c r="F572" s="179">
        <f t="shared" si="648"/>
        <v>0</v>
      </c>
      <c r="G572" s="179">
        <f t="shared" si="648"/>
        <v>0</v>
      </c>
      <c r="H572" s="179">
        <f t="shared" si="648"/>
        <v>0</v>
      </c>
      <c r="I572" s="179">
        <f t="shared" si="648"/>
        <v>0</v>
      </c>
      <c r="J572" s="179">
        <f t="shared" si="648"/>
        <v>0</v>
      </c>
      <c r="K572" s="179">
        <f t="shared" si="648"/>
        <v>0</v>
      </c>
      <c r="L572" s="179">
        <f t="shared" si="648"/>
        <v>0</v>
      </c>
      <c r="M572" s="179">
        <f t="shared" ref="M572:N572" si="649">M455*21</f>
        <v>0</v>
      </c>
      <c r="N572" s="180">
        <f t="shared" si="649"/>
        <v>0</v>
      </c>
    </row>
    <row r="573" spans="2:14" s="18" customFormat="1" x14ac:dyDescent="0.25">
      <c r="B573" s="165" t="s">
        <v>162</v>
      </c>
      <c r="C573" s="20"/>
      <c r="D573" s="179">
        <f t="shared" ref="D573:L573" si="650">D456*21</f>
        <v>0</v>
      </c>
      <c r="E573" s="179">
        <f t="shared" si="650"/>
        <v>0</v>
      </c>
      <c r="F573" s="179">
        <f t="shared" si="650"/>
        <v>0</v>
      </c>
      <c r="G573" s="179">
        <f t="shared" si="650"/>
        <v>0</v>
      </c>
      <c r="H573" s="179">
        <f t="shared" si="650"/>
        <v>0</v>
      </c>
      <c r="I573" s="179">
        <f t="shared" si="650"/>
        <v>0</v>
      </c>
      <c r="J573" s="179">
        <f t="shared" si="650"/>
        <v>0</v>
      </c>
      <c r="K573" s="179">
        <f t="shared" si="650"/>
        <v>0</v>
      </c>
      <c r="L573" s="528">
        <f t="shared" si="650"/>
        <v>0</v>
      </c>
      <c r="M573" s="528">
        <f t="shared" ref="M573:N573" si="651">M456*21</f>
        <v>0</v>
      </c>
      <c r="N573" s="180">
        <f t="shared" si="651"/>
        <v>0</v>
      </c>
    </row>
    <row r="574" spans="2:14" s="18" customFormat="1" x14ac:dyDescent="0.25">
      <c r="B574" s="165" t="s">
        <v>163</v>
      </c>
      <c r="C574" s="20"/>
      <c r="D574" s="179">
        <f t="shared" ref="D574:L574" si="652">D457*21</f>
        <v>0</v>
      </c>
      <c r="E574" s="179">
        <f t="shared" si="652"/>
        <v>0</v>
      </c>
      <c r="F574" s="179">
        <f t="shared" si="652"/>
        <v>0</v>
      </c>
      <c r="G574" s="179">
        <f t="shared" si="652"/>
        <v>0</v>
      </c>
      <c r="H574" s="179">
        <f t="shared" si="652"/>
        <v>0</v>
      </c>
      <c r="I574" s="179">
        <f t="shared" si="652"/>
        <v>0</v>
      </c>
      <c r="J574" s="179">
        <f t="shared" si="652"/>
        <v>0</v>
      </c>
      <c r="K574" s="179">
        <f t="shared" si="652"/>
        <v>0</v>
      </c>
      <c r="L574" s="528">
        <f t="shared" si="652"/>
        <v>0</v>
      </c>
      <c r="M574" s="528">
        <f t="shared" ref="M574:N574" si="653">M457*21</f>
        <v>0</v>
      </c>
      <c r="N574" s="180">
        <f t="shared" si="653"/>
        <v>0</v>
      </c>
    </row>
    <row r="575" spans="2:14" s="18" customFormat="1" x14ac:dyDescent="0.25">
      <c r="B575" s="165" t="s">
        <v>164</v>
      </c>
      <c r="C575" s="20"/>
      <c r="D575" s="179">
        <f t="shared" ref="D575:L575" si="654">D458*21</f>
        <v>0</v>
      </c>
      <c r="E575" s="179">
        <f t="shared" si="654"/>
        <v>0</v>
      </c>
      <c r="F575" s="179">
        <f t="shared" si="654"/>
        <v>0</v>
      </c>
      <c r="G575" s="179">
        <f t="shared" si="654"/>
        <v>0</v>
      </c>
      <c r="H575" s="179">
        <f t="shared" si="654"/>
        <v>0</v>
      </c>
      <c r="I575" s="179">
        <f t="shared" si="654"/>
        <v>0</v>
      </c>
      <c r="J575" s="179">
        <f t="shared" si="654"/>
        <v>0</v>
      </c>
      <c r="K575" s="179">
        <f t="shared" si="654"/>
        <v>0</v>
      </c>
      <c r="L575" s="528">
        <f t="shared" si="654"/>
        <v>0</v>
      </c>
      <c r="M575" s="528">
        <f t="shared" ref="M575:N575" si="655">M458*21</f>
        <v>0</v>
      </c>
      <c r="N575" s="180">
        <f t="shared" si="655"/>
        <v>0</v>
      </c>
    </row>
    <row r="576" spans="2:14" s="18" customFormat="1" x14ac:dyDescent="0.25">
      <c r="B576" s="165" t="s">
        <v>165</v>
      </c>
      <c r="C576" s="20"/>
      <c r="D576" s="179">
        <f t="shared" ref="D576:L576" si="656">D459*21</f>
        <v>0</v>
      </c>
      <c r="E576" s="179">
        <f t="shared" si="656"/>
        <v>0</v>
      </c>
      <c r="F576" s="179">
        <f t="shared" si="656"/>
        <v>0</v>
      </c>
      <c r="G576" s="179">
        <f t="shared" si="656"/>
        <v>0</v>
      </c>
      <c r="H576" s="179">
        <f t="shared" si="656"/>
        <v>0</v>
      </c>
      <c r="I576" s="179">
        <f t="shared" si="656"/>
        <v>0</v>
      </c>
      <c r="J576" s="179">
        <f t="shared" si="656"/>
        <v>0</v>
      </c>
      <c r="K576" s="179">
        <f t="shared" si="656"/>
        <v>0</v>
      </c>
      <c r="L576" s="528">
        <f t="shared" si="656"/>
        <v>0</v>
      </c>
      <c r="M576" s="528">
        <f t="shared" ref="M576:N576" si="657">M459*21</f>
        <v>0</v>
      </c>
      <c r="N576" s="180">
        <f t="shared" si="657"/>
        <v>0</v>
      </c>
    </row>
    <row r="577" spans="2:14" s="18" customFormat="1" x14ac:dyDescent="0.25">
      <c r="B577" s="165" t="s">
        <v>166</v>
      </c>
      <c r="C577" s="20"/>
      <c r="D577" s="179">
        <f t="shared" ref="D577:L577" si="658">D460*21</f>
        <v>0</v>
      </c>
      <c r="E577" s="179">
        <f t="shared" si="658"/>
        <v>0</v>
      </c>
      <c r="F577" s="179">
        <f t="shared" si="658"/>
        <v>0</v>
      </c>
      <c r="G577" s="179">
        <f t="shared" si="658"/>
        <v>0</v>
      </c>
      <c r="H577" s="179">
        <f t="shared" si="658"/>
        <v>0</v>
      </c>
      <c r="I577" s="179">
        <f t="shared" si="658"/>
        <v>0</v>
      </c>
      <c r="J577" s="179">
        <f t="shared" si="658"/>
        <v>0</v>
      </c>
      <c r="K577" s="179">
        <f t="shared" si="658"/>
        <v>0</v>
      </c>
      <c r="L577" s="179">
        <f t="shared" si="658"/>
        <v>0</v>
      </c>
      <c r="M577" s="179">
        <f t="shared" ref="M577:N577" si="659">M460*21</f>
        <v>0</v>
      </c>
      <c r="N577" s="180">
        <f t="shared" si="659"/>
        <v>0</v>
      </c>
    </row>
    <row r="578" spans="2:14" s="18" customFormat="1" x14ac:dyDescent="0.25">
      <c r="B578" s="165" t="s">
        <v>186</v>
      </c>
      <c r="C578" s="20"/>
      <c r="D578" s="179">
        <f t="shared" ref="D578:L578" si="660">D461*21</f>
        <v>0</v>
      </c>
      <c r="E578" s="179">
        <f t="shared" si="660"/>
        <v>0</v>
      </c>
      <c r="F578" s="179">
        <f t="shared" si="660"/>
        <v>0</v>
      </c>
      <c r="G578" s="179">
        <f t="shared" si="660"/>
        <v>0</v>
      </c>
      <c r="H578" s="179">
        <f t="shared" si="660"/>
        <v>0</v>
      </c>
      <c r="I578" s="179">
        <f t="shared" si="660"/>
        <v>0</v>
      </c>
      <c r="J578" s="179">
        <f t="shared" si="660"/>
        <v>0</v>
      </c>
      <c r="K578" s="179">
        <f t="shared" si="660"/>
        <v>0</v>
      </c>
      <c r="L578" s="528">
        <f t="shared" si="660"/>
        <v>0</v>
      </c>
      <c r="M578" s="528">
        <f t="shared" ref="M578:N578" si="661">M461*21</f>
        <v>0</v>
      </c>
      <c r="N578" s="180">
        <f t="shared" si="661"/>
        <v>0</v>
      </c>
    </row>
    <row r="579" spans="2:14" s="18" customFormat="1" x14ac:dyDescent="0.25">
      <c r="B579" s="165" t="s">
        <v>167</v>
      </c>
      <c r="C579" s="20"/>
      <c r="D579" s="179">
        <f t="shared" ref="D579:L579" si="662">D462*21</f>
        <v>0</v>
      </c>
      <c r="E579" s="179">
        <f t="shared" si="662"/>
        <v>0</v>
      </c>
      <c r="F579" s="179">
        <f t="shared" si="662"/>
        <v>0</v>
      </c>
      <c r="G579" s="179">
        <f t="shared" si="662"/>
        <v>0</v>
      </c>
      <c r="H579" s="179">
        <f t="shared" si="662"/>
        <v>0</v>
      </c>
      <c r="I579" s="179">
        <f t="shared" si="662"/>
        <v>0</v>
      </c>
      <c r="J579" s="179">
        <f t="shared" si="662"/>
        <v>0</v>
      </c>
      <c r="K579" s="179">
        <f t="shared" si="662"/>
        <v>0</v>
      </c>
      <c r="L579" s="528">
        <f t="shared" si="662"/>
        <v>0</v>
      </c>
      <c r="M579" s="528">
        <f t="shared" ref="M579:N579" si="663">M462*21</f>
        <v>0</v>
      </c>
      <c r="N579" s="180">
        <f t="shared" si="663"/>
        <v>0</v>
      </c>
    </row>
    <row r="580" spans="2:14" s="18" customFormat="1" x14ac:dyDescent="0.25">
      <c r="B580" s="165" t="s">
        <v>168</v>
      </c>
      <c r="C580" s="20"/>
      <c r="D580" s="179">
        <f t="shared" ref="D580:L580" si="664">D463*21</f>
        <v>0</v>
      </c>
      <c r="E580" s="179">
        <f t="shared" si="664"/>
        <v>0</v>
      </c>
      <c r="F580" s="179">
        <f t="shared" si="664"/>
        <v>0</v>
      </c>
      <c r="G580" s="179">
        <f t="shared" si="664"/>
        <v>0</v>
      </c>
      <c r="H580" s="179">
        <f t="shared" si="664"/>
        <v>0</v>
      </c>
      <c r="I580" s="179">
        <f t="shared" si="664"/>
        <v>0</v>
      </c>
      <c r="J580" s="179">
        <f t="shared" si="664"/>
        <v>0</v>
      </c>
      <c r="K580" s="179">
        <f t="shared" si="664"/>
        <v>0</v>
      </c>
      <c r="L580" s="528">
        <f t="shared" si="664"/>
        <v>0</v>
      </c>
      <c r="M580" s="528">
        <f t="shared" ref="M580:N580" si="665">M463*21</f>
        <v>0</v>
      </c>
      <c r="N580" s="180">
        <f t="shared" si="665"/>
        <v>0</v>
      </c>
    </row>
    <row r="581" spans="2:14" s="18" customFormat="1" x14ac:dyDescent="0.25">
      <c r="B581" s="165" t="s">
        <v>169</v>
      </c>
      <c r="C581" s="20"/>
      <c r="D581" s="179">
        <f t="shared" ref="D581:L581" si="666">D464*21</f>
        <v>0</v>
      </c>
      <c r="E581" s="179">
        <f t="shared" si="666"/>
        <v>0</v>
      </c>
      <c r="F581" s="179">
        <f t="shared" si="666"/>
        <v>0</v>
      </c>
      <c r="G581" s="179">
        <f t="shared" si="666"/>
        <v>0</v>
      </c>
      <c r="H581" s="179">
        <f t="shared" si="666"/>
        <v>0</v>
      </c>
      <c r="I581" s="179">
        <f t="shared" si="666"/>
        <v>0</v>
      </c>
      <c r="J581" s="179">
        <f t="shared" si="666"/>
        <v>0</v>
      </c>
      <c r="K581" s="179">
        <f t="shared" si="666"/>
        <v>0</v>
      </c>
      <c r="L581" s="528">
        <f t="shared" si="666"/>
        <v>0</v>
      </c>
      <c r="M581" s="528">
        <f t="shared" ref="M581:N581" si="667">M464*21</f>
        <v>0</v>
      </c>
      <c r="N581" s="180">
        <f t="shared" si="667"/>
        <v>0</v>
      </c>
    </row>
    <row r="582" spans="2:14" s="18" customFormat="1" x14ac:dyDescent="0.25">
      <c r="B582" s="165" t="s">
        <v>170</v>
      </c>
      <c r="C582" s="20"/>
      <c r="D582" s="179">
        <f t="shared" ref="D582:L582" si="668">D465*21</f>
        <v>0</v>
      </c>
      <c r="E582" s="179">
        <f t="shared" si="668"/>
        <v>0</v>
      </c>
      <c r="F582" s="179">
        <f t="shared" si="668"/>
        <v>0</v>
      </c>
      <c r="G582" s="179">
        <f t="shared" si="668"/>
        <v>0</v>
      </c>
      <c r="H582" s="179">
        <f t="shared" si="668"/>
        <v>0</v>
      </c>
      <c r="I582" s="179">
        <f t="shared" si="668"/>
        <v>0</v>
      </c>
      <c r="J582" s="179">
        <f t="shared" si="668"/>
        <v>0</v>
      </c>
      <c r="K582" s="179">
        <f t="shared" si="668"/>
        <v>0</v>
      </c>
      <c r="L582" s="179">
        <f t="shared" si="668"/>
        <v>0</v>
      </c>
      <c r="M582" s="179">
        <f t="shared" ref="M582:N582" si="669">M465*21</f>
        <v>0</v>
      </c>
      <c r="N582" s="180">
        <f t="shared" si="669"/>
        <v>0</v>
      </c>
    </row>
    <row r="583" spans="2:14" s="18" customFormat="1" x14ac:dyDescent="0.25">
      <c r="B583" s="455" t="s">
        <v>545</v>
      </c>
      <c r="C583" s="20"/>
      <c r="D583" s="460">
        <f>SUM(D547:D582)</f>
        <v>0</v>
      </c>
      <c r="E583" s="460">
        <f t="shared" ref="E583" si="670">SUM(E547:E582)</f>
        <v>0</v>
      </c>
      <c r="F583" s="460">
        <f t="shared" ref="F583" si="671">SUM(F547:F582)</f>
        <v>0</v>
      </c>
      <c r="G583" s="460">
        <f t="shared" ref="G583" si="672">SUM(G547:G582)</f>
        <v>0</v>
      </c>
      <c r="H583" s="460">
        <f t="shared" ref="H583" si="673">SUM(H547:H582)</f>
        <v>0</v>
      </c>
      <c r="I583" s="460">
        <f t="shared" ref="I583" si="674">SUM(I547:I582)</f>
        <v>0</v>
      </c>
      <c r="J583" s="460">
        <f t="shared" ref="J583" si="675">SUM(J547:J582)</f>
        <v>0</v>
      </c>
      <c r="K583" s="460">
        <f t="shared" ref="K583" si="676">SUM(K547:K582)</f>
        <v>0</v>
      </c>
      <c r="L583" s="460">
        <f t="shared" ref="L583:N583" si="677">SUM(L547:L582)</f>
        <v>0</v>
      </c>
      <c r="M583" s="460">
        <f t="shared" si="677"/>
        <v>0</v>
      </c>
      <c r="N583" s="461">
        <f t="shared" si="677"/>
        <v>0</v>
      </c>
    </row>
    <row r="584" spans="2:14" s="68" customFormat="1" x14ac:dyDescent="0.25">
      <c r="B584" s="166" t="s">
        <v>17</v>
      </c>
      <c r="C584" s="27"/>
      <c r="D584" s="450"/>
      <c r="E584" s="450"/>
      <c r="F584" s="450"/>
      <c r="G584" s="450"/>
      <c r="H584" s="450"/>
      <c r="I584" s="450"/>
      <c r="J584" s="450"/>
      <c r="K584" s="452"/>
      <c r="L584" s="179"/>
      <c r="M584" s="179"/>
      <c r="N584" s="451"/>
    </row>
    <row r="585" spans="2:14" s="18" customFormat="1" x14ac:dyDescent="0.25">
      <c r="B585" s="165" t="s">
        <v>136</v>
      </c>
      <c r="C585" s="20"/>
      <c r="D585" s="179">
        <f t="shared" ref="D585:K585" si="678">D468*21</f>
        <v>0</v>
      </c>
      <c r="E585" s="179">
        <f t="shared" si="678"/>
        <v>0</v>
      </c>
      <c r="F585" s="179">
        <f t="shared" si="678"/>
        <v>0</v>
      </c>
      <c r="G585" s="179">
        <f t="shared" si="678"/>
        <v>0</v>
      </c>
      <c r="H585" s="179">
        <f t="shared" si="678"/>
        <v>0</v>
      </c>
      <c r="I585" s="179">
        <f t="shared" si="678"/>
        <v>0</v>
      </c>
      <c r="J585" s="179">
        <f t="shared" si="678"/>
        <v>0</v>
      </c>
      <c r="K585" s="179">
        <f t="shared" si="678"/>
        <v>0</v>
      </c>
      <c r="L585" s="528">
        <f t="shared" ref="L585:N620" si="679">L468*21</f>
        <v>0</v>
      </c>
      <c r="M585" s="528">
        <f t="shared" si="679"/>
        <v>0</v>
      </c>
      <c r="N585" s="180">
        <f t="shared" si="679"/>
        <v>0</v>
      </c>
    </row>
    <row r="586" spans="2:14" s="18" customFormat="1" x14ac:dyDescent="0.25">
      <c r="B586" s="165" t="s">
        <v>137</v>
      </c>
      <c r="C586" s="20"/>
      <c r="D586" s="179">
        <f t="shared" ref="D586:K586" si="680">D469*21</f>
        <v>0</v>
      </c>
      <c r="E586" s="179">
        <f t="shared" si="680"/>
        <v>0</v>
      </c>
      <c r="F586" s="179">
        <f t="shared" si="680"/>
        <v>0</v>
      </c>
      <c r="G586" s="179">
        <f t="shared" si="680"/>
        <v>0</v>
      </c>
      <c r="H586" s="179">
        <f t="shared" si="680"/>
        <v>0</v>
      </c>
      <c r="I586" s="179">
        <f t="shared" si="680"/>
        <v>0</v>
      </c>
      <c r="J586" s="179">
        <f t="shared" si="680"/>
        <v>0</v>
      </c>
      <c r="K586" s="179">
        <f t="shared" si="680"/>
        <v>0</v>
      </c>
      <c r="L586" s="179">
        <f t="shared" si="679"/>
        <v>0</v>
      </c>
      <c r="M586" s="179">
        <f t="shared" si="679"/>
        <v>0</v>
      </c>
      <c r="N586" s="180">
        <f t="shared" si="679"/>
        <v>0</v>
      </c>
    </row>
    <row r="587" spans="2:14" s="18" customFormat="1" x14ac:dyDescent="0.25">
      <c r="B587" s="165" t="s">
        <v>138</v>
      </c>
      <c r="C587" s="20"/>
      <c r="D587" s="179">
        <f t="shared" ref="D587:K587" si="681">D470*21</f>
        <v>0</v>
      </c>
      <c r="E587" s="179">
        <f t="shared" si="681"/>
        <v>0</v>
      </c>
      <c r="F587" s="179">
        <f t="shared" si="681"/>
        <v>0</v>
      </c>
      <c r="G587" s="179">
        <f t="shared" si="681"/>
        <v>0</v>
      </c>
      <c r="H587" s="179">
        <f t="shared" si="681"/>
        <v>0</v>
      </c>
      <c r="I587" s="179">
        <f t="shared" si="681"/>
        <v>0</v>
      </c>
      <c r="J587" s="179">
        <f t="shared" si="681"/>
        <v>0</v>
      </c>
      <c r="K587" s="179">
        <f t="shared" si="681"/>
        <v>0</v>
      </c>
      <c r="L587" s="528">
        <f t="shared" si="679"/>
        <v>0</v>
      </c>
      <c r="M587" s="528">
        <f t="shared" si="679"/>
        <v>0</v>
      </c>
      <c r="N587" s="180">
        <f t="shared" si="679"/>
        <v>0</v>
      </c>
    </row>
    <row r="588" spans="2:14" s="18" customFormat="1" x14ac:dyDescent="0.25">
      <c r="B588" s="165" t="s">
        <v>139</v>
      </c>
      <c r="C588" s="20"/>
      <c r="D588" s="179">
        <f t="shared" ref="D588:K588" si="682">D471*21</f>
        <v>0</v>
      </c>
      <c r="E588" s="179">
        <f t="shared" si="682"/>
        <v>0</v>
      </c>
      <c r="F588" s="179">
        <f t="shared" si="682"/>
        <v>0</v>
      </c>
      <c r="G588" s="179">
        <f t="shared" si="682"/>
        <v>0</v>
      </c>
      <c r="H588" s="179">
        <f t="shared" si="682"/>
        <v>0</v>
      </c>
      <c r="I588" s="179">
        <f t="shared" si="682"/>
        <v>0</v>
      </c>
      <c r="J588" s="179">
        <f t="shared" si="682"/>
        <v>0</v>
      </c>
      <c r="K588" s="179">
        <f t="shared" si="682"/>
        <v>0</v>
      </c>
      <c r="L588" s="528">
        <f t="shared" si="679"/>
        <v>0</v>
      </c>
      <c r="M588" s="528">
        <f t="shared" si="679"/>
        <v>0</v>
      </c>
      <c r="N588" s="180">
        <f t="shared" si="679"/>
        <v>0</v>
      </c>
    </row>
    <row r="589" spans="2:14" s="18" customFormat="1" x14ac:dyDescent="0.25">
      <c r="B589" s="165" t="s">
        <v>140</v>
      </c>
      <c r="C589" s="20"/>
      <c r="D589" s="179">
        <f t="shared" ref="D589:K589" si="683">D472*21</f>
        <v>0</v>
      </c>
      <c r="E589" s="179">
        <f t="shared" si="683"/>
        <v>0</v>
      </c>
      <c r="F589" s="179">
        <f t="shared" si="683"/>
        <v>0</v>
      </c>
      <c r="G589" s="179">
        <f t="shared" si="683"/>
        <v>0</v>
      </c>
      <c r="H589" s="179">
        <f t="shared" si="683"/>
        <v>0</v>
      </c>
      <c r="I589" s="179">
        <f t="shared" si="683"/>
        <v>0</v>
      </c>
      <c r="J589" s="179">
        <f t="shared" si="683"/>
        <v>0</v>
      </c>
      <c r="K589" s="179">
        <f t="shared" si="683"/>
        <v>0</v>
      </c>
      <c r="L589" s="528">
        <f t="shared" si="679"/>
        <v>0</v>
      </c>
      <c r="M589" s="528">
        <f t="shared" si="679"/>
        <v>0</v>
      </c>
      <c r="N589" s="180">
        <f t="shared" si="679"/>
        <v>0</v>
      </c>
    </row>
    <row r="590" spans="2:14" s="18" customFormat="1" x14ac:dyDescent="0.25">
      <c r="B590" s="165" t="s">
        <v>141</v>
      </c>
      <c r="C590" s="20"/>
      <c r="D590" s="179">
        <f t="shared" ref="D590:K590" si="684">D473*21</f>
        <v>0</v>
      </c>
      <c r="E590" s="179">
        <f t="shared" si="684"/>
        <v>0</v>
      </c>
      <c r="F590" s="179">
        <f t="shared" si="684"/>
        <v>0</v>
      </c>
      <c r="G590" s="179">
        <f t="shared" si="684"/>
        <v>0</v>
      </c>
      <c r="H590" s="179">
        <f t="shared" si="684"/>
        <v>0</v>
      </c>
      <c r="I590" s="179">
        <f t="shared" si="684"/>
        <v>0</v>
      </c>
      <c r="J590" s="179">
        <f t="shared" si="684"/>
        <v>0</v>
      </c>
      <c r="K590" s="179">
        <f t="shared" si="684"/>
        <v>0</v>
      </c>
      <c r="L590" s="528">
        <f t="shared" si="679"/>
        <v>0</v>
      </c>
      <c r="M590" s="528">
        <f t="shared" si="679"/>
        <v>0</v>
      </c>
      <c r="N590" s="180">
        <f t="shared" si="679"/>
        <v>0</v>
      </c>
    </row>
    <row r="591" spans="2:14" s="18" customFormat="1" x14ac:dyDescent="0.25">
      <c r="B591" s="165" t="s">
        <v>142</v>
      </c>
      <c r="C591" s="20"/>
      <c r="D591" s="179">
        <f t="shared" ref="D591:K591" si="685">D474*21</f>
        <v>0</v>
      </c>
      <c r="E591" s="179">
        <f t="shared" si="685"/>
        <v>0</v>
      </c>
      <c r="F591" s="179">
        <f t="shared" si="685"/>
        <v>0</v>
      </c>
      <c r="G591" s="179">
        <f t="shared" si="685"/>
        <v>0</v>
      </c>
      <c r="H591" s="179">
        <f t="shared" si="685"/>
        <v>0</v>
      </c>
      <c r="I591" s="179">
        <f t="shared" si="685"/>
        <v>0</v>
      </c>
      <c r="J591" s="179">
        <f t="shared" si="685"/>
        <v>0</v>
      </c>
      <c r="K591" s="179">
        <f t="shared" si="685"/>
        <v>0</v>
      </c>
      <c r="L591" s="179">
        <f t="shared" si="679"/>
        <v>0</v>
      </c>
      <c r="M591" s="179">
        <f t="shared" si="679"/>
        <v>0</v>
      </c>
      <c r="N591" s="180">
        <f t="shared" si="679"/>
        <v>0</v>
      </c>
    </row>
    <row r="592" spans="2:14" s="18" customFormat="1" x14ac:dyDescent="0.25">
      <c r="B592" s="165" t="s">
        <v>143</v>
      </c>
      <c r="C592" s="20"/>
      <c r="D592" s="179">
        <f t="shared" ref="D592:K592" si="686">D475*21</f>
        <v>0</v>
      </c>
      <c r="E592" s="179">
        <f t="shared" si="686"/>
        <v>0</v>
      </c>
      <c r="F592" s="179">
        <f t="shared" si="686"/>
        <v>0</v>
      </c>
      <c r="G592" s="179">
        <f t="shared" si="686"/>
        <v>0</v>
      </c>
      <c r="H592" s="179">
        <f t="shared" si="686"/>
        <v>0</v>
      </c>
      <c r="I592" s="179">
        <f t="shared" si="686"/>
        <v>0</v>
      </c>
      <c r="J592" s="179">
        <f t="shared" si="686"/>
        <v>0</v>
      </c>
      <c r="K592" s="179">
        <f t="shared" si="686"/>
        <v>0</v>
      </c>
      <c r="L592" s="528">
        <f t="shared" si="679"/>
        <v>0</v>
      </c>
      <c r="M592" s="528">
        <f t="shared" si="679"/>
        <v>0</v>
      </c>
      <c r="N592" s="180">
        <f t="shared" si="679"/>
        <v>0</v>
      </c>
    </row>
    <row r="593" spans="2:14" s="18" customFormat="1" x14ac:dyDescent="0.25">
      <c r="B593" s="165" t="s">
        <v>144</v>
      </c>
      <c r="C593" s="20"/>
      <c r="D593" s="179">
        <f t="shared" ref="D593:K593" si="687">D476*21</f>
        <v>0</v>
      </c>
      <c r="E593" s="179">
        <f t="shared" si="687"/>
        <v>0</v>
      </c>
      <c r="F593" s="179">
        <f t="shared" si="687"/>
        <v>0</v>
      </c>
      <c r="G593" s="179">
        <f t="shared" si="687"/>
        <v>0</v>
      </c>
      <c r="H593" s="179">
        <f t="shared" si="687"/>
        <v>0</v>
      </c>
      <c r="I593" s="179">
        <f t="shared" si="687"/>
        <v>0</v>
      </c>
      <c r="J593" s="179">
        <f t="shared" si="687"/>
        <v>0</v>
      </c>
      <c r="K593" s="179">
        <f t="shared" si="687"/>
        <v>0</v>
      </c>
      <c r="L593" s="528">
        <f t="shared" si="679"/>
        <v>0</v>
      </c>
      <c r="M593" s="528">
        <f t="shared" si="679"/>
        <v>0</v>
      </c>
      <c r="N593" s="180">
        <f t="shared" si="679"/>
        <v>0</v>
      </c>
    </row>
    <row r="594" spans="2:14" s="18" customFormat="1" x14ac:dyDescent="0.25">
      <c r="B594" s="165" t="s">
        <v>145</v>
      </c>
      <c r="C594" s="20"/>
      <c r="D594" s="179">
        <f t="shared" ref="D594:K594" si="688">D477*21</f>
        <v>0</v>
      </c>
      <c r="E594" s="179">
        <f t="shared" si="688"/>
        <v>0</v>
      </c>
      <c r="F594" s="179">
        <f t="shared" si="688"/>
        <v>0</v>
      </c>
      <c r="G594" s="179">
        <f t="shared" si="688"/>
        <v>0</v>
      </c>
      <c r="H594" s="179">
        <f t="shared" si="688"/>
        <v>0</v>
      </c>
      <c r="I594" s="179">
        <f t="shared" si="688"/>
        <v>0</v>
      </c>
      <c r="J594" s="179">
        <f t="shared" si="688"/>
        <v>0</v>
      </c>
      <c r="K594" s="179">
        <f t="shared" si="688"/>
        <v>0</v>
      </c>
      <c r="L594" s="528">
        <f t="shared" si="679"/>
        <v>0</v>
      </c>
      <c r="M594" s="528">
        <f t="shared" si="679"/>
        <v>0</v>
      </c>
      <c r="N594" s="180">
        <f t="shared" si="679"/>
        <v>0</v>
      </c>
    </row>
    <row r="595" spans="2:14" s="18" customFormat="1" x14ac:dyDescent="0.25">
      <c r="B595" s="165" t="s">
        <v>146</v>
      </c>
      <c r="C595" s="20"/>
      <c r="D595" s="179">
        <f t="shared" ref="D595:K595" si="689">D478*21</f>
        <v>0</v>
      </c>
      <c r="E595" s="179">
        <f t="shared" si="689"/>
        <v>0</v>
      </c>
      <c r="F595" s="179">
        <f t="shared" si="689"/>
        <v>0</v>
      </c>
      <c r="G595" s="179">
        <f t="shared" si="689"/>
        <v>0</v>
      </c>
      <c r="H595" s="179">
        <f t="shared" si="689"/>
        <v>0</v>
      </c>
      <c r="I595" s="179">
        <f t="shared" si="689"/>
        <v>0</v>
      </c>
      <c r="J595" s="179">
        <f t="shared" si="689"/>
        <v>0</v>
      </c>
      <c r="K595" s="179">
        <f t="shared" si="689"/>
        <v>0</v>
      </c>
      <c r="L595" s="179">
        <f t="shared" si="679"/>
        <v>0</v>
      </c>
      <c r="M595" s="179">
        <f t="shared" si="679"/>
        <v>0</v>
      </c>
      <c r="N595" s="180">
        <f t="shared" si="679"/>
        <v>0</v>
      </c>
    </row>
    <row r="596" spans="2:14" s="18" customFormat="1" x14ac:dyDescent="0.25">
      <c r="B596" s="165" t="s">
        <v>147</v>
      </c>
      <c r="C596" s="20"/>
      <c r="D596" s="179">
        <f t="shared" ref="D596:K596" si="690">D479*21</f>
        <v>0</v>
      </c>
      <c r="E596" s="179">
        <f t="shared" si="690"/>
        <v>0</v>
      </c>
      <c r="F596" s="179">
        <f t="shared" si="690"/>
        <v>0</v>
      </c>
      <c r="G596" s="179">
        <f t="shared" si="690"/>
        <v>0</v>
      </c>
      <c r="H596" s="179">
        <f t="shared" si="690"/>
        <v>0</v>
      </c>
      <c r="I596" s="179">
        <f t="shared" si="690"/>
        <v>0</v>
      </c>
      <c r="J596" s="179">
        <f t="shared" si="690"/>
        <v>0</v>
      </c>
      <c r="K596" s="179">
        <f t="shared" si="690"/>
        <v>0</v>
      </c>
      <c r="L596" s="179">
        <f t="shared" si="679"/>
        <v>0</v>
      </c>
      <c r="M596" s="179">
        <f t="shared" si="679"/>
        <v>0</v>
      </c>
      <c r="N596" s="180">
        <f t="shared" si="679"/>
        <v>0</v>
      </c>
    </row>
    <row r="597" spans="2:14" s="18" customFormat="1" x14ac:dyDescent="0.25">
      <c r="B597" s="165" t="s">
        <v>148</v>
      </c>
      <c r="C597" s="20"/>
      <c r="D597" s="179">
        <f t="shared" ref="D597:K597" si="691">D480*21</f>
        <v>0</v>
      </c>
      <c r="E597" s="179">
        <f t="shared" si="691"/>
        <v>0</v>
      </c>
      <c r="F597" s="179">
        <f t="shared" si="691"/>
        <v>0</v>
      </c>
      <c r="G597" s="179">
        <f t="shared" si="691"/>
        <v>0</v>
      </c>
      <c r="H597" s="179">
        <f t="shared" si="691"/>
        <v>0</v>
      </c>
      <c r="I597" s="179">
        <f t="shared" si="691"/>
        <v>0</v>
      </c>
      <c r="J597" s="179">
        <f t="shared" si="691"/>
        <v>0</v>
      </c>
      <c r="K597" s="179">
        <f t="shared" si="691"/>
        <v>0</v>
      </c>
      <c r="L597" s="528">
        <f t="shared" si="679"/>
        <v>0</v>
      </c>
      <c r="M597" s="528">
        <f t="shared" si="679"/>
        <v>0</v>
      </c>
      <c r="N597" s="180">
        <f t="shared" si="679"/>
        <v>0</v>
      </c>
    </row>
    <row r="598" spans="2:14" s="18" customFormat="1" x14ac:dyDescent="0.25">
      <c r="B598" s="165" t="s">
        <v>149</v>
      </c>
      <c r="C598" s="20"/>
      <c r="D598" s="179">
        <f t="shared" ref="D598:K598" si="692">D481*21</f>
        <v>0</v>
      </c>
      <c r="E598" s="179">
        <f t="shared" si="692"/>
        <v>0</v>
      </c>
      <c r="F598" s="179">
        <f t="shared" si="692"/>
        <v>0</v>
      </c>
      <c r="G598" s="179">
        <f t="shared" si="692"/>
        <v>0</v>
      </c>
      <c r="H598" s="179">
        <f t="shared" si="692"/>
        <v>0</v>
      </c>
      <c r="I598" s="179">
        <f t="shared" si="692"/>
        <v>0</v>
      </c>
      <c r="J598" s="179">
        <f t="shared" si="692"/>
        <v>0</v>
      </c>
      <c r="K598" s="179">
        <f t="shared" si="692"/>
        <v>0</v>
      </c>
      <c r="L598" s="528">
        <f t="shared" si="679"/>
        <v>0</v>
      </c>
      <c r="M598" s="528">
        <f t="shared" si="679"/>
        <v>0</v>
      </c>
      <c r="N598" s="180">
        <f t="shared" si="679"/>
        <v>0</v>
      </c>
    </row>
    <row r="599" spans="2:14" s="18" customFormat="1" x14ac:dyDescent="0.25">
      <c r="B599" s="165" t="s">
        <v>150</v>
      </c>
      <c r="C599" s="20"/>
      <c r="D599" s="179">
        <f t="shared" ref="D599:K599" si="693">D482*21</f>
        <v>0</v>
      </c>
      <c r="E599" s="179">
        <f t="shared" si="693"/>
        <v>0</v>
      </c>
      <c r="F599" s="179">
        <f t="shared" si="693"/>
        <v>0</v>
      </c>
      <c r="G599" s="179">
        <f t="shared" si="693"/>
        <v>0</v>
      </c>
      <c r="H599" s="179">
        <f t="shared" si="693"/>
        <v>0</v>
      </c>
      <c r="I599" s="179">
        <f t="shared" si="693"/>
        <v>0</v>
      </c>
      <c r="J599" s="179">
        <f t="shared" si="693"/>
        <v>0</v>
      </c>
      <c r="K599" s="179">
        <f t="shared" si="693"/>
        <v>0</v>
      </c>
      <c r="L599" s="528">
        <f t="shared" si="679"/>
        <v>0</v>
      </c>
      <c r="M599" s="528">
        <f t="shared" si="679"/>
        <v>0</v>
      </c>
      <c r="N599" s="180">
        <f t="shared" si="679"/>
        <v>0</v>
      </c>
    </row>
    <row r="600" spans="2:14" s="18" customFormat="1" x14ac:dyDescent="0.25">
      <c r="B600" s="165" t="s">
        <v>151</v>
      </c>
      <c r="C600" s="20"/>
      <c r="D600" s="179">
        <f t="shared" ref="D600:K600" si="694">D483*21</f>
        <v>0</v>
      </c>
      <c r="E600" s="179">
        <f t="shared" si="694"/>
        <v>0</v>
      </c>
      <c r="F600" s="179">
        <f t="shared" si="694"/>
        <v>0</v>
      </c>
      <c r="G600" s="179">
        <f t="shared" si="694"/>
        <v>0</v>
      </c>
      <c r="H600" s="179">
        <f t="shared" si="694"/>
        <v>0</v>
      </c>
      <c r="I600" s="179">
        <f t="shared" si="694"/>
        <v>0</v>
      </c>
      <c r="J600" s="179">
        <f t="shared" si="694"/>
        <v>0</v>
      </c>
      <c r="K600" s="179">
        <f t="shared" si="694"/>
        <v>0</v>
      </c>
      <c r="L600" s="179">
        <f t="shared" si="679"/>
        <v>0</v>
      </c>
      <c r="M600" s="179">
        <f t="shared" si="679"/>
        <v>0</v>
      </c>
      <c r="N600" s="180">
        <f t="shared" si="679"/>
        <v>0</v>
      </c>
    </row>
    <row r="601" spans="2:14" s="18" customFormat="1" x14ac:dyDescent="0.25">
      <c r="B601" s="165" t="s">
        <v>152</v>
      </c>
      <c r="C601" s="20"/>
      <c r="D601" s="179">
        <f t="shared" ref="D601:K601" si="695">D484*21</f>
        <v>0</v>
      </c>
      <c r="E601" s="179">
        <f t="shared" si="695"/>
        <v>0</v>
      </c>
      <c r="F601" s="179">
        <f t="shared" si="695"/>
        <v>0</v>
      </c>
      <c r="G601" s="179">
        <f t="shared" si="695"/>
        <v>0</v>
      </c>
      <c r="H601" s="179">
        <f t="shared" si="695"/>
        <v>0</v>
      </c>
      <c r="I601" s="179">
        <f t="shared" si="695"/>
        <v>0</v>
      </c>
      <c r="J601" s="179">
        <f t="shared" si="695"/>
        <v>0</v>
      </c>
      <c r="K601" s="179">
        <f t="shared" si="695"/>
        <v>0</v>
      </c>
      <c r="L601" s="179">
        <f t="shared" si="679"/>
        <v>0</v>
      </c>
      <c r="M601" s="179">
        <f t="shared" si="679"/>
        <v>0</v>
      </c>
      <c r="N601" s="180">
        <f t="shared" si="679"/>
        <v>0</v>
      </c>
    </row>
    <row r="602" spans="2:14" s="18" customFormat="1" x14ac:dyDescent="0.25">
      <c r="B602" s="165" t="s">
        <v>153</v>
      </c>
      <c r="C602" s="20"/>
      <c r="D602" s="179">
        <f t="shared" ref="D602:K602" si="696">D485*21</f>
        <v>0</v>
      </c>
      <c r="E602" s="179">
        <f t="shared" si="696"/>
        <v>0</v>
      </c>
      <c r="F602" s="179">
        <f t="shared" si="696"/>
        <v>0</v>
      </c>
      <c r="G602" s="179">
        <f t="shared" si="696"/>
        <v>0</v>
      </c>
      <c r="H602" s="179">
        <f t="shared" si="696"/>
        <v>0</v>
      </c>
      <c r="I602" s="179">
        <f t="shared" si="696"/>
        <v>0</v>
      </c>
      <c r="J602" s="179">
        <f t="shared" si="696"/>
        <v>0</v>
      </c>
      <c r="K602" s="179">
        <f t="shared" si="696"/>
        <v>0</v>
      </c>
      <c r="L602" s="528">
        <f t="shared" si="679"/>
        <v>0</v>
      </c>
      <c r="M602" s="528">
        <f t="shared" si="679"/>
        <v>0</v>
      </c>
      <c r="N602" s="180">
        <f t="shared" si="679"/>
        <v>0</v>
      </c>
    </row>
    <row r="603" spans="2:14" s="18" customFormat="1" x14ac:dyDescent="0.25">
      <c r="B603" s="165" t="s">
        <v>154</v>
      </c>
      <c r="C603" s="20"/>
      <c r="D603" s="179">
        <f t="shared" ref="D603:K603" si="697">D486*21</f>
        <v>0</v>
      </c>
      <c r="E603" s="179">
        <f t="shared" si="697"/>
        <v>0</v>
      </c>
      <c r="F603" s="179">
        <f t="shared" si="697"/>
        <v>0</v>
      </c>
      <c r="G603" s="179">
        <f t="shared" si="697"/>
        <v>0</v>
      </c>
      <c r="H603" s="179">
        <f t="shared" si="697"/>
        <v>0</v>
      </c>
      <c r="I603" s="179">
        <f t="shared" si="697"/>
        <v>0</v>
      </c>
      <c r="J603" s="179">
        <f t="shared" si="697"/>
        <v>0</v>
      </c>
      <c r="K603" s="179">
        <f t="shared" si="697"/>
        <v>0</v>
      </c>
      <c r="L603" s="528">
        <f t="shared" si="679"/>
        <v>0</v>
      </c>
      <c r="M603" s="528">
        <f t="shared" si="679"/>
        <v>0</v>
      </c>
      <c r="N603" s="180">
        <f t="shared" si="679"/>
        <v>0</v>
      </c>
    </row>
    <row r="604" spans="2:14" s="18" customFormat="1" x14ac:dyDescent="0.25">
      <c r="B604" s="165" t="s">
        <v>155</v>
      </c>
      <c r="C604" s="20"/>
      <c r="D604" s="179">
        <f t="shared" ref="D604:K604" si="698">D487*21</f>
        <v>0</v>
      </c>
      <c r="E604" s="179">
        <f t="shared" si="698"/>
        <v>0</v>
      </c>
      <c r="F604" s="179">
        <f t="shared" si="698"/>
        <v>0</v>
      </c>
      <c r="G604" s="179">
        <f t="shared" si="698"/>
        <v>0</v>
      </c>
      <c r="H604" s="179">
        <f t="shared" si="698"/>
        <v>0</v>
      </c>
      <c r="I604" s="179">
        <f t="shared" si="698"/>
        <v>0</v>
      </c>
      <c r="J604" s="179">
        <f t="shared" si="698"/>
        <v>0</v>
      </c>
      <c r="K604" s="179">
        <f t="shared" si="698"/>
        <v>0</v>
      </c>
      <c r="L604" s="528">
        <f t="shared" si="679"/>
        <v>0</v>
      </c>
      <c r="M604" s="528">
        <f t="shared" si="679"/>
        <v>0</v>
      </c>
      <c r="N604" s="180">
        <f t="shared" si="679"/>
        <v>0</v>
      </c>
    </row>
    <row r="605" spans="2:14" s="18" customFormat="1" x14ac:dyDescent="0.25">
      <c r="B605" s="165" t="s">
        <v>156</v>
      </c>
      <c r="C605" s="20"/>
      <c r="D605" s="179">
        <f t="shared" ref="D605:K605" si="699">D488*21</f>
        <v>0</v>
      </c>
      <c r="E605" s="179">
        <f t="shared" si="699"/>
        <v>0</v>
      </c>
      <c r="F605" s="179">
        <f t="shared" si="699"/>
        <v>0</v>
      </c>
      <c r="G605" s="179">
        <f t="shared" si="699"/>
        <v>0</v>
      </c>
      <c r="H605" s="179">
        <f t="shared" si="699"/>
        <v>0</v>
      </c>
      <c r="I605" s="179">
        <f t="shared" si="699"/>
        <v>0</v>
      </c>
      <c r="J605" s="179">
        <f t="shared" si="699"/>
        <v>0</v>
      </c>
      <c r="K605" s="179">
        <f t="shared" si="699"/>
        <v>0</v>
      </c>
      <c r="L605" s="179">
        <f t="shared" si="679"/>
        <v>0</v>
      </c>
      <c r="M605" s="179">
        <f t="shared" si="679"/>
        <v>0</v>
      </c>
      <c r="N605" s="180">
        <f t="shared" si="679"/>
        <v>0</v>
      </c>
    </row>
    <row r="606" spans="2:14" s="18" customFormat="1" x14ac:dyDescent="0.25">
      <c r="B606" s="165" t="s">
        <v>157</v>
      </c>
      <c r="C606" s="20"/>
      <c r="D606" s="179">
        <f t="shared" ref="D606:K606" si="700">D489*21</f>
        <v>0</v>
      </c>
      <c r="E606" s="179">
        <f t="shared" si="700"/>
        <v>0</v>
      </c>
      <c r="F606" s="179">
        <f t="shared" si="700"/>
        <v>0</v>
      </c>
      <c r="G606" s="179">
        <f t="shared" si="700"/>
        <v>0</v>
      </c>
      <c r="H606" s="179">
        <f t="shared" si="700"/>
        <v>0</v>
      </c>
      <c r="I606" s="179">
        <f t="shared" si="700"/>
        <v>0</v>
      </c>
      <c r="J606" s="179">
        <f t="shared" si="700"/>
        <v>0</v>
      </c>
      <c r="K606" s="179">
        <f t="shared" si="700"/>
        <v>0</v>
      </c>
      <c r="L606" s="528">
        <f t="shared" si="679"/>
        <v>0</v>
      </c>
      <c r="M606" s="528">
        <f t="shared" si="679"/>
        <v>0</v>
      </c>
      <c r="N606" s="180">
        <f t="shared" si="679"/>
        <v>0</v>
      </c>
    </row>
    <row r="607" spans="2:14" s="18" customFormat="1" x14ac:dyDescent="0.25">
      <c r="B607" s="165" t="s">
        <v>158</v>
      </c>
      <c r="C607" s="20"/>
      <c r="D607" s="179">
        <f t="shared" ref="D607:K607" si="701">D490*21</f>
        <v>0</v>
      </c>
      <c r="E607" s="179">
        <f t="shared" si="701"/>
        <v>0</v>
      </c>
      <c r="F607" s="179">
        <f t="shared" si="701"/>
        <v>0</v>
      </c>
      <c r="G607" s="179">
        <f t="shared" si="701"/>
        <v>0</v>
      </c>
      <c r="H607" s="179">
        <f t="shared" si="701"/>
        <v>0</v>
      </c>
      <c r="I607" s="179">
        <f t="shared" si="701"/>
        <v>0</v>
      </c>
      <c r="J607" s="179">
        <f t="shared" si="701"/>
        <v>0</v>
      </c>
      <c r="K607" s="179">
        <f t="shared" si="701"/>
        <v>0</v>
      </c>
      <c r="L607" s="528">
        <f t="shared" si="679"/>
        <v>0</v>
      </c>
      <c r="M607" s="528">
        <f t="shared" si="679"/>
        <v>0</v>
      </c>
      <c r="N607" s="180">
        <f t="shared" si="679"/>
        <v>0</v>
      </c>
    </row>
    <row r="608" spans="2:14" s="18" customFormat="1" x14ac:dyDescent="0.25">
      <c r="B608" s="165" t="s">
        <v>159</v>
      </c>
      <c r="C608" s="20"/>
      <c r="D608" s="179">
        <f t="shared" ref="D608:K608" si="702">D491*21</f>
        <v>0</v>
      </c>
      <c r="E608" s="179">
        <f t="shared" si="702"/>
        <v>0</v>
      </c>
      <c r="F608" s="179">
        <f t="shared" si="702"/>
        <v>0</v>
      </c>
      <c r="G608" s="179">
        <f t="shared" si="702"/>
        <v>0</v>
      </c>
      <c r="H608" s="179">
        <f t="shared" si="702"/>
        <v>0</v>
      </c>
      <c r="I608" s="179">
        <f t="shared" si="702"/>
        <v>0</v>
      </c>
      <c r="J608" s="179">
        <f t="shared" si="702"/>
        <v>0</v>
      </c>
      <c r="K608" s="179">
        <f t="shared" si="702"/>
        <v>0</v>
      </c>
      <c r="L608" s="528">
        <f t="shared" si="679"/>
        <v>0</v>
      </c>
      <c r="M608" s="528">
        <f t="shared" si="679"/>
        <v>0</v>
      </c>
      <c r="N608" s="180">
        <f t="shared" si="679"/>
        <v>0</v>
      </c>
    </row>
    <row r="609" spans="2:14" s="18" customFormat="1" x14ac:dyDescent="0.25">
      <c r="B609" s="165" t="s">
        <v>160</v>
      </c>
      <c r="C609" s="20"/>
      <c r="D609" s="179">
        <f t="shared" ref="D609:K609" si="703">D492*21</f>
        <v>0</v>
      </c>
      <c r="E609" s="179">
        <f t="shared" si="703"/>
        <v>0</v>
      </c>
      <c r="F609" s="179">
        <f t="shared" si="703"/>
        <v>0</v>
      </c>
      <c r="G609" s="179">
        <f t="shared" si="703"/>
        <v>0</v>
      </c>
      <c r="H609" s="179">
        <f t="shared" si="703"/>
        <v>0</v>
      </c>
      <c r="I609" s="179">
        <f t="shared" si="703"/>
        <v>0</v>
      </c>
      <c r="J609" s="179">
        <f t="shared" si="703"/>
        <v>0</v>
      </c>
      <c r="K609" s="179">
        <f t="shared" si="703"/>
        <v>0</v>
      </c>
      <c r="L609" s="528">
        <f t="shared" si="679"/>
        <v>0</v>
      </c>
      <c r="M609" s="528">
        <f t="shared" si="679"/>
        <v>0</v>
      </c>
      <c r="N609" s="180">
        <f t="shared" si="679"/>
        <v>0</v>
      </c>
    </row>
    <row r="610" spans="2:14" s="18" customFormat="1" x14ac:dyDescent="0.25">
      <c r="B610" s="165" t="s">
        <v>161</v>
      </c>
      <c r="C610" s="20"/>
      <c r="D610" s="179">
        <f t="shared" ref="D610:K610" si="704">D493*21</f>
        <v>0</v>
      </c>
      <c r="E610" s="179">
        <f t="shared" si="704"/>
        <v>0</v>
      </c>
      <c r="F610" s="179">
        <f t="shared" si="704"/>
        <v>0</v>
      </c>
      <c r="G610" s="179">
        <f t="shared" si="704"/>
        <v>0</v>
      </c>
      <c r="H610" s="179">
        <f t="shared" si="704"/>
        <v>0</v>
      </c>
      <c r="I610" s="179">
        <f t="shared" si="704"/>
        <v>0</v>
      </c>
      <c r="J610" s="179">
        <f t="shared" si="704"/>
        <v>0</v>
      </c>
      <c r="K610" s="179">
        <f t="shared" si="704"/>
        <v>0</v>
      </c>
      <c r="L610" s="179">
        <f t="shared" si="679"/>
        <v>0</v>
      </c>
      <c r="M610" s="179">
        <f t="shared" si="679"/>
        <v>0</v>
      </c>
      <c r="N610" s="180">
        <f t="shared" si="679"/>
        <v>0</v>
      </c>
    </row>
    <row r="611" spans="2:14" s="18" customFormat="1" x14ac:dyDescent="0.25">
      <c r="B611" s="165" t="s">
        <v>162</v>
      </c>
      <c r="C611" s="20"/>
      <c r="D611" s="179">
        <f t="shared" ref="D611:K611" si="705">D494*21</f>
        <v>0</v>
      </c>
      <c r="E611" s="179">
        <f t="shared" si="705"/>
        <v>0</v>
      </c>
      <c r="F611" s="179">
        <f t="shared" si="705"/>
        <v>0</v>
      </c>
      <c r="G611" s="179">
        <f t="shared" si="705"/>
        <v>0</v>
      </c>
      <c r="H611" s="179">
        <f t="shared" si="705"/>
        <v>0</v>
      </c>
      <c r="I611" s="179">
        <f t="shared" si="705"/>
        <v>0</v>
      </c>
      <c r="J611" s="179">
        <f t="shared" si="705"/>
        <v>0</v>
      </c>
      <c r="K611" s="179">
        <f t="shared" si="705"/>
        <v>0</v>
      </c>
      <c r="L611" s="528">
        <f t="shared" si="679"/>
        <v>0</v>
      </c>
      <c r="M611" s="528">
        <f t="shared" si="679"/>
        <v>0</v>
      </c>
      <c r="N611" s="180">
        <f t="shared" si="679"/>
        <v>0</v>
      </c>
    </row>
    <row r="612" spans="2:14" s="18" customFormat="1" x14ac:dyDescent="0.25">
      <c r="B612" s="165" t="s">
        <v>163</v>
      </c>
      <c r="C612" s="20"/>
      <c r="D612" s="179">
        <f t="shared" ref="D612:K612" si="706">D495*21</f>
        <v>0</v>
      </c>
      <c r="E612" s="179">
        <f t="shared" si="706"/>
        <v>0</v>
      </c>
      <c r="F612" s="179">
        <f t="shared" si="706"/>
        <v>0</v>
      </c>
      <c r="G612" s="179">
        <f t="shared" si="706"/>
        <v>0</v>
      </c>
      <c r="H612" s="179">
        <f t="shared" si="706"/>
        <v>0</v>
      </c>
      <c r="I612" s="179">
        <f t="shared" si="706"/>
        <v>0</v>
      </c>
      <c r="J612" s="179">
        <f t="shared" si="706"/>
        <v>0</v>
      </c>
      <c r="K612" s="179">
        <f t="shared" si="706"/>
        <v>0</v>
      </c>
      <c r="L612" s="528">
        <f t="shared" si="679"/>
        <v>0</v>
      </c>
      <c r="M612" s="528">
        <f t="shared" si="679"/>
        <v>0</v>
      </c>
      <c r="N612" s="180">
        <f t="shared" si="679"/>
        <v>0</v>
      </c>
    </row>
    <row r="613" spans="2:14" s="18" customFormat="1" x14ac:dyDescent="0.25">
      <c r="B613" s="165" t="s">
        <v>164</v>
      </c>
      <c r="C613" s="20"/>
      <c r="D613" s="179">
        <f t="shared" ref="D613:K613" si="707">D496*21</f>
        <v>0</v>
      </c>
      <c r="E613" s="179">
        <f t="shared" si="707"/>
        <v>0</v>
      </c>
      <c r="F613" s="179">
        <f t="shared" si="707"/>
        <v>0</v>
      </c>
      <c r="G613" s="179">
        <f t="shared" si="707"/>
        <v>0</v>
      </c>
      <c r="H613" s="179">
        <f t="shared" si="707"/>
        <v>0</v>
      </c>
      <c r="I613" s="179">
        <f t="shared" si="707"/>
        <v>0</v>
      </c>
      <c r="J613" s="179">
        <f t="shared" si="707"/>
        <v>0</v>
      </c>
      <c r="K613" s="179">
        <f t="shared" si="707"/>
        <v>0</v>
      </c>
      <c r="L613" s="528">
        <f t="shared" si="679"/>
        <v>0</v>
      </c>
      <c r="M613" s="528">
        <f t="shared" si="679"/>
        <v>0</v>
      </c>
      <c r="N613" s="180">
        <f t="shared" si="679"/>
        <v>0</v>
      </c>
    </row>
    <row r="614" spans="2:14" s="18" customFormat="1" x14ac:dyDescent="0.25">
      <c r="B614" s="165" t="s">
        <v>165</v>
      </c>
      <c r="C614" s="20"/>
      <c r="D614" s="179">
        <f t="shared" ref="D614:K614" si="708">D497*21</f>
        <v>0</v>
      </c>
      <c r="E614" s="179">
        <f t="shared" si="708"/>
        <v>0</v>
      </c>
      <c r="F614" s="179">
        <f t="shared" si="708"/>
        <v>0</v>
      </c>
      <c r="G614" s="179">
        <f t="shared" si="708"/>
        <v>0</v>
      </c>
      <c r="H614" s="179">
        <f t="shared" si="708"/>
        <v>0</v>
      </c>
      <c r="I614" s="179">
        <f t="shared" si="708"/>
        <v>0</v>
      </c>
      <c r="J614" s="179">
        <f t="shared" si="708"/>
        <v>0</v>
      </c>
      <c r="K614" s="179">
        <f t="shared" si="708"/>
        <v>0</v>
      </c>
      <c r="L614" s="528">
        <f t="shared" si="679"/>
        <v>0</v>
      </c>
      <c r="M614" s="528">
        <f t="shared" si="679"/>
        <v>0</v>
      </c>
      <c r="N614" s="180">
        <f t="shared" si="679"/>
        <v>0</v>
      </c>
    </row>
    <row r="615" spans="2:14" s="18" customFormat="1" x14ac:dyDescent="0.25">
      <c r="B615" s="165" t="s">
        <v>166</v>
      </c>
      <c r="C615" s="20"/>
      <c r="D615" s="179">
        <f t="shared" ref="D615:K615" si="709">D498*21</f>
        <v>0</v>
      </c>
      <c r="E615" s="179">
        <f t="shared" si="709"/>
        <v>0</v>
      </c>
      <c r="F615" s="179">
        <f t="shared" si="709"/>
        <v>0</v>
      </c>
      <c r="G615" s="179">
        <f t="shared" si="709"/>
        <v>0</v>
      </c>
      <c r="H615" s="179">
        <f t="shared" si="709"/>
        <v>0</v>
      </c>
      <c r="I615" s="179">
        <f t="shared" si="709"/>
        <v>0</v>
      </c>
      <c r="J615" s="179">
        <f t="shared" si="709"/>
        <v>0</v>
      </c>
      <c r="K615" s="179">
        <f t="shared" si="709"/>
        <v>0</v>
      </c>
      <c r="L615" s="179">
        <f t="shared" si="679"/>
        <v>0</v>
      </c>
      <c r="M615" s="179">
        <f t="shared" si="679"/>
        <v>0</v>
      </c>
      <c r="N615" s="180">
        <f t="shared" si="679"/>
        <v>0</v>
      </c>
    </row>
    <row r="616" spans="2:14" s="18" customFormat="1" x14ac:dyDescent="0.25">
      <c r="B616" s="165" t="s">
        <v>186</v>
      </c>
      <c r="C616" s="20"/>
      <c r="D616" s="179">
        <f t="shared" ref="D616:K616" si="710">D499*21</f>
        <v>0</v>
      </c>
      <c r="E616" s="179">
        <f t="shared" si="710"/>
        <v>0</v>
      </c>
      <c r="F616" s="179">
        <f t="shared" si="710"/>
        <v>0</v>
      </c>
      <c r="G616" s="179">
        <f t="shared" si="710"/>
        <v>0</v>
      </c>
      <c r="H616" s="179">
        <f t="shared" si="710"/>
        <v>0</v>
      </c>
      <c r="I616" s="179">
        <f t="shared" si="710"/>
        <v>0</v>
      </c>
      <c r="J616" s="179">
        <f t="shared" si="710"/>
        <v>0</v>
      </c>
      <c r="K616" s="179">
        <f t="shared" si="710"/>
        <v>0</v>
      </c>
      <c r="L616" s="528">
        <f t="shared" si="679"/>
        <v>0</v>
      </c>
      <c r="M616" s="528">
        <f t="shared" si="679"/>
        <v>0</v>
      </c>
      <c r="N616" s="180">
        <f t="shared" si="679"/>
        <v>0</v>
      </c>
    </row>
    <row r="617" spans="2:14" s="18" customFormat="1" x14ac:dyDescent="0.25">
      <c r="B617" s="165" t="s">
        <v>167</v>
      </c>
      <c r="C617" s="20"/>
      <c r="D617" s="179">
        <f t="shared" ref="D617:K617" si="711">D500*21</f>
        <v>0</v>
      </c>
      <c r="E617" s="179">
        <f t="shared" si="711"/>
        <v>0</v>
      </c>
      <c r="F617" s="179">
        <f t="shared" si="711"/>
        <v>0</v>
      </c>
      <c r="G617" s="179">
        <f t="shared" si="711"/>
        <v>0</v>
      </c>
      <c r="H617" s="179">
        <f t="shared" si="711"/>
        <v>0</v>
      </c>
      <c r="I617" s="179">
        <f t="shared" si="711"/>
        <v>0</v>
      </c>
      <c r="J617" s="179">
        <f t="shared" si="711"/>
        <v>0</v>
      </c>
      <c r="K617" s="179">
        <f t="shared" si="711"/>
        <v>0</v>
      </c>
      <c r="L617" s="528">
        <f t="shared" si="679"/>
        <v>0</v>
      </c>
      <c r="M617" s="528">
        <f t="shared" si="679"/>
        <v>0</v>
      </c>
      <c r="N617" s="180">
        <f t="shared" si="679"/>
        <v>0</v>
      </c>
    </row>
    <row r="618" spans="2:14" s="18" customFormat="1" x14ac:dyDescent="0.25">
      <c r="B618" s="165" t="s">
        <v>168</v>
      </c>
      <c r="C618" s="20"/>
      <c r="D618" s="179">
        <f t="shared" ref="D618:K618" si="712">D501*21</f>
        <v>0</v>
      </c>
      <c r="E618" s="179">
        <f t="shared" si="712"/>
        <v>0</v>
      </c>
      <c r="F618" s="179">
        <f t="shared" si="712"/>
        <v>0</v>
      </c>
      <c r="G618" s="179">
        <f t="shared" si="712"/>
        <v>0</v>
      </c>
      <c r="H618" s="179">
        <f t="shared" si="712"/>
        <v>0</v>
      </c>
      <c r="I618" s="179">
        <f t="shared" si="712"/>
        <v>0</v>
      </c>
      <c r="J618" s="179">
        <f t="shared" si="712"/>
        <v>0</v>
      </c>
      <c r="K618" s="179">
        <f t="shared" si="712"/>
        <v>0</v>
      </c>
      <c r="L618" s="528">
        <f t="shared" si="679"/>
        <v>0</v>
      </c>
      <c r="M618" s="528">
        <f t="shared" si="679"/>
        <v>0</v>
      </c>
      <c r="N618" s="180">
        <f t="shared" si="679"/>
        <v>0</v>
      </c>
    </row>
    <row r="619" spans="2:14" s="18" customFormat="1" x14ac:dyDescent="0.25">
      <c r="B619" s="165" t="s">
        <v>169</v>
      </c>
      <c r="C619" s="20"/>
      <c r="D619" s="179">
        <f t="shared" ref="D619:K619" si="713">D502*21</f>
        <v>0</v>
      </c>
      <c r="E619" s="179">
        <f t="shared" si="713"/>
        <v>0</v>
      </c>
      <c r="F619" s="179">
        <f t="shared" si="713"/>
        <v>0</v>
      </c>
      <c r="G619" s="179">
        <f t="shared" si="713"/>
        <v>0</v>
      </c>
      <c r="H619" s="179">
        <f t="shared" si="713"/>
        <v>0</v>
      </c>
      <c r="I619" s="179">
        <f t="shared" si="713"/>
        <v>0</v>
      </c>
      <c r="J619" s="179">
        <f t="shared" si="713"/>
        <v>0</v>
      </c>
      <c r="K619" s="179">
        <f t="shared" si="713"/>
        <v>0</v>
      </c>
      <c r="L619" s="528">
        <f t="shared" si="679"/>
        <v>0</v>
      </c>
      <c r="M619" s="528">
        <f t="shared" si="679"/>
        <v>0</v>
      </c>
      <c r="N619" s="180">
        <f t="shared" si="679"/>
        <v>0</v>
      </c>
    </row>
    <row r="620" spans="2:14" s="18" customFormat="1" x14ac:dyDescent="0.25">
      <c r="B620" s="165" t="s">
        <v>170</v>
      </c>
      <c r="C620" s="20"/>
      <c r="D620" s="179">
        <f t="shared" ref="D620:K620" si="714">D503*21</f>
        <v>0</v>
      </c>
      <c r="E620" s="179">
        <f t="shared" si="714"/>
        <v>0</v>
      </c>
      <c r="F620" s="179">
        <f t="shared" si="714"/>
        <v>0</v>
      </c>
      <c r="G620" s="179">
        <f t="shared" si="714"/>
        <v>0</v>
      </c>
      <c r="H620" s="179">
        <f t="shared" si="714"/>
        <v>0</v>
      </c>
      <c r="I620" s="179">
        <f t="shared" si="714"/>
        <v>0</v>
      </c>
      <c r="J620" s="179">
        <f t="shared" si="714"/>
        <v>0</v>
      </c>
      <c r="K620" s="179">
        <f t="shared" si="714"/>
        <v>0</v>
      </c>
      <c r="L620" s="179">
        <f t="shared" si="679"/>
        <v>0</v>
      </c>
      <c r="M620" s="179">
        <f t="shared" si="679"/>
        <v>0</v>
      </c>
      <c r="N620" s="180">
        <f t="shared" si="679"/>
        <v>0</v>
      </c>
    </row>
    <row r="621" spans="2:14" s="18" customFormat="1" x14ac:dyDescent="0.25">
      <c r="B621" s="455" t="s">
        <v>543</v>
      </c>
      <c r="C621" s="20"/>
      <c r="D621" s="460">
        <f>SUM(D585:D620)</f>
        <v>0</v>
      </c>
      <c r="E621" s="460">
        <f t="shared" ref="E621" si="715">SUM(E585:E620)</f>
        <v>0</v>
      </c>
      <c r="F621" s="460">
        <f t="shared" ref="F621" si="716">SUM(F585:F620)</f>
        <v>0</v>
      </c>
      <c r="G621" s="460">
        <f t="shared" ref="G621" si="717">SUM(G585:G620)</f>
        <v>0</v>
      </c>
      <c r="H621" s="460">
        <f t="shared" ref="H621" si="718">SUM(H585:H620)</f>
        <v>0</v>
      </c>
      <c r="I621" s="460">
        <f t="shared" ref="I621" si="719">SUM(I585:I620)</f>
        <v>0</v>
      </c>
      <c r="J621" s="460">
        <f t="shared" ref="J621" si="720">SUM(J585:J620)</f>
        <v>0</v>
      </c>
      <c r="K621" s="460">
        <f t="shared" ref="K621" si="721">SUM(K585:K620)</f>
        <v>0</v>
      </c>
      <c r="L621" s="460">
        <f t="shared" ref="L621:N621" si="722">SUM(L585:L620)</f>
        <v>0</v>
      </c>
      <c r="M621" s="460">
        <f t="shared" si="722"/>
        <v>0</v>
      </c>
      <c r="N621" s="461">
        <f t="shared" si="722"/>
        <v>0</v>
      </c>
    </row>
    <row r="622" spans="2:14" s="68" customFormat="1" x14ac:dyDescent="0.25">
      <c r="B622" s="166" t="s">
        <v>18</v>
      </c>
      <c r="C622" s="27"/>
      <c r="D622" s="450"/>
      <c r="E622" s="450"/>
      <c r="F622" s="450"/>
      <c r="G622" s="450"/>
      <c r="H622" s="450"/>
      <c r="I622" s="450"/>
      <c r="J622" s="450"/>
      <c r="K622" s="452"/>
      <c r="L622" s="528"/>
      <c r="M622" s="528"/>
      <c r="N622" s="451"/>
    </row>
    <row r="623" spans="2:14" s="18" customFormat="1" x14ac:dyDescent="0.25">
      <c r="B623" s="165" t="s">
        <v>136</v>
      </c>
      <c r="C623" s="20"/>
      <c r="D623" s="179">
        <f t="shared" ref="D623:L623" si="723">D506*21</f>
        <v>0</v>
      </c>
      <c r="E623" s="179">
        <f t="shared" si="723"/>
        <v>0</v>
      </c>
      <c r="F623" s="179">
        <f t="shared" si="723"/>
        <v>0</v>
      </c>
      <c r="G623" s="179">
        <f t="shared" si="723"/>
        <v>0</v>
      </c>
      <c r="H623" s="179">
        <f t="shared" si="723"/>
        <v>0</v>
      </c>
      <c r="I623" s="179">
        <f t="shared" si="723"/>
        <v>0</v>
      </c>
      <c r="J623" s="179">
        <f t="shared" si="723"/>
        <v>0</v>
      </c>
      <c r="K623" s="179">
        <f t="shared" si="723"/>
        <v>0</v>
      </c>
      <c r="L623" s="528">
        <f t="shared" si="723"/>
        <v>0</v>
      </c>
      <c r="M623" s="528">
        <f t="shared" ref="M623:N623" si="724">M506*21</f>
        <v>0</v>
      </c>
      <c r="N623" s="180">
        <f t="shared" si="724"/>
        <v>0</v>
      </c>
    </row>
    <row r="624" spans="2:14" s="18" customFormat="1" x14ac:dyDescent="0.25">
      <c r="B624" s="165" t="s">
        <v>137</v>
      </c>
      <c r="C624" s="20"/>
      <c r="D624" s="179">
        <f t="shared" ref="D624:L624" si="725">D507*21</f>
        <v>0</v>
      </c>
      <c r="E624" s="179">
        <f t="shared" si="725"/>
        <v>0</v>
      </c>
      <c r="F624" s="179">
        <f t="shared" si="725"/>
        <v>0</v>
      </c>
      <c r="G624" s="179">
        <f t="shared" si="725"/>
        <v>0</v>
      </c>
      <c r="H624" s="179">
        <f t="shared" si="725"/>
        <v>0</v>
      </c>
      <c r="I624" s="179">
        <f t="shared" si="725"/>
        <v>0</v>
      </c>
      <c r="J624" s="179">
        <f t="shared" si="725"/>
        <v>0</v>
      </c>
      <c r="K624" s="179">
        <f t="shared" si="725"/>
        <v>0</v>
      </c>
      <c r="L624" s="179">
        <f t="shared" si="725"/>
        <v>0</v>
      </c>
      <c r="M624" s="179">
        <f t="shared" ref="M624:N624" si="726">M507*21</f>
        <v>0</v>
      </c>
      <c r="N624" s="180">
        <f t="shared" si="726"/>
        <v>0</v>
      </c>
    </row>
    <row r="625" spans="2:14" s="18" customFormat="1" x14ac:dyDescent="0.25">
      <c r="B625" s="165" t="s">
        <v>138</v>
      </c>
      <c r="C625" s="20"/>
      <c r="D625" s="179">
        <f t="shared" ref="D625:L625" si="727">D508*21</f>
        <v>0</v>
      </c>
      <c r="E625" s="179">
        <f t="shared" si="727"/>
        <v>0</v>
      </c>
      <c r="F625" s="179">
        <f t="shared" si="727"/>
        <v>0</v>
      </c>
      <c r="G625" s="179">
        <f t="shared" si="727"/>
        <v>0</v>
      </c>
      <c r="H625" s="179">
        <f t="shared" si="727"/>
        <v>0</v>
      </c>
      <c r="I625" s="179">
        <f t="shared" si="727"/>
        <v>0</v>
      </c>
      <c r="J625" s="179">
        <f t="shared" si="727"/>
        <v>0</v>
      </c>
      <c r="K625" s="179">
        <f t="shared" si="727"/>
        <v>0</v>
      </c>
      <c r="L625" s="528">
        <f t="shared" si="727"/>
        <v>0</v>
      </c>
      <c r="M625" s="528">
        <f t="shared" ref="M625:N625" si="728">M508*21</f>
        <v>0</v>
      </c>
      <c r="N625" s="180">
        <f t="shared" si="728"/>
        <v>0</v>
      </c>
    </row>
    <row r="626" spans="2:14" s="18" customFormat="1" x14ac:dyDescent="0.25">
      <c r="B626" s="165" t="s">
        <v>139</v>
      </c>
      <c r="C626" s="20"/>
      <c r="D626" s="179">
        <f t="shared" ref="D626:L626" si="729">D509*21</f>
        <v>0</v>
      </c>
      <c r="E626" s="179">
        <f t="shared" si="729"/>
        <v>0</v>
      </c>
      <c r="F626" s="179">
        <f t="shared" si="729"/>
        <v>0</v>
      </c>
      <c r="G626" s="179">
        <f t="shared" si="729"/>
        <v>0</v>
      </c>
      <c r="H626" s="179">
        <f t="shared" si="729"/>
        <v>0</v>
      </c>
      <c r="I626" s="179">
        <f t="shared" si="729"/>
        <v>0</v>
      </c>
      <c r="J626" s="179">
        <f t="shared" si="729"/>
        <v>0</v>
      </c>
      <c r="K626" s="179">
        <f t="shared" si="729"/>
        <v>0</v>
      </c>
      <c r="L626" s="528">
        <f t="shared" si="729"/>
        <v>0</v>
      </c>
      <c r="M626" s="528">
        <f t="shared" ref="M626:N626" si="730">M509*21</f>
        <v>0</v>
      </c>
      <c r="N626" s="180">
        <f t="shared" si="730"/>
        <v>0</v>
      </c>
    </row>
    <row r="627" spans="2:14" s="18" customFormat="1" x14ac:dyDescent="0.25">
      <c r="B627" s="165" t="s">
        <v>140</v>
      </c>
      <c r="C627" s="20"/>
      <c r="D627" s="179">
        <f t="shared" ref="D627:L627" si="731">D510*21</f>
        <v>0</v>
      </c>
      <c r="E627" s="179">
        <f t="shared" si="731"/>
        <v>0</v>
      </c>
      <c r="F627" s="179">
        <f t="shared" si="731"/>
        <v>0</v>
      </c>
      <c r="G627" s="179">
        <f t="shared" si="731"/>
        <v>0</v>
      </c>
      <c r="H627" s="179">
        <f t="shared" si="731"/>
        <v>0</v>
      </c>
      <c r="I627" s="179">
        <f t="shared" si="731"/>
        <v>0</v>
      </c>
      <c r="J627" s="179">
        <f t="shared" si="731"/>
        <v>0</v>
      </c>
      <c r="K627" s="179">
        <f t="shared" si="731"/>
        <v>0</v>
      </c>
      <c r="L627" s="528">
        <f t="shared" si="731"/>
        <v>0</v>
      </c>
      <c r="M627" s="528">
        <f t="shared" ref="M627:N627" si="732">M510*21</f>
        <v>0</v>
      </c>
      <c r="N627" s="180">
        <f t="shared" si="732"/>
        <v>0</v>
      </c>
    </row>
    <row r="628" spans="2:14" s="18" customFormat="1" x14ac:dyDescent="0.25">
      <c r="B628" s="165" t="s">
        <v>141</v>
      </c>
      <c r="C628" s="20"/>
      <c r="D628" s="179">
        <f t="shared" ref="D628:L628" si="733">D511*21</f>
        <v>0</v>
      </c>
      <c r="E628" s="179">
        <f t="shared" si="733"/>
        <v>0</v>
      </c>
      <c r="F628" s="179">
        <f t="shared" si="733"/>
        <v>0</v>
      </c>
      <c r="G628" s="179">
        <f t="shared" si="733"/>
        <v>0</v>
      </c>
      <c r="H628" s="179">
        <f t="shared" si="733"/>
        <v>0</v>
      </c>
      <c r="I628" s="179">
        <f t="shared" si="733"/>
        <v>0</v>
      </c>
      <c r="J628" s="179">
        <f t="shared" si="733"/>
        <v>0</v>
      </c>
      <c r="K628" s="179">
        <f t="shared" si="733"/>
        <v>0</v>
      </c>
      <c r="L628" s="528">
        <f t="shared" si="733"/>
        <v>0</v>
      </c>
      <c r="M628" s="528">
        <f t="shared" ref="M628:N628" si="734">M511*21</f>
        <v>0</v>
      </c>
      <c r="N628" s="180">
        <f t="shared" si="734"/>
        <v>0</v>
      </c>
    </row>
    <row r="629" spans="2:14" s="18" customFormat="1" x14ac:dyDescent="0.25">
      <c r="B629" s="165" t="s">
        <v>142</v>
      </c>
      <c r="C629" s="20"/>
      <c r="D629" s="179">
        <f t="shared" ref="D629:L629" si="735">D512*21</f>
        <v>0</v>
      </c>
      <c r="E629" s="179">
        <f t="shared" si="735"/>
        <v>0</v>
      </c>
      <c r="F629" s="179">
        <f t="shared" si="735"/>
        <v>0</v>
      </c>
      <c r="G629" s="179">
        <f t="shared" si="735"/>
        <v>0</v>
      </c>
      <c r="H629" s="179">
        <f t="shared" si="735"/>
        <v>0</v>
      </c>
      <c r="I629" s="179">
        <f t="shared" si="735"/>
        <v>0</v>
      </c>
      <c r="J629" s="179">
        <f t="shared" si="735"/>
        <v>0</v>
      </c>
      <c r="K629" s="179">
        <f t="shared" si="735"/>
        <v>0</v>
      </c>
      <c r="L629" s="179">
        <f t="shared" si="735"/>
        <v>0</v>
      </c>
      <c r="M629" s="179">
        <f t="shared" ref="M629:N629" si="736">M512*21</f>
        <v>0</v>
      </c>
      <c r="N629" s="180">
        <f t="shared" si="736"/>
        <v>0</v>
      </c>
    </row>
    <row r="630" spans="2:14" s="18" customFormat="1" x14ac:dyDescent="0.25">
      <c r="B630" s="165" t="s">
        <v>143</v>
      </c>
      <c r="C630" s="20"/>
      <c r="D630" s="179">
        <f t="shared" ref="D630:L630" si="737">D513*21</f>
        <v>0</v>
      </c>
      <c r="E630" s="179">
        <f t="shared" si="737"/>
        <v>0</v>
      </c>
      <c r="F630" s="179">
        <f t="shared" si="737"/>
        <v>0</v>
      </c>
      <c r="G630" s="179">
        <f t="shared" si="737"/>
        <v>0</v>
      </c>
      <c r="H630" s="179">
        <f t="shared" si="737"/>
        <v>0</v>
      </c>
      <c r="I630" s="179">
        <f t="shared" si="737"/>
        <v>0</v>
      </c>
      <c r="J630" s="179">
        <f t="shared" si="737"/>
        <v>0</v>
      </c>
      <c r="K630" s="179">
        <f t="shared" si="737"/>
        <v>0</v>
      </c>
      <c r="L630" s="528">
        <f t="shared" si="737"/>
        <v>0</v>
      </c>
      <c r="M630" s="528">
        <f t="shared" ref="M630:N630" si="738">M513*21</f>
        <v>0</v>
      </c>
      <c r="N630" s="180">
        <f t="shared" si="738"/>
        <v>0</v>
      </c>
    </row>
    <row r="631" spans="2:14" s="18" customFormat="1" x14ac:dyDescent="0.25">
      <c r="B631" s="165" t="s">
        <v>144</v>
      </c>
      <c r="C631" s="20"/>
      <c r="D631" s="179">
        <f t="shared" ref="D631:L631" si="739">D514*21</f>
        <v>0</v>
      </c>
      <c r="E631" s="179">
        <f t="shared" si="739"/>
        <v>0</v>
      </c>
      <c r="F631" s="179">
        <f t="shared" si="739"/>
        <v>0</v>
      </c>
      <c r="G631" s="179">
        <f t="shared" si="739"/>
        <v>0</v>
      </c>
      <c r="H631" s="179">
        <f t="shared" si="739"/>
        <v>0</v>
      </c>
      <c r="I631" s="179">
        <f t="shared" si="739"/>
        <v>0</v>
      </c>
      <c r="J631" s="179">
        <f t="shared" si="739"/>
        <v>0</v>
      </c>
      <c r="K631" s="179">
        <f t="shared" si="739"/>
        <v>0</v>
      </c>
      <c r="L631" s="528">
        <f t="shared" si="739"/>
        <v>0</v>
      </c>
      <c r="M631" s="528">
        <f t="shared" ref="M631:N631" si="740">M514*21</f>
        <v>0</v>
      </c>
      <c r="N631" s="180">
        <f t="shared" si="740"/>
        <v>0</v>
      </c>
    </row>
    <row r="632" spans="2:14" s="18" customFormat="1" x14ac:dyDescent="0.25">
      <c r="B632" s="165" t="s">
        <v>145</v>
      </c>
      <c r="C632" s="20"/>
      <c r="D632" s="179">
        <f t="shared" ref="D632:L632" si="741">D515*21</f>
        <v>0</v>
      </c>
      <c r="E632" s="179">
        <f t="shared" si="741"/>
        <v>0</v>
      </c>
      <c r="F632" s="179">
        <f t="shared" si="741"/>
        <v>0</v>
      </c>
      <c r="G632" s="179">
        <f t="shared" si="741"/>
        <v>0</v>
      </c>
      <c r="H632" s="179">
        <f t="shared" si="741"/>
        <v>0</v>
      </c>
      <c r="I632" s="179">
        <f t="shared" si="741"/>
        <v>0</v>
      </c>
      <c r="J632" s="179">
        <f t="shared" si="741"/>
        <v>0</v>
      </c>
      <c r="K632" s="179">
        <f t="shared" si="741"/>
        <v>0</v>
      </c>
      <c r="L632" s="528">
        <f t="shared" si="741"/>
        <v>0</v>
      </c>
      <c r="M632" s="528">
        <f t="shared" ref="M632:N632" si="742">M515*21</f>
        <v>0</v>
      </c>
      <c r="N632" s="180">
        <f t="shared" si="742"/>
        <v>0</v>
      </c>
    </row>
    <row r="633" spans="2:14" s="18" customFormat="1" x14ac:dyDescent="0.25">
      <c r="B633" s="165" t="s">
        <v>146</v>
      </c>
      <c r="C633" s="20"/>
      <c r="D633" s="179">
        <f t="shared" ref="D633:L633" si="743">D516*21</f>
        <v>0</v>
      </c>
      <c r="E633" s="179">
        <f t="shared" si="743"/>
        <v>0</v>
      </c>
      <c r="F633" s="179">
        <f t="shared" si="743"/>
        <v>0</v>
      </c>
      <c r="G633" s="179">
        <f t="shared" si="743"/>
        <v>0</v>
      </c>
      <c r="H633" s="179">
        <f t="shared" si="743"/>
        <v>0</v>
      </c>
      <c r="I633" s="179">
        <f t="shared" si="743"/>
        <v>0</v>
      </c>
      <c r="J633" s="179">
        <f t="shared" si="743"/>
        <v>0</v>
      </c>
      <c r="K633" s="179">
        <f t="shared" si="743"/>
        <v>0</v>
      </c>
      <c r="L633" s="528">
        <f t="shared" si="743"/>
        <v>0</v>
      </c>
      <c r="M633" s="528">
        <f t="shared" ref="M633:N633" si="744">M516*21</f>
        <v>0</v>
      </c>
      <c r="N633" s="180">
        <f t="shared" si="744"/>
        <v>0</v>
      </c>
    </row>
    <row r="634" spans="2:14" s="18" customFormat="1" x14ac:dyDescent="0.25">
      <c r="B634" s="165" t="s">
        <v>147</v>
      </c>
      <c r="C634" s="20"/>
      <c r="D634" s="179">
        <f t="shared" ref="D634:L634" si="745">D517*21</f>
        <v>0</v>
      </c>
      <c r="E634" s="179">
        <f t="shared" si="745"/>
        <v>0</v>
      </c>
      <c r="F634" s="179">
        <f t="shared" si="745"/>
        <v>0</v>
      </c>
      <c r="G634" s="179">
        <f t="shared" si="745"/>
        <v>0</v>
      </c>
      <c r="H634" s="179">
        <f t="shared" si="745"/>
        <v>0</v>
      </c>
      <c r="I634" s="179">
        <f t="shared" si="745"/>
        <v>0</v>
      </c>
      <c r="J634" s="179">
        <f t="shared" si="745"/>
        <v>0</v>
      </c>
      <c r="K634" s="179">
        <f t="shared" si="745"/>
        <v>0</v>
      </c>
      <c r="L634" s="179">
        <f t="shared" si="745"/>
        <v>0</v>
      </c>
      <c r="M634" s="179">
        <f t="shared" ref="M634:N634" si="746">M517*21</f>
        <v>0</v>
      </c>
      <c r="N634" s="180">
        <f t="shared" si="746"/>
        <v>0</v>
      </c>
    </row>
    <row r="635" spans="2:14" s="18" customFormat="1" x14ac:dyDescent="0.25">
      <c r="B635" s="165" t="s">
        <v>148</v>
      </c>
      <c r="C635" s="20"/>
      <c r="D635" s="179">
        <f t="shared" ref="D635:L635" si="747">D518*21</f>
        <v>0</v>
      </c>
      <c r="E635" s="179">
        <f t="shared" si="747"/>
        <v>0</v>
      </c>
      <c r="F635" s="179">
        <f t="shared" si="747"/>
        <v>0</v>
      </c>
      <c r="G635" s="179">
        <f t="shared" si="747"/>
        <v>0</v>
      </c>
      <c r="H635" s="179">
        <f t="shared" si="747"/>
        <v>0</v>
      </c>
      <c r="I635" s="179">
        <f t="shared" si="747"/>
        <v>0</v>
      </c>
      <c r="J635" s="179">
        <f t="shared" si="747"/>
        <v>0</v>
      </c>
      <c r="K635" s="179">
        <f t="shared" si="747"/>
        <v>0</v>
      </c>
      <c r="L635" s="528">
        <f t="shared" si="747"/>
        <v>0</v>
      </c>
      <c r="M635" s="528">
        <f t="shared" ref="M635:N635" si="748">M518*21</f>
        <v>0</v>
      </c>
      <c r="N635" s="180">
        <f t="shared" si="748"/>
        <v>0</v>
      </c>
    </row>
    <row r="636" spans="2:14" s="18" customFormat="1" x14ac:dyDescent="0.25">
      <c r="B636" s="165" t="s">
        <v>149</v>
      </c>
      <c r="C636" s="20"/>
      <c r="D636" s="179">
        <f t="shared" ref="D636:L636" si="749">D519*21</f>
        <v>0</v>
      </c>
      <c r="E636" s="179">
        <f t="shared" si="749"/>
        <v>0</v>
      </c>
      <c r="F636" s="179">
        <f t="shared" si="749"/>
        <v>0</v>
      </c>
      <c r="G636" s="179">
        <f t="shared" si="749"/>
        <v>0</v>
      </c>
      <c r="H636" s="179">
        <f t="shared" si="749"/>
        <v>0</v>
      </c>
      <c r="I636" s="179">
        <f t="shared" si="749"/>
        <v>0</v>
      </c>
      <c r="J636" s="179">
        <f t="shared" si="749"/>
        <v>0</v>
      </c>
      <c r="K636" s="179">
        <f t="shared" si="749"/>
        <v>0</v>
      </c>
      <c r="L636" s="528">
        <f t="shared" si="749"/>
        <v>0</v>
      </c>
      <c r="M636" s="528">
        <f t="shared" ref="M636:N636" si="750">M519*21</f>
        <v>0</v>
      </c>
      <c r="N636" s="180">
        <f t="shared" si="750"/>
        <v>0</v>
      </c>
    </row>
    <row r="637" spans="2:14" s="18" customFormat="1" x14ac:dyDescent="0.25">
      <c r="B637" s="165" t="s">
        <v>150</v>
      </c>
      <c r="C637" s="20"/>
      <c r="D637" s="179">
        <f t="shared" ref="D637:L637" si="751">D520*21</f>
        <v>0</v>
      </c>
      <c r="E637" s="179">
        <f t="shared" si="751"/>
        <v>0</v>
      </c>
      <c r="F637" s="179">
        <f t="shared" si="751"/>
        <v>0</v>
      </c>
      <c r="G637" s="179">
        <f t="shared" si="751"/>
        <v>0</v>
      </c>
      <c r="H637" s="179">
        <f t="shared" si="751"/>
        <v>0</v>
      </c>
      <c r="I637" s="179">
        <f t="shared" si="751"/>
        <v>0</v>
      </c>
      <c r="J637" s="179">
        <f t="shared" si="751"/>
        <v>0</v>
      </c>
      <c r="K637" s="179">
        <f t="shared" si="751"/>
        <v>0</v>
      </c>
      <c r="L637" s="528">
        <f t="shared" si="751"/>
        <v>0</v>
      </c>
      <c r="M637" s="528">
        <f t="shared" ref="M637:N637" si="752">M520*21</f>
        <v>0</v>
      </c>
      <c r="N637" s="180">
        <f t="shared" si="752"/>
        <v>0</v>
      </c>
    </row>
    <row r="638" spans="2:14" s="18" customFormat="1" x14ac:dyDescent="0.25">
      <c r="B638" s="165" t="s">
        <v>151</v>
      </c>
      <c r="C638" s="20"/>
      <c r="D638" s="179">
        <f t="shared" ref="D638:L638" si="753">D521*21</f>
        <v>0</v>
      </c>
      <c r="E638" s="179">
        <f t="shared" si="753"/>
        <v>0</v>
      </c>
      <c r="F638" s="179">
        <f t="shared" si="753"/>
        <v>0</v>
      </c>
      <c r="G638" s="179">
        <f t="shared" si="753"/>
        <v>0</v>
      </c>
      <c r="H638" s="179">
        <f t="shared" si="753"/>
        <v>0</v>
      </c>
      <c r="I638" s="179">
        <f t="shared" si="753"/>
        <v>0</v>
      </c>
      <c r="J638" s="179">
        <f t="shared" si="753"/>
        <v>0</v>
      </c>
      <c r="K638" s="179">
        <f t="shared" si="753"/>
        <v>0</v>
      </c>
      <c r="L638" s="179">
        <f t="shared" si="753"/>
        <v>0</v>
      </c>
      <c r="M638" s="179">
        <f t="shared" ref="M638:N638" si="754">M521*21</f>
        <v>0</v>
      </c>
      <c r="N638" s="180">
        <f t="shared" si="754"/>
        <v>0</v>
      </c>
    </row>
    <row r="639" spans="2:14" s="18" customFormat="1" x14ac:dyDescent="0.25">
      <c r="B639" s="165" t="s">
        <v>152</v>
      </c>
      <c r="C639" s="20"/>
      <c r="D639" s="179">
        <f t="shared" ref="D639:L639" si="755">D522*21</f>
        <v>0</v>
      </c>
      <c r="E639" s="179">
        <f t="shared" si="755"/>
        <v>0</v>
      </c>
      <c r="F639" s="179">
        <f t="shared" si="755"/>
        <v>0</v>
      </c>
      <c r="G639" s="179">
        <f t="shared" si="755"/>
        <v>0</v>
      </c>
      <c r="H639" s="179">
        <f t="shared" si="755"/>
        <v>0</v>
      </c>
      <c r="I639" s="179">
        <f t="shared" si="755"/>
        <v>0</v>
      </c>
      <c r="J639" s="179">
        <f t="shared" si="755"/>
        <v>0</v>
      </c>
      <c r="K639" s="179">
        <f t="shared" si="755"/>
        <v>0</v>
      </c>
      <c r="L639" s="179">
        <f t="shared" si="755"/>
        <v>0</v>
      </c>
      <c r="M639" s="179">
        <f t="shared" ref="M639:N639" si="756">M522*21</f>
        <v>0</v>
      </c>
      <c r="N639" s="180">
        <f t="shared" si="756"/>
        <v>0</v>
      </c>
    </row>
    <row r="640" spans="2:14" s="18" customFormat="1" x14ac:dyDescent="0.25">
      <c r="B640" s="165" t="s">
        <v>153</v>
      </c>
      <c r="C640" s="20"/>
      <c r="D640" s="179">
        <f t="shared" ref="D640:L640" si="757">D523*21</f>
        <v>0</v>
      </c>
      <c r="E640" s="179">
        <f t="shared" si="757"/>
        <v>0</v>
      </c>
      <c r="F640" s="179">
        <f t="shared" si="757"/>
        <v>0</v>
      </c>
      <c r="G640" s="179">
        <f t="shared" si="757"/>
        <v>0</v>
      </c>
      <c r="H640" s="179">
        <f t="shared" si="757"/>
        <v>0</v>
      </c>
      <c r="I640" s="179">
        <f t="shared" si="757"/>
        <v>0</v>
      </c>
      <c r="J640" s="179">
        <f t="shared" si="757"/>
        <v>0</v>
      </c>
      <c r="K640" s="179">
        <f t="shared" si="757"/>
        <v>0</v>
      </c>
      <c r="L640" s="528">
        <f t="shared" si="757"/>
        <v>0</v>
      </c>
      <c r="M640" s="528">
        <f t="shared" ref="M640:N640" si="758">M523*21</f>
        <v>0</v>
      </c>
      <c r="N640" s="180">
        <f t="shared" si="758"/>
        <v>0</v>
      </c>
    </row>
    <row r="641" spans="2:14" s="18" customFormat="1" x14ac:dyDescent="0.25">
      <c r="B641" s="165" t="s">
        <v>154</v>
      </c>
      <c r="C641" s="20"/>
      <c r="D641" s="179">
        <f t="shared" ref="D641:L641" si="759">D524*21</f>
        <v>0</v>
      </c>
      <c r="E641" s="179">
        <f t="shared" si="759"/>
        <v>0</v>
      </c>
      <c r="F641" s="179">
        <f t="shared" si="759"/>
        <v>0</v>
      </c>
      <c r="G641" s="179">
        <f t="shared" si="759"/>
        <v>0</v>
      </c>
      <c r="H641" s="179">
        <f t="shared" si="759"/>
        <v>0</v>
      </c>
      <c r="I641" s="179">
        <f t="shared" si="759"/>
        <v>0</v>
      </c>
      <c r="J641" s="179">
        <f t="shared" si="759"/>
        <v>0</v>
      </c>
      <c r="K641" s="179">
        <f t="shared" si="759"/>
        <v>0</v>
      </c>
      <c r="L641" s="528">
        <f t="shared" si="759"/>
        <v>0</v>
      </c>
      <c r="M641" s="528">
        <f t="shared" ref="M641:N641" si="760">M524*21</f>
        <v>0</v>
      </c>
      <c r="N641" s="180">
        <f t="shared" si="760"/>
        <v>0</v>
      </c>
    </row>
    <row r="642" spans="2:14" s="18" customFormat="1" x14ac:dyDescent="0.25">
      <c r="B642" s="165" t="s">
        <v>155</v>
      </c>
      <c r="C642" s="20"/>
      <c r="D642" s="179">
        <f t="shared" ref="D642:L642" si="761">D525*21</f>
        <v>0</v>
      </c>
      <c r="E642" s="179">
        <f t="shared" si="761"/>
        <v>0</v>
      </c>
      <c r="F642" s="179">
        <f t="shared" si="761"/>
        <v>0</v>
      </c>
      <c r="G642" s="179">
        <f t="shared" si="761"/>
        <v>0</v>
      </c>
      <c r="H642" s="179">
        <f t="shared" si="761"/>
        <v>0</v>
      </c>
      <c r="I642" s="179">
        <f t="shared" si="761"/>
        <v>0</v>
      </c>
      <c r="J642" s="179">
        <f t="shared" si="761"/>
        <v>0</v>
      </c>
      <c r="K642" s="179">
        <f t="shared" si="761"/>
        <v>0</v>
      </c>
      <c r="L642" s="528">
        <f t="shared" si="761"/>
        <v>0</v>
      </c>
      <c r="M642" s="528">
        <f t="shared" ref="M642:N642" si="762">M525*21</f>
        <v>0</v>
      </c>
      <c r="N642" s="180">
        <f t="shared" si="762"/>
        <v>0</v>
      </c>
    </row>
    <row r="643" spans="2:14" s="18" customFormat="1" x14ac:dyDescent="0.25">
      <c r="B643" s="165" t="s">
        <v>156</v>
      </c>
      <c r="C643" s="20"/>
      <c r="D643" s="179">
        <f t="shared" ref="D643:L643" si="763">D526*21</f>
        <v>0</v>
      </c>
      <c r="E643" s="179">
        <f t="shared" si="763"/>
        <v>0</v>
      </c>
      <c r="F643" s="179">
        <f t="shared" si="763"/>
        <v>0</v>
      </c>
      <c r="G643" s="179">
        <f t="shared" si="763"/>
        <v>0</v>
      </c>
      <c r="H643" s="179">
        <f t="shared" si="763"/>
        <v>0</v>
      </c>
      <c r="I643" s="179">
        <f t="shared" si="763"/>
        <v>0</v>
      </c>
      <c r="J643" s="179">
        <f t="shared" si="763"/>
        <v>0</v>
      </c>
      <c r="K643" s="179">
        <f t="shared" si="763"/>
        <v>0</v>
      </c>
      <c r="L643" s="179">
        <f t="shared" si="763"/>
        <v>0</v>
      </c>
      <c r="M643" s="179">
        <f t="shared" ref="M643:N643" si="764">M526*21</f>
        <v>0</v>
      </c>
      <c r="N643" s="180">
        <f t="shared" si="764"/>
        <v>0</v>
      </c>
    </row>
    <row r="644" spans="2:14" s="18" customFormat="1" x14ac:dyDescent="0.25">
      <c r="B644" s="165" t="s">
        <v>157</v>
      </c>
      <c r="C644" s="20"/>
      <c r="D644" s="179">
        <f t="shared" ref="D644:L644" si="765">D527*21</f>
        <v>0</v>
      </c>
      <c r="E644" s="179">
        <f t="shared" si="765"/>
        <v>0</v>
      </c>
      <c r="F644" s="179">
        <f t="shared" si="765"/>
        <v>0</v>
      </c>
      <c r="G644" s="179">
        <f t="shared" si="765"/>
        <v>0</v>
      </c>
      <c r="H644" s="179">
        <f t="shared" si="765"/>
        <v>0</v>
      </c>
      <c r="I644" s="179">
        <f t="shared" si="765"/>
        <v>0</v>
      </c>
      <c r="J644" s="179">
        <f t="shared" si="765"/>
        <v>0</v>
      </c>
      <c r="K644" s="179">
        <f t="shared" si="765"/>
        <v>0</v>
      </c>
      <c r="L644" s="528">
        <f t="shared" si="765"/>
        <v>0</v>
      </c>
      <c r="M644" s="528">
        <f t="shared" ref="M644:N644" si="766">M527*21</f>
        <v>0</v>
      </c>
      <c r="N644" s="180">
        <f t="shared" si="766"/>
        <v>0</v>
      </c>
    </row>
    <row r="645" spans="2:14" s="18" customFormat="1" x14ac:dyDescent="0.25">
      <c r="B645" s="165" t="s">
        <v>158</v>
      </c>
      <c r="C645" s="20"/>
      <c r="D645" s="179">
        <f t="shared" ref="D645:L645" si="767">D528*21</f>
        <v>0</v>
      </c>
      <c r="E645" s="179">
        <f t="shared" si="767"/>
        <v>0</v>
      </c>
      <c r="F645" s="179">
        <f t="shared" si="767"/>
        <v>0</v>
      </c>
      <c r="G645" s="179">
        <f t="shared" si="767"/>
        <v>0</v>
      </c>
      <c r="H645" s="179">
        <f t="shared" si="767"/>
        <v>0</v>
      </c>
      <c r="I645" s="179">
        <f t="shared" si="767"/>
        <v>0</v>
      </c>
      <c r="J645" s="179">
        <f t="shared" si="767"/>
        <v>0</v>
      </c>
      <c r="K645" s="179">
        <f t="shared" si="767"/>
        <v>0</v>
      </c>
      <c r="L645" s="528">
        <f t="shared" si="767"/>
        <v>0</v>
      </c>
      <c r="M645" s="528">
        <f t="shared" ref="M645:N645" si="768">M528*21</f>
        <v>0</v>
      </c>
      <c r="N645" s="180">
        <f t="shared" si="768"/>
        <v>0</v>
      </c>
    </row>
    <row r="646" spans="2:14" s="18" customFormat="1" x14ac:dyDescent="0.25">
      <c r="B646" s="165" t="s">
        <v>159</v>
      </c>
      <c r="C646" s="20"/>
      <c r="D646" s="179">
        <f t="shared" ref="D646:L646" si="769">D529*21</f>
        <v>0</v>
      </c>
      <c r="E646" s="179">
        <f t="shared" si="769"/>
        <v>0</v>
      </c>
      <c r="F646" s="179">
        <f t="shared" si="769"/>
        <v>0</v>
      </c>
      <c r="G646" s="179">
        <f t="shared" si="769"/>
        <v>0</v>
      </c>
      <c r="H646" s="179">
        <f t="shared" si="769"/>
        <v>0</v>
      </c>
      <c r="I646" s="179">
        <f t="shared" si="769"/>
        <v>0</v>
      </c>
      <c r="J646" s="179">
        <f t="shared" si="769"/>
        <v>0</v>
      </c>
      <c r="K646" s="179">
        <f t="shared" si="769"/>
        <v>0</v>
      </c>
      <c r="L646" s="528">
        <f t="shared" si="769"/>
        <v>0</v>
      </c>
      <c r="M646" s="528">
        <f t="shared" ref="M646:N646" si="770">M529*21</f>
        <v>0</v>
      </c>
      <c r="N646" s="180">
        <f t="shared" si="770"/>
        <v>0</v>
      </c>
    </row>
    <row r="647" spans="2:14" s="18" customFormat="1" x14ac:dyDescent="0.25">
      <c r="B647" s="165" t="s">
        <v>160</v>
      </c>
      <c r="C647" s="20"/>
      <c r="D647" s="179">
        <f t="shared" ref="D647:L647" si="771">D530*21</f>
        <v>0</v>
      </c>
      <c r="E647" s="179">
        <f t="shared" si="771"/>
        <v>0</v>
      </c>
      <c r="F647" s="179">
        <f t="shared" si="771"/>
        <v>0</v>
      </c>
      <c r="G647" s="179">
        <f t="shared" si="771"/>
        <v>0</v>
      </c>
      <c r="H647" s="179">
        <f t="shared" si="771"/>
        <v>0</v>
      </c>
      <c r="I647" s="179">
        <f t="shared" si="771"/>
        <v>0</v>
      </c>
      <c r="J647" s="179">
        <f t="shared" si="771"/>
        <v>0</v>
      </c>
      <c r="K647" s="179">
        <f t="shared" si="771"/>
        <v>0</v>
      </c>
      <c r="L647" s="528">
        <f t="shared" si="771"/>
        <v>0</v>
      </c>
      <c r="M647" s="528">
        <f t="shared" ref="M647:N647" si="772">M530*21</f>
        <v>0</v>
      </c>
      <c r="N647" s="180">
        <f t="shared" si="772"/>
        <v>0</v>
      </c>
    </row>
    <row r="648" spans="2:14" s="18" customFormat="1" x14ac:dyDescent="0.25">
      <c r="B648" s="165" t="s">
        <v>161</v>
      </c>
      <c r="C648" s="20"/>
      <c r="D648" s="179">
        <f t="shared" ref="D648:L648" si="773">D531*21</f>
        <v>0</v>
      </c>
      <c r="E648" s="179">
        <f t="shared" si="773"/>
        <v>0</v>
      </c>
      <c r="F648" s="179">
        <f t="shared" si="773"/>
        <v>0</v>
      </c>
      <c r="G648" s="179">
        <f t="shared" si="773"/>
        <v>0</v>
      </c>
      <c r="H648" s="179">
        <f t="shared" si="773"/>
        <v>0</v>
      </c>
      <c r="I648" s="179">
        <f t="shared" si="773"/>
        <v>0</v>
      </c>
      <c r="J648" s="179">
        <f t="shared" si="773"/>
        <v>0</v>
      </c>
      <c r="K648" s="179">
        <f t="shared" si="773"/>
        <v>0</v>
      </c>
      <c r="L648" s="179">
        <f t="shared" si="773"/>
        <v>0</v>
      </c>
      <c r="M648" s="179">
        <f t="shared" ref="M648:N648" si="774">M531*21</f>
        <v>0</v>
      </c>
      <c r="N648" s="180">
        <f t="shared" si="774"/>
        <v>0</v>
      </c>
    </row>
    <row r="649" spans="2:14" s="18" customFormat="1" x14ac:dyDescent="0.25">
      <c r="B649" s="165" t="s">
        <v>162</v>
      </c>
      <c r="C649" s="20"/>
      <c r="D649" s="179">
        <f t="shared" ref="D649:L649" si="775">D532*21</f>
        <v>0</v>
      </c>
      <c r="E649" s="179">
        <f t="shared" si="775"/>
        <v>0</v>
      </c>
      <c r="F649" s="179">
        <f t="shared" si="775"/>
        <v>0</v>
      </c>
      <c r="G649" s="179">
        <f t="shared" si="775"/>
        <v>0</v>
      </c>
      <c r="H649" s="179">
        <f t="shared" si="775"/>
        <v>0</v>
      </c>
      <c r="I649" s="179">
        <f t="shared" si="775"/>
        <v>0</v>
      </c>
      <c r="J649" s="179">
        <f t="shared" si="775"/>
        <v>0</v>
      </c>
      <c r="K649" s="179">
        <f t="shared" si="775"/>
        <v>0</v>
      </c>
      <c r="L649" s="528">
        <f t="shared" si="775"/>
        <v>0</v>
      </c>
      <c r="M649" s="528">
        <f t="shared" ref="M649:N649" si="776">M532*21</f>
        <v>0</v>
      </c>
      <c r="N649" s="180">
        <f t="shared" si="776"/>
        <v>0</v>
      </c>
    </row>
    <row r="650" spans="2:14" s="18" customFormat="1" x14ac:dyDescent="0.25">
      <c r="B650" s="165" t="s">
        <v>163</v>
      </c>
      <c r="C650" s="20"/>
      <c r="D650" s="179">
        <f t="shared" ref="D650:L650" si="777">D533*21</f>
        <v>0</v>
      </c>
      <c r="E650" s="179">
        <f t="shared" si="777"/>
        <v>0</v>
      </c>
      <c r="F650" s="179">
        <f t="shared" si="777"/>
        <v>0</v>
      </c>
      <c r="G650" s="179">
        <f t="shared" si="777"/>
        <v>0</v>
      </c>
      <c r="H650" s="179">
        <f t="shared" si="777"/>
        <v>0</v>
      </c>
      <c r="I650" s="179">
        <f t="shared" si="777"/>
        <v>0</v>
      </c>
      <c r="J650" s="179">
        <f t="shared" si="777"/>
        <v>0</v>
      </c>
      <c r="K650" s="179">
        <f t="shared" si="777"/>
        <v>0</v>
      </c>
      <c r="L650" s="528">
        <f t="shared" si="777"/>
        <v>0</v>
      </c>
      <c r="M650" s="528">
        <f t="shared" ref="M650:N650" si="778">M533*21</f>
        <v>0</v>
      </c>
      <c r="N650" s="180">
        <f t="shared" si="778"/>
        <v>0</v>
      </c>
    </row>
    <row r="651" spans="2:14" s="18" customFormat="1" x14ac:dyDescent="0.25">
      <c r="B651" s="165" t="s">
        <v>164</v>
      </c>
      <c r="C651" s="20"/>
      <c r="D651" s="179">
        <f t="shared" ref="D651:L651" si="779">D534*21</f>
        <v>0</v>
      </c>
      <c r="E651" s="179">
        <f t="shared" si="779"/>
        <v>0</v>
      </c>
      <c r="F651" s="179">
        <f t="shared" si="779"/>
        <v>0</v>
      </c>
      <c r="G651" s="179">
        <f t="shared" si="779"/>
        <v>0</v>
      </c>
      <c r="H651" s="179">
        <f t="shared" si="779"/>
        <v>0</v>
      </c>
      <c r="I651" s="179">
        <f t="shared" si="779"/>
        <v>0</v>
      </c>
      <c r="J651" s="179">
        <f t="shared" si="779"/>
        <v>0</v>
      </c>
      <c r="K651" s="179">
        <f t="shared" si="779"/>
        <v>0</v>
      </c>
      <c r="L651" s="528">
        <f t="shared" si="779"/>
        <v>0</v>
      </c>
      <c r="M651" s="528">
        <f t="shared" ref="M651:N651" si="780">M534*21</f>
        <v>0</v>
      </c>
      <c r="N651" s="180">
        <f t="shared" si="780"/>
        <v>0</v>
      </c>
    </row>
    <row r="652" spans="2:14" s="18" customFormat="1" x14ac:dyDescent="0.25">
      <c r="B652" s="165" t="s">
        <v>165</v>
      </c>
      <c r="C652" s="20"/>
      <c r="D652" s="179">
        <f t="shared" ref="D652:L652" si="781">D535*21</f>
        <v>0</v>
      </c>
      <c r="E652" s="179">
        <f t="shared" si="781"/>
        <v>0</v>
      </c>
      <c r="F652" s="179">
        <f t="shared" si="781"/>
        <v>0</v>
      </c>
      <c r="G652" s="179">
        <f t="shared" si="781"/>
        <v>0</v>
      </c>
      <c r="H652" s="179">
        <f t="shared" si="781"/>
        <v>0</v>
      </c>
      <c r="I652" s="179">
        <f t="shared" si="781"/>
        <v>0</v>
      </c>
      <c r="J652" s="179">
        <f t="shared" si="781"/>
        <v>0</v>
      </c>
      <c r="K652" s="179">
        <f t="shared" si="781"/>
        <v>0</v>
      </c>
      <c r="L652" s="528">
        <f t="shared" si="781"/>
        <v>0</v>
      </c>
      <c r="M652" s="528">
        <f t="shared" ref="M652:N652" si="782">M535*21</f>
        <v>0</v>
      </c>
      <c r="N652" s="180">
        <f t="shared" si="782"/>
        <v>0</v>
      </c>
    </row>
    <row r="653" spans="2:14" s="18" customFormat="1" x14ac:dyDescent="0.25">
      <c r="B653" s="165" t="s">
        <v>166</v>
      </c>
      <c r="C653" s="20"/>
      <c r="D653" s="179">
        <f t="shared" ref="D653:L653" si="783">D536*21</f>
        <v>0</v>
      </c>
      <c r="E653" s="179">
        <f t="shared" si="783"/>
        <v>0</v>
      </c>
      <c r="F653" s="179">
        <f t="shared" si="783"/>
        <v>0</v>
      </c>
      <c r="G653" s="179">
        <f t="shared" si="783"/>
        <v>0</v>
      </c>
      <c r="H653" s="179">
        <f t="shared" si="783"/>
        <v>0</v>
      </c>
      <c r="I653" s="179">
        <f t="shared" si="783"/>
        <v>0</v>
      </c>
      <c r="J653" s="179">
        <f t="shared" si="783"/>
        <v>0</v>
      </c>
      <c r="K653" s="179">
        <f t="shared" si="783"/>
        <v>0</v>
      </c>
      <c r="L653" s="179">
        <f t="shared" si="783"/>
        <v>0</v>
      </c>
      <c r="M653" s="179">
        <f t="shared" ref="M653:N653" si="784">M536*21</f>
        <v>0</v>
      </c>
      <c r="N653" s="180">
        <f t="shared" si="784"/>
        <v>0</v>
      </c>
    </row>
    <row r="654" spans="2:14" s="18" customFormat="1" x14ac:dyDescent="0.25">
      <c r="B654" s="165" t="s">
        <v>186</v>
      </c>
      <c r="C654" s="20"/>
      <c r="D654" s="179">
        <f t="shared" ref="D654:L654" si="785">D537*21</f>
        <v>0</v>
      </c>
      <c r="E654" s="179">
        <f t="shared" si="785"/>
        <v>0</v>
      </c>
      <c r="F654" s="179">
        <f t="shared" si="785"/>
        <v>0</v>
      </c>
      <c r="G654" s="179">
        <f t="shared" si="785"/>
        <v>0</v>
      </c>
      <c r="H654" s="179">
        <f t="shared" si="785"/>
        <v>0</v>
      </c>
      <c r="I654" s="179">
        <f t="shared" si="785"/>
        <v>0</v>
      </c>
      <c r="J654" s="179">
        <f t="shared" si="785"/>
        <v>0</v>
      </c>
      <c r="K654" s="179">
        <f t="shared" si="785"/>
        <v>0</v>
      </c>
      <c r="L654" s="528">
        <f t="shared" si="785"/>
        <v>0</v>
      </c>
      <c r="M654" s="528">
        <f t="shared" ref="M654:N654" si="786">M537*21</f>
        <v>0</v>
      </c>
      <c r="N654" s="180">
        <f t="shared" si="786"/>
        <v>0</v>
      </c>
    </row>
    <row r="655" spans="2:14" s="18" customFormat="1" x14ac:dyDescent="0.25">
      <c r="B655" s="165" t="s">
        <v>167</v>
      </c>
      <c r="C655" s="20"/>
      <c r="D655" s="179">
        <f t="shared" ref="D655:L655" si="787">D538*21</f>
        <v>0</v>
      </c>
      <c r="E655" s="179">
        <f t="shared" si="787"/>
        <v>0</v>
      </c>
      <c r="F655" s="179">
        <f t="shared" si="787"/>
        <v>0</v>
      </c>
      <c r="G655" s="179">
        <f t="shared" si="787"/>
        <v>0</v>
      </c>
      <c r="H655" s="179">
        <f t="shared" si="787"/>
        <v>0</v>
      </c>
      <c r="I655" s="179">
        <f t="shared" si="787"/>
        <v>0</v>
      </c>
      <c r="J655" s="179">
        <f t="shared" si="787"/>
        <v>0</v>
      </c>
      <c r="K655" s="179">
        <f t="shared" si="787"/>
        <v>0</v>
      </c>
      <c r="L655" s="528">
        <f t="shared" si="787"/>
        <v>0</v>
      </c>
      <c r="M655" s="528">
        <f t="shared" ref="M655:N655" si="788">M538*21</f>
        <v>0</v>
      </c>
      <c r="N655" s="180">
        <f t="shared" si="788"/>
        <v>0</v>
      </c>
    </row>
    <row r="656" spans="2:14" s="18" customFormat="1" x14ac:dyDescent="0.25">
      <c r="B656" s="165" t="s">
        <v>168</v>
      </c>
      <c r="C656" s="20"/>
      <c r="D656" s="179">
        <f t="shared" ref="D656:L656" si="789">D539*21</f>
        <v>0</v>
      </c>
      <c r="E656" s="179">
        <f t="shared" si="789"/>
        <v>0</v>
      </c>
      <c r="F656" s="179">
        <f t="shared" si="789"/>
        <v>0</v>
      </c>
      <c r="G656" s="179">
        <f t="shared" si="789"/>
        <v>0</v>
      </c>
      <c r="H656" s="179">
        <f t="shared" si="789"/>
        <v>0</v>
      </c>
      <c r="I656" s="179">
        <f t="shared" si="789"/>
        <v>0</v>
      </c>
      <c r="J656" s="179">
        <f t="shared" si="789"/>
        <v>0</v>
      </c>
      <c r="K656" s="179">
        <f t="shared" si="789"/>
        <v>0</v>
      </c>
      <c r="L656" s="528">
        <f t="shared" si="789"/>
        <v>0</v>
      </c>
      <c r="M656" s="528">
        <f t="shared" ref="M656:N656" si="790">M539*21</f>
        <v>0</v>
      </c>
      <c r="N656" s="180">
        <f t="shared" si="790"/>
        <v>0</v>
      </c>
    </row>
    <row r="657" spans="2:14" s="18" customFormat="1" x14ac:dyDescent="0.25">
      <c r="B657" s="165" t="s">
        <v>169</v>
      </c>
      <c r="C657" s="20"/>
      <c r="D657" s="179">
        <f t="shared" ref="D657:L657" si="791">D540*21</f>
        <v>0</v>
      </c>
      <c r="E657" s="179">
        <f t="shared" si="791"/>
        <v>0</v>
      </c>
      <c r="F657" s="179">
        <f t="shared" si="791"/>
        <v>0</v>
      </c>
      <c r="G657" s="179">
        <f t="shared" si="791"/>
        <v>0</v>
      </c>
      <c r="H657" s="179">
        <f t="shared" si="791"/>
        <v>0</v>
      </c>
      <c r="I657" s="179">
        <f t="shared" si="791"/>
        <v>0</v>
      </c>
      <c r="J657" s="179">
        <f t="shared" si="791"/>
        <v>0</v>
      </c>
      <c r="K657" s="179">
        <f t="shared" si="791"/>
        <v>0</v>
      </c>
      <c r="L657" s="528">
        <f t="shared" si="791"/>
        <v>0</v>
      </c>
      <c r="M657" s="528">
        <f t="shared" ref="M657:N657" si="792">M540*21</f>
        <v>0</v>
      </c>
      <c r="N657" s="180">
        <f t="shared" si="792"/>
        <v>0</v>
      </c>
    </row>
    <row r="658" spans="2:14" s="18" customFormat="1" x14ac:dyDescent="0.25">
      <c r="B658" s="165" t="s">
        <v>170</v>
      </c>
      <c r="C658" s="20"/>
      <c r="D658" s="179">
        <f t="shared" ref="D658:L658" si="793">D541*21</f>
        <v>0</v>
      </c>
      <c r="E658" s="179">
        <f t="shared" si="793"/>
        <v>0</v>
      </c>
      <c r="F658" s="179">
        <f t="shared" si="793"/>
        <v>0</v>
      </c>
      <c r="G658" s="179">
        <f t="shared" si="793"/>
        <v>0</v>
      </c>
      <c r="H658" s="179">
        <f t="shared" si="793"/>
        <v>0</v>
      </c>
      <c r="I658" s="179">
        <f t="shared" si="793"/>
        <v>0</v>
      </c>
      <c r="J658" s="179">
        <f t="shared" si="793"/>
        <v>0</v>
      </c>
      <c r="K658" s="179">
        <f t="shared" si="793"/>
        <v>0</v>
      </c>
      <c r="L658" s="179">
        <f t="shared" si="793"/>
        <v>0</v>
      </c>
      <c r="M658" s="179">
        <f t="shared" ref="M658:N658" si="794">M541*21</f>
        <v>0</v>
      </c>
      <c r="N658" s="180">
        <f t="shared" si="794"/>
        <v>0</v>
      </c>
    </row>
    <row r="659" spans="2:14" s="18" customFormat="1" x14ac:dyDescent="0.25">
      <c r="B659" s="459" t="s">
        <v>547</v>
      </c>
      <c r="C659" s="169"/>
      <c r="D659" s="206">
        <f>SUM(D623:D658)</f>
        <v>0</v>
      </c>
      <c r="E659" s="206">
        <f t="shared" ref="E659" si="795">SUM(E623:E658)</f>
        <v>0</v>
      </c>
      <c r="F659" s="206">
        <f t="shared" ref="F659" si="796">SUM(F623:F658)</f>
        <v>0</v>
      </c>
      <c r="G659" s="206">
        <f t="shared" ref="G659" si="797">SUM(G623:G658)</f>
        <v>0</v>
      </c>
      <c r="H659" s="206">
        <f t="shared" ref="H659" si="798">SUM(H623:H658)</f>
        <v>0</v>
      </c>
      <c r="I659" s="206">
        <f t="shared" ref="I659" si="799">SUM(I623:I658)</f>
        <v>0</v>
      </c>
      <c r="J659" s="206">
        <f t="shared" ref="J659" si="800">SUM(J623:J658)</f>
        <v>0</v>
      </c>
      <c r="K659" s="206">
        <f t="shared" ref="K659" si="801">SUM(K623:K658)</f>
        <v>0</v>
      </c>
      <c r="L659" s="527">
        <f t="shared" ref="L659:N659" si="802">SUM(L623:L658)</f>
        <v>0</v>
      </c>
      <c r="M659" s="527">
        <f t="shared" si="802"/>
        <v>0</v>
      </c>
      <c r="N659" s="207">
        <f t="shared" si="802"/>
        <v>0</v>
      </c>
    </row>
  </sheetData>
  <mergeCells count="1">
    <mergeCell ref="B268:C268"/>
  </mergeCells>
  <pageMargins left="0.511811024" right="0.511811024" top="0.78740157499999996" bottom="0.78740157499999996" header="0.31496062000000002" footer="0.31496062000000002"/>
  <pageSetup paperSize="9" scale="57" fitToHeight="0" orientation="landscape"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431"/>
  <sheetViews>
    <sheetView zoomScale="50" zoomScaleNormal="50" workbookViewId="0">
      <selection activeCell="I46" sqref="I46"/>
    </sheetView>
  </sheetViews>
  <sheetFormatPr defaultColWidth="9.140625" defaultRowHeight="15.75" x14ac:dyDescent="0.25"/>
  <cols>
    <col min="1" max="1" width="9.140625" style="2"/>
    <col min="2" max="2" width="35.85546875" style="2" customWidth="1"/>
    <col min="3" max="3" width="33" style="2" customWidth="1"/>
    <col min="4" max="4" width="26.7109375" style="2" customWidth="1"/>
    <col min="5" max="5" width="24.28515625" style="2" customWidth="1"/>
    <col min="6" max="6" width="26.42578125" style="2" customWidth="1"/>
    <col min="7" max="7" width="32.85546875" style="2" customWidth="1"/>
    <col min="8" max="8" width="34.85546875" style="2" customWidth="1"/>
    <col min="9" max="9" width="21.42578125" style="2" customWidth="1"/>
    <col min="10" max="10" width="23.5703125" style="2" customWidth="1"/>
    <col min="11" max="11" width="23.85546875" style="2" customWidth="1"/>
    <col min="12" max="12" width="21.140625" style="2" customWidth="1"/>
    <col min="13" max="13" width="23.140625" style="2" customWidth="1"/>
    <col min="14" max="14" width="26.42578125" style="2" customWidth="1"/>
    <col min="15" max="15" width="22" style="2" customWidth="1"/>
    <col min="16" max="16" width="29.85546875" style="2" customWidth="1"/>
    <col min="17" max="22" width="12.7109375" style="2" customWidth="1"/>
    <col min="23" max="16384" width="9.140625" style="2"/>
  </cols>
  <sheetData>
    <row r="1" spans="2:15" ht="15.6" x14ac:dyDescent="0.3">
      <c r="B1" s="216" t="s">
        <v>456</v>
      </c>
    </row>
    <row r="2" spans="2:15" ht="15.6" x14ac:dyDescent="0.3">
      <c r="B2" s="1"/>
    </row>
    <row r="3" spans="2:15" ht="15.6" x14ac:dyDescent="0.3">
      <c r="B3" s="216" t="s">
        <v>421</v>
      </c>
    </row>
    <row r="4" spans="2:15" ht="15.6" x14ac:dyDescent="0.3">
      <c r="B4" s="356"/>
      <c r="C4" s="356"/>
      <c r="D4" s="356"/>
      <c r="E4" s="67"/>
      <c r="F4" s="357"/>
    </row>
    <row r="5" spans="2:15" x14ac:dyDescent="0.25">
      <c r="B5" s="568" t="s">
        <v>299</v>
      </c>
      <c r="C5" s="565" t="s">
        <v>95</v>
      </c>
      <c r="D5" s="565"/>
      <c r="E5" s="565"/>
      <c r="F5" s="565"/>
      <c r="G5" s="565"/>
      <c r="H5" s="565"/>
      <c r="I5" s="565"/>
      <c r="J5" s="565"/>
      <c r="K5" s="565"/>
      <c r="L5" s="565"/>
      <c r="M5" s="565"/>
      <c r="N5" s="565"/>
      <c r="O5" s="565"/>
    </row>
    <row r="6" spans="2:15" x14ac:dyDescent="0.25">
      <c r="B6" s="569"/>
      <c r="C6" s="378" t="s">
        <v>81</v>
      </c>
      <c r="D6" s="380" t="s">
        <v>91</v>
      </c>
      <c r="E6" s="380" t="s">
        <v>92</v>
      </c>
      <c r="F6" s="378" t="s">
        <v>82</v>
      </c>
      <c r="G6" s="378" t="s">
        <v>83</v>
      </c>
      <c r="H6" s="378" t="s">
        <v>84</v>
      </c>
      <c r="I6" s="378" t="s">
        <v>85</v>
      </c>
      <c r="J6" s="378" t="s">
        <v>86</v>
      </c>
      <c r="K6" s="378" t="s">
        <v>87</v>
      </c>
      <c r="L6" s="378" t="s">
        <v>88</v>
      </c>
      <c r="M6" s="378" t="s">
        <v>93</v>
      </c>
      <c r="N6" s="483" t="s">
        <v>600</v>
      </c>
      <c r="O6" s="483" t="s">
        <v>601</v>
      </c>
    </row>
    <row r="7" spans="2:15" ht="15.6" x14ac:dyDescent="0.3">
      <c r="B7" s="358" t="s">
        <v>304</v>
      </c>
      <c r="C7" s="97" t="s">
        <v>90</v>
      </c>
      <c r="D7" s="421">
        <f>SUM(D8:D42)</f>
        <v>3228000</v>
      </c>
      <c r="E7" s="421">
        <f t="shared" ref="E7:M7" si="0">SUM(E8:E42)</f>
        <v>4695000</v>
      </c>
      <c r="F7" s="421">
        <f t="shared" si="0"/>
        <v>4992999.9999999991</v>
      </c>
      <c r="G7" s="421">
        <f t="shared" si="0"/>
        <v>5314000.0000000009</v>
      </c>
      <c r="H7" s="421">
        <f t="shared" si="0"/>
        <v>6206000</v>
      </c>
      <c r="I7" s="421">
        <f t="shared" si="0"/>
        <v>5884000</v>
      </c>
      <c r="J7" s="421">
        <f t="shared" si="0"/>
        <v>5683000</v>
      </c>
      <c r="K7" s="421">
        <f t="shared" si="0"/>
        <v>5371000</v>
      </c>
      <c r="L7" s="421">
        <f t="shared" si="0"/>
        <v>6870000</v>
      </c>
      <c r="M7" s="421">
        <f t="shared" si="0"/>
        <v>7950000</v>
      </c>
      <c r="N7" s="421">
        <f t="shared" ref="N7:O7" si="1">SUM(N8:N42)</f>
        <v>9694000</v>
      </c>
      <c r="O7" s="421">
        <f t="shared" si="1"/>
        <v>9009204.1247219406</v>
      </c>
    </row>
    <row r="8" spans="2:15" ht="15.6" x14ac:dyDescent="0.3">
      <c r="B8" s="359" t="s">
        <v>136</v>
      </c>
      <c r="C8" s="303" t="s">
        <v>90</v>
      </c>
      <c r="D8" s="383">
        <v>0</v>
      </c>
      <c r="E8" s="383">
        <v>0</v>
      </c>
      <c r="F8" s="383">
        <v>0</v>
      </c>
      <c r="G8" s="383">
        <v>0</v>
      </c>
      <c r="H8" s="383">
        <v>0</v>
      </c>
      <c r="I8" s="383">
        <v>0</v>
      </c>
      <c r="J8" s="383">
        <v>0</v>
      </c>
      <c r="K8" s="383">
        <v>0</v>
      </c>
      <c r="L8" s="383">
        <v>0</v>
      </c>
      <c r="M8" s="383">
        <v>0</v>
      </c>
      <c r="N8" s="383">
        <v>0</v>
      </c>
      <c r="O8" s="383">
        <v>0</v>
      </c>
    </row>
    <row r="9" spans="2:15" ht="15.6" x14ac:dyDescent="0.3">
      <c r="B9" s="359" t="s">
        <v>137</v>
      </c>
      <c r="C9" s="303" t="s">
        <v>90</v>
      </c>
      <c r="D9" s="386">
        <f t="shared" ref="D9:O9" si="2">D50+D131</f>
        <v>424158.89580878639</v>
      </c>
      <c r="E9" s="386">
        <f t="shared" si="2"/>
        <v>653165.96532570268</v>
      </c>
      <c r="F9" s="386">
        <f t="shared" si="2"/>
        <v>592007.57448241033</v>
      </c>
      <c r="G9" s="386">
        <f t="shared" si="2"/>
        <v>749234.9772765527</v>
      </c>
      <c r="H9" s="386">
        <f t="shared" si="2"/>
        <v>648243.05672445707</v>
      </c>
      <c r="I9" s="386">
        <f t="shared" si="2"/>
        <v>707240.02693149308</v>
      </c>
      <c r="J9" s="386">
        <f t="shared" si="2"/>
        <v>614394.54637266451</v>
      </c>
      <c r="K9" s="386">
        <f t="shared" si="2"/>
        <v>677747.85389665037</v>
      </c>
      <c r="L9" s="386">
        <f t="shared" si="2"/>
        <v>852808.1131122706</v>
      </c>
      <c r="M9" s="386">
        <f t="shared" si="2"/>
        <v>756609.49335128767</v>
      </c>
      <c r="N9" s="386">
        <f t="shared" si="2"/>
        <v>722983.00786203402</v>
      </c>
      <c r="O9" s="386">
        <f t="shared" si="2"/>
        <v>1234606.0211891567</v>
      </c>
    </row>
    <row r="10" spans="2:15" ht="15.6" x14ac:dyDescent="0.3">
      <c r="B10" s="359" t="s">
        <v>138</v>
      </c>
      <c r="C10" s="303" t="s">
        <v>90</v>
      </c>
      <c r="D10" s="256">
        <v>0</v>
      </c>
      <c r="E10" s="256">
        <v>0</v>
      </c>
      <c r="F10" s="256">
        <v>0</v>
      </c>
      <c r="G10" s="256">
        <v>0</v>
      </c>
      <c r="H10" s="256">
        <v>0</v>
      </c>
      <c r="I10" s="256">
        <v>0</v>
      </c>
      <c r="J10" s="256">
        <v>0</v>
      </c>
      <c r="K10" s="256">
        <v>0</v>
      </c>
      <c r="L10" s="256">
        <v>0</v>
      </c>
      <c r="M10" s="256">
        <v>0</v>
      </c>
      <c r="N10" s="256">
        <v>0</v>
      </c>
      <c r="O10" s="256">
        <v>0</v>
      </c>
    </row>
    <row r="11" spans="2:15" ht="15.6" x14ac:dyDescent="0.3">
      <c r="B11" s="359" t="s">
        <v>139</v>
      </c>
      <c r="C11" s="303" t="s">
        <v>90</v>
      </c>
      <c r="D11" s="256">
        <v>0</v>
      </c>
      <c r="E11" s="256">
        <v>0</v>
      </c>
      <c r="F11" s="256">
        <v>0</v>
      </c>
      <c r="G11" s="256">
        <v>0</v>
      </c>
      <c r="H11" s="256">
        <v>0</v>
      </c>
      <c r="I11" s="256">
        <v>0</v>
      </c>
      <c r="J11" s="256">
        <v>0</v>
      </c>
      <c r="K11" s="256">
        <v>0</v>
      </c>
      <c r="L11" s="256">
        <v>0</v>
      </c>
      <c r="M11" s="256">
        <v>0</v>
      </c>
      <c r="N11" s="256">
        <v>0</v>
      </c>
      <c r="O11" s="256">
        <v>0</v>
      </c>
    </row>
    <row r="12" spans="2:15" ht="15.6" x14ac:dyDescent="0.3">
      <c r="B12" s="359" t="s">
        <v>140</v>
      </c>
      <c r="C12" s="303" t="s">
        <v>90</v>
      </c>
      <c r="D12" s="256">
        <v>0</v>
      </c>
      <c r="E12" s="256">
        <v>0</v>
      </c>
      <c r="F12" s="256">
        <v>0</v>
      </c>
      <c r="G12" s="256">
        <v>0</v>
      </c>
      <c r="H12" s="256">
        <v>0</v>
      </c>
      <c r="I12" s="256">
        <v>0</v>
      </c>
      <c r="J12" s="256">
        <v>0</v>
      </c>
      <c r="K12" s="256">
        <v>0</v>
      </c>
      <c r="L12" s="256">
        <v>0</v>
      </c>
      <c r="M12" s="256">
        <v>0</v>
      </c>
      <c r="N12" s="256">
        <v>0</v>
      </c>
      <c r="O12" s="256">
        <v>0</v>
      </c>
    </row>
    <row r="13" spans="2:15" ht="15.6" x14ac:dyDescent="0.3">
      <c r="B13" s="359" t="s">
        <v>141</v>
      </c>
      <c r="C13" s="303" t="s">
        <v>90</v>
      </c>
      <c r="D13" s="256">
        <v>0</v>
      </c>
      <c r="E13" s="256">
        <v>0</v>
      </c>
      <c r="F13" s="256">
        <v>0</v>
      </c>
      <c r="G13" s="256">
        <v>0</v>
      </c>
      <c r="H13" s="256">
        <v>0</v>
      </c>
      <c r="I13" s="256">
        <v>0</v>
      </c>
      <c r="J13" s="256">
        <v>0</v>
      </c>
      <c r="K13" s="256">
        <v>0</v>
      </c>
      <c r="L13" s="256">
        <v>0</v>
      </c>
      <c r="M13" s="256">
        <v>0</v>
      </c>
      <c r="N13" s="256">
        <v>0</v>
      </c>
      <c r="O13" s="256">
        <v>0</v>
      </c>
    </row>
    <row r="14" spans="2:15" ht="15.6" x14ac:dyDescent="0.3">
      <c r="B14" s="359" t="s">
        <v>142</v>
      </c>
      <c r="C14" s="303" t="s">
        <v>90</v>
      </c>
      <c r="D14" s="386">
        <f t="shared" ref="D14:O14" si="3">D51+D132</f>
        <v>338606.29523649218</v>
      </c>
      <c r="E14" s="386">
        <f t="shared" si="3"/>
        <v>592578.18549065816</v>
      </c>
      <c r="F14" s="386">
        <f t="shared" si="3"/>
        <v>561755.59670089209</v>
      </c>
      <c r="G14" s="386">
        <f t="shared" si="3"/>
        <v>688684.73320989741</v>
      </c>
      <c r="H14" s="386">
        <f t="shared" si="3"/>
        <v>770224.03635751561</v>
      </c>
      <c r="I14" s="386">
        <f t="shared" si="3"/>
        <v>764521.79767715873</v>
      </c>
      <c r="J14" s="386">
        <f t="shared" si="3"/>
        <v>702335.97037535778</v>
      </c>
      <c r="K14" s="386">
        <f t="shared" si="3"/>
        <v>621669.24760141398</v>
      </c>
      <c r="L14" s="386">
        <f t="shared" si="3"/>
        <v>796191.55024406675</v>
      </c>
      <c r="M14" s="386">
        <f t="shared" si="3"/>
        <v>933933.68119845155</v>
      </c>
      <c r="N14" s="386">
        <f t="shared" si="3"/>
        <v>837453.46183109307</v>
      </c>
      <c r="O14" s="386">
        <f t="shared" si="3"/>
        <v>536482.4868981638</v>
      </c>
    </row>
    <row r="15" spans="2:15" ht="15.6" x14ac:dyDescent="0.3">
      <c r="B15" s="359" t="s">
        <v>315</v>
      </c>
      <c r="C15" s="303" t="s">
        <v>90</v>
      </c>
      <c r="D15" s="256">
        <v>0</v>
      </c>
      <c r="E15" s="256">
        <v>0</v>
      </c>
      <c r="F15" s="256">
        <v>0</v>
      </c>
      <c r="G15" s="256">
        <v>0</v>
      </c>
      <c r="H15" s="256">
        <v>0</v>
      </c>
      <c r="I15" s="256">
        <v>0</v>
      </c>
      <c r="J15" s="256">
        <v>0</v>
      </c>
      <c r="K15" s="256">
        <v>0</v>
      </c>
      <c r="L15" s="256">
        <v>0</v>
      </c>
      <c r="M15" s="256">
        <v>0</v>
      </c>
      <c r="N15" s="256">
        <v>0</v>
      </c>
      <c r="O15" s="256">
        <v>0</v>
      </c>
    </row>
    <row r="16" spans="2:15" ht="15.6" x14ac:dyDescent="0.3">
      <c r="B16" s="359" t="s">
        <v>145</v>
      </c>
      <c r="C16" s="303" t="s">
        <v>90</v>
      </c>
      <c r="D16" s="256">
        <v>0</v>
      </c>
      <c r="E16" s="256">
        <v>0</v>
      </c>
      <c r="F16" s="256">
        <v>0</v>
      </c>
      <c r="G16" s="256">
        <v>0</v>
      </c>
      <c r="H16" s="256">
        <v>0</v>
      </c>
      <c r="I16" s="256">
        <v>0</v>
      </c>
      <c r="J16" s="256">
        <v>0</v>
      </c>
      <c r="K16" s="256">
        <v>0</v>
      </c>
      <c r="L16" s="256">
        <v>0</v>
      </c>
      <c r="M16" s="256">
        <v>0</v>
      </c>
      <c r="N16" s="256">
        <v>0</v>
      </c>
      <c r="O16" s="256">
        <v>0</v>
      </c>
    </row>
    <row r="17" spans="2:15" ht="15.6" x14ac:dyDescent="0.3">
      <c r="B17" s="359" t="s">
        <v>146</v>
      </c>
      <c r="C17" s="303" t="s">
        <v>90</v>
      </c>
      <c r="D17" s="386">
        <f>D52</f>
        <v>146777.4785389665</v>
      </c>
      <c r="E17" s="386">
        <f t="shared" ref="E17:M17" si="4">E52</f>
        <v>207958.25618582731</v>
      </c>
      <c r="F17" s="386">
        <f t="shared" si="4"/>
        <v>233050.83319306516</v>
      </c>
      <c r="G17" s="386">
        <f t="shared" si="4"/>
        <v>246865.84750042082</v>
      </c>
      <c r="H17" s="386">
        <f t="shared" si="4"/>
        <v>316786.73623969028</v>
      </c>
      <c r="I17" s="386">
        <f t="shared" si="4"/>
        <v>290566.40296246426</v>
      </c>
      <c r="J17" s="386">
        <f t="shared" si="4"/>
        <v>287803.40010099311</v>
      </c>
      <c r="K17" s="386">
        <f t="shared" si="4"/>
        <v>274552.26392863155</v>
      </c>
      <c r="L17" s="386">
        <f t="shared" si="4"/>
        <v>349378.89244234981</v>
      </c>
      <c r="M17" s="386">
        <f t="shared" si="4"/>
        <v>417157.04426864168</v>
      </c>
      <c r="N17" s="386">
        <f t="shared" ref="N17:O17" si="5">N52</f>
        <v>867831.60030433675</v>
      </c>
      <c r="O17" s="386">
        <f t="shared" si="5"/>
        <v>144449.91139765485</v>
      </c>
    </row>
    <row r="18" spans="2:15" ht="15.6" x14ac:dyDescent="0.3">
      <c r="B18" s="359" t="s">
        <v>147</v>
      </c>
      <c r="C18" s="303" t="s">
        <v>90</v>
      </c>
      <c r="D18" s="256">
        <f>D53</f>
        <v>0</v>
      </c>
      <c r="E18" s="256">
        <v>0</v>
      </c>
      <c r="F18" s="256">
        <v>0</v>
      </c>
      <c r="G18" s="256">
        <v>0</v>
      </c>
      <c r="H18" s="256">
        <v>0</v>
      </c>
      <c r="I18" s="256">
        <v>0</v>
      </c>
      <c r="J18" s="256">
        <v>0</v>
      </c>
      <c r="K18" s="256">
        <v>0</v>
      </c>
      <c r="L18" s="256">
        <v>0</v>
      </c>
      <c r="M18" s="256">
        <v>0</v>
      </c>
      <c r="N18" s="256">
        <v>0</v>
      </c>
      <c r="O18" s="256">
        <v>0</v>
      </c>
    </row>
    <row r="19" spans="2:15" ht="15.6" x14ac:dyDescent="0.3">
      <c r="B19" s="359" t="s">
        <v>148</v>
      </c>
      <c r="C19" s="303" t="s">
        <v>90</v>
      </c>
      <c r="D19" s="256">
        <v>0</v>
      </c>
      <c r="E19" s="256">
        <v>0</v>
      </c>
      <c r="F19" s="256">
        <v>0</v>
      </c>
      <c r="G19" s="256">
        <v>0</v>
      </c>
      <c r="H19" s="256">
        <v>0</v>
      </c>
      <c r="I19" s="256">
        <v>0</v>
      </c>
      <c r="J19" s="256">
        <v>0</v>
      </c>
      <c r="K19" s="256">
        <v>0</v>
      </c>
      <c r="L19" s="256">
        <v>0</v>
      </c>
      <c r="M19" s="256">
        <v>0</v>
      </c>
      <c r="N19" s="256">
        <v>0</v>
      </c>
      <c r="O19" s="256">
        <v>0</v>
      </c>
    </row>
    <row r="20" spans="2:15" ht="15.6" x14ac:dyDescent="0.3">
      <c r="B20" s="359" t="s">
        <v>149</v>
      </c>
      <c r="C20" s="303" t="s">
        <v>90</v>
      </c>
      <c r="D20" s="256">
        <v>0</v>
      </c>
      <c r="E20" s="256">
        <v>0</v>
      </c>
      <c r="F20" s="256">
        <v>0</v>
      </c>
      <c r="G20" s="256">
        <v>0</v>
      </c>
      <c r="H20" s="256">
        <v>0</v>
      </c>
      <c r="I20" s="256">
        <v>0</v>
      </c>
      <c r="J20" s="256">
        <v>0</v>
      </c>
      <c r="K20" s="256">
        <v>0</v>
      </c>
      <c r="L20" s="256">
        <v>0</v>
      </c>
      <c r="M20" s="256">
        <v>0</v>
      </c>
      <c r="N20" s="256">
        <v>0</v>
      </c>
      <c r="O20" s="256">
        <v>0</v>
      </c>
    </row>
    <row r="21" spans="2:15" ht="15.6" x14ac:dyDescent="0.3">
      <c r="B21" s="359" t="s">
        <v>150</v>
      </c>
      <c r="C21" s="303" t="s">
        <v>90</v>
      </c>
      <c r="D21" s="256">
        <v>0</v>
      </c>
      <c r="E21" s="256">
        <v>0</v>
      </c>
      <c r="F21" s="256">
        <v>0</v>
      </c>
      <c r="G21" s="256">
        <v>0</v>
      </c>
      <c r="H21" s="256">
        <v>0</v>
      </c>
      <c r="I21" s="256">
        <v>0</v>
      </c>
      <c r="J21" s="256">
        <v>0</v>
      </c>
      <c r="K21" s="256">
        <v>0</v>
      </c>
      <c r="L21" s="256">
        <v>0</v>
      </c>
      <c r="M21" s="256">
        <v>0</v>
      </c>
      <c r="N21" s="256">
        <v>0</v>
      </c>
      <c r="O21" s="256">
        <v>0</v>
      </c>
    </row>
    <row r="22" spans="2:15" ht="15.6" x14ac:dyDescent="0.3">
      <c r="B22" s="359" t="s">
        <v>151</v>
      </c>
      <c r="C22" s="303" t="s">
        <v>90</v>
      </c>
      <c r="D22" s="386">
        <f t="shared" ref="D22:O22" si="6">D54+D133</f>
        <v>122195.58996801884</v>
      </c>
      <c r="E22" s="386">
        <f t="shared" si="6"/>
        <v>234284.80053862988</v>
      </c>
      <c r="F22" s="386">
        <f t="shared" si="6"/>
        <v>236524.15418279753</v>
      </c>
      <c r="G22" s="386">
        <f t="shared" si="6"/>
        <v>179060.42753745161</v>
      </c>
      <c r="H22" s="386">
        <f t="shared" si="6"/>
        <v>182019.52533243562</v>
      </c>
      <c r="I22" s="386">
        <f t="shared" si="6"/>
        <v>206409.86365931662</v>
      </c>
      <c r="J22" s="386">
        <f t="shared" si="6"/>
        <v>237502.60898838582</v>
      </c>
      <c r="K22" s="386">
        <f t="shared" si="6"/>
        <v>116151.48964820738</v>
      </c>
      <c r="L22" s="386">
        <f t="shared" si="6"/>
        <v>198721.42736912979</v>
      </c>
      <c r="M22" s="386">
        <f t="shared" si="6"/>
        <v>176976.93990910621</v>
      </c>
      <c r="N22" s="386">
        <f t="shared" si="6"/>
        <v>227386.507735227</v>
      </c>
      <c r="O22" s="386">
        <f t="shared" si="6"/>
        <v>1056117.44523621</v>
      </c>
    </row>
    <row r="23" spans="2:15" ht="15.6" x14ac:dyDescent="0.3">
      <c r="B23" s="359" t="s">
        <v>152</v>
      </c>
      <c r="C23" s="303" t="s">
        <v>90</v>
      </c>
      <c r="D23" s="386">
        <f t="shared" ref="D23:O23" si="7">D55+D134</f>
        <v>593651.23716546036</v>
      </c>
      <c r="E23" s="386">
        <f t="shared" si="7"/>
        <v>832347.58458172029</v>
      </c>
      <c r="F23" s="386">
        <f t="shared" si="7"/>
        <v>958246.0865174213</v>
      </c>
      <c r="G23" s="386">
        <f t="shared" si="7"/>
        <v>994145.26174044772</v>
      </c>
      <c r="H23" s="386">
        <f t="shared" si="7"/>
        <v>1244941.0873590305</v>
      </c>
      <c r="I23" s="386">
        <f t="shared" si="7"/>
        <v>1137642.6527520621</v>
      </c>
      <c r="J23" s="386">
        <f t="shared" si="7"/>
        <v>1125862.8177074566</v>
      </c>
      <c r="K23" s="386">
        <f t="shared" si="7"/>
        <v>1080163.608820064</v>
      </c>
      <c r="L23" s="386">
        <f t="shared" si="7"/>
        <v>1378099.1415586602</v>
      </c>
      <c r="M23" s="386">
        <f t="shared" si="7"/>
        <v>1632535.0951018347</v>
      </c>
      <c r="N23" s="386">
        <f t="shared" si="7"/>
        <v>1466174.2328176515</v>
      </c>
      <c r="O23" s="386">
        <f t="shared" si="7"/>
        <v>2276600.2714625043</v>
      </c>
    </row>
    <row r="24" spans="2:15" ht="15.6" x14ac:dyDescent="0.3">
      <c r="B24" s="359" t="s">
        <v>153</v>
      </c>
      <c r="C24" s="303" t="s">
        <v>90</v>
      </c>
      <c r="D24" s="256">
        <v>0</v>
      </c>
      <c r="E24" s="256">
        <v>0</v>
      </c>
      <c r="F24" s="256">
        <v>0</v>
      </c>
      <c r="G24" s="256">
        <v>0</v>
      </c>
      <c r="H24" s="256">
        <v>0</v>
      </c>
      <c r="I24" s="256">
        <v>0</v>
      </c>
      <c r="J24" s="256">
        <v>0</v>
      </c>
      <c r="K24" s="256">
        <v>0</v>
      </c>
      <c r="L24" s="256">
        <v>0</v>
      </c>
      <c r="M24" s="256">
        <v>0</v>
      </c>
      <c r="N24" s="256">
        <v>0</v>
      </c>
      <c r="O24" s="256">
        <v>0</v>
      </c>
    </row>
    <row r="25" spans="2:15" ht="15.6" x14ac:dyDescent="0.3">
      <c r="B25" s="359" t="s">
        <v>154</v>
      </c>
      <c r="C25" s="303" t="s">
        <v>90</v>
      </c>
      <c r="D25" s="256">
        <v>0</v>
      </c>
      <c r="E25" s="256">
        <v>0</v>
      </c>
      <c r="F25" s="256">
        <v>0</v>
      </c>
      <c r="G25" s="256">
        <v>0</v>
      </c>
      <c r="H25" s="256">
        <v>0</v>
      </c>
      <c r="I25" s="256">
        <v>0</v>
      </c>
      <c r="J25" s="256">
        <v>0</v>
      </c>
      <c r="K25" s="256">
        <v>0</v>
      </c>
      <c r="L25" s="256">
        <v>0</v>
      </c>
      <c r="M25" s="256">
        <v>0</v>
      </c>
      <c r="N25" s="256">
        <v>0</v>
      </c>
      <c r="O25" s="256">
        <v>0</v>
      </c>
    </row>
    <row r="26" spans="2:15" ht="15.6" x14ac:dyDescent="0.3">
      <c r="B26" s="359" t="s">
        <v>155</v>
      </c>
      <c r="C26" s="303" t="s">
        <v>90</v>
      </c>
      <c r="D26" s="256">
        <v>0</v>
      </c>
      <c r="E26" s="256">
        <v>0</v>
      </c>
      <c r="F26" s="256">
        <v>0</v>
      </c>
      <c r="G26" s="256">
        <v>0</v>
      </c>
      <c r="H26" s="256">
        <v>0</v>
      </c>
      <c r="I26" s="256">
        <v>0</v>
      </c>
      <c r="J26" s="256">
        <v>0</v>
      </c>
      <c r="K26" s="256">
        <v>0</v>
      </c>
      <c r="L26" s="256">
        <v>0</v>
      </c>
      <c r="M26" s="256">
        <v>0</v>
      </c>
      <c r="N26" s="256">
        <v>0</v>
      </c>
      <c r="O26" s="256">
        <v>0</v>
      </c>
    </row>
    <row r="27" spans="2:15" ht="15.6" x14ac:dyDescent="0.3">
      <c r="B27" s="359" t="s">
        <v>156</v>
      </c>
      <c r="C27" s="303" t="s">
        <v>90</v>
      </c>
      <c r="D27" s="386">
        <f>D56</f>
        <v>1145302.4743309207</v>
      </c>
      <c r="E27" s="386">
        <f t="shared" ref="E27:M27" si="8">E56</f>
        <v>1622695.1691634406</v>
      </c>
      <c r="F27" s="386">
        <f t="shared" si="8"/>
        <v>1818492.1730348426</v>
      </c>
      <c r="G27" s="386">
        <f t="shared" si="8"/>
        <v>1926290.5234808954</v>
      </c>
      <c r="H27" s="386">
        <f t="shared" si="8"/>
        <v>2471882.174718061</v>
      </c>
      <c r="I27" s="386">
        <f t="shared" si="8"/>
        <v>2267285.3055041241</v>
      </c>
      <c r="J27" s="386">
        <f t="shared" si="8"/>
        <v>2245725.6354149133</v>
      </c>
      <c r="K27" s="386">
        <f t="shared" si="8"/>
        <v>2142327.217640128</v>
      </c>
      <c r="L27" s="386">
        <f t="shared" si="8"/>
        <v>2726198.2831173204</v>
      </c>
      <c r="M27" s="386">
        <f t="shared" si="8"/>
        <v>3255070.1902036695</v>
      </c>
      <c r="N27" s="386">
        <f t="shared" ref="N27:O27" si="9">N56</f>
        <v>2908348.4656353029</v>
      </c>
      <c r="O27" s="386">
        <f t="shared" si="9"/>
        <v>901610.86604079476</v>
      </c>
    </row>
    <row r="28" spans="2:15" ht="15.6" x14ac:dyDescent="0.3">
      <c r="B28" s="359" t="s">
        <v>157</v>
      </c>
      <c r="C28" s="303" t="s">
        <v>90</v>
      </c>
      <c r="D28" s="256">
        <v>0</v>
      </c>
      <c r="E28" s="256">
        <v>0</v>
      </c>
      <c r="F28" s="256">
        <v>0</v>
      </c>
      <c r="G28" s="256">
        <v>0</v>
      </c>
      <c r="H28" s="256">
        <v>0</v>
      </c>
      <c r="I28" s="256">
        <v>0</v>
      </c>
      <c r="J28" s="256">
        <v>0</v>
      </c>
      <c r="K28" s="256">
        <v>0</v>
      </c>
      <c r="L28" s="256">
        <v>0</v>
      </c>
      <c r="M28" s="256">
        <v>0</v>
      </c>
      <c r="N28" s="256">
        <v>0</v>
      </c>
      <c r="O28" s="256">
        <v>0</v>
      </c>
    </row>
    <row r="29" spans="2:15" ht="15.6" x14ac:dyDescent="0.3">
      <c r="B29" s="359" t="s">
        <v>158</v>
      </c>
      <c r="C29" s="303" t="s">
        <v>90</v>
      </c>
      <c r="D29" s="256">
        <v>0</v>
      </c>
      <c r="E29" s="256">
        <v>0</v>
      </c>
      <c r="F29" s="256">
        <v>0</v>
      </c>
      <c r="G29" s="256">
        <v>0</v>
      </c>
      <c r="H29" s="256">
        <v>0</v>
      </c>
      <c r="I29" s="256">
        <v>0</v>
      </c>
      <c r="J29" s="256">
        <v>0</v>
      </c>
      <c r="K29" s="256">
        <v>0</v>
      </c>
      <c r="L29" s="256">
        <v>0</v>
      </c>
      <c r="M29" s="256">
        <v>0</v>
      </c>
      <c r="N29" s="256">
        <v>0</v>
      </c>
      <c r="O29" s="256">
        <v>0</v>
      </c>
    </row>
    <row r="30" spans="2:15" ht="15.6" x14ac:dyDescent="0.3">
      <c r="B30" s="359" t="s">
        <v>159</v>
      </c>
      <c r="C30" s="303" t="s">
        <v>90</v>
      </c>
      <c r="D30" s="256">
        <v>0</v>
      </c>
      <c r="E30" s="256">
        <v>0</v>
      </c>
      <c r="F30" s="256">
        <v>0</v>
      </c>
      <c r="G30" s="256">
        <v>0</v>
      </c>
      <c r="H30" s="256">
        <v>0</v>
      </c>
      <c r="I30" s="256">
        <v>0</v>
      </c>
      <c r="J30" s="256">
        <v>0</v>
      </c>
      <c r="K30" s="256">
        <v>0</v>
      </c>
      <c r="L30" s="256">
        <v>0</v>
      </c>
      <c r="M30" s="256">
        <v>0</v>
      </c>
      <c r="N30" s="256">
        <v>0</v>
      </c>
      <c r="O30" s="256">
        <v>0</v>
      </c>
    </row>
    <row r="31" spans="2:15" ht="15.6" x14ac:dyDescent="0.3">
      <c r="B31" s="359" t="s">
        <v>160</v>
      </c>
      <c r="C31" s="303" t="s">
        <v>90</v>
      </c>
      <c r="D31" s="256">
        <v>0</v>
      </c>
      <c r="E31" s="256">
        <v>0</v>
      </c>
      <c r="F31" s="256">
        <v>0</v>
      </c>
      <c r="G31" s="256">
        <v>0</v>
      </c>
      <c r="H31" s="256">
        <v>0</v>
      </c>
      <c r="I31" s="256">
        <v>0</v>
      </c>
      <c r="J31" s="256">
        <v>0</v>
      </c>
      <c r="K31" s="256">
        <v>0</v>
      </c>
      <c r="L31" s="256">
        <v>0</v>
      </c>
      <c r="M31" s="256">
        <v>0</v>
      </c>
      <c r="N31" s="256">
        <v>0</v>
      </c>
      <c r="O31" s="256">
        <v>0</v>
      </c>
    </row>
    <row r="32" spans="2:15" ht="15.6" x14ac:dyDescent="0.3">
      <c r="B32" s="359" t="s">
        <v>161</v>
      </c>
      <c r="C32" s="303" t="s">
        <v>90</v>
      </c>
      <c r="D32" s="386">
        <f t="shared" ref="D32:O32" si="10">D57+D135</f>
        <v>83484.093586938223</v>
      </c>
      <c r="E32" s="386">
        <f t="shared" si="10"/>
        <v>120531.05537788251</v>
      </c>
      <c r="F32" s="386">
        <f t="shared" si="10"/>
        <v>162264.6019188689</v>
      </c>
      <c r="G32" s="386">
        <f t="shared" si="10"/>
        <v>151275.20619424339</v>
      </c>
      <c r="H32" s="386">
        <f t="shared" si="10"/>
        <v>161757.44824103688</v>
      </c>
      <c r="I32" s="386">
        <f t="shared" si="10"/>
        <v>163451.60747348933</v>
      </c>
      <c r="J32" s="386">
        <f t="shared" si="10"/>
        <v>161049.4866184144</v>
      </c>
      <c r="K32" s="386">
        <f t="shared" si="10"/>
        <v>148325.02945632048</v>
      </c>
      <c r="L32" s="386">
        <f t="shared" si="10"/>
        <v>177296.75138865513</v>
      </c>
      <c r="M32" s="386">
        <f t="shared" si="10"/>
        <v>298691.63440498232</v>
      </c>
      <c r="N32" s="386">
        <f t="shared" si="10"/>
        <v>1294545.7773269087</v>
      </c>
      <c r="O32" s="386">
        <f t="shared" si="10"/>
        <v>1217417.0719752668</v>
      </c>
    </row>
    <row r="33" spans="2:15" ht="15.6" x14ac:dyDescent="0.3">
      <c r="B33" s="359" t="s">
        <v>162</v>
      </c>
      <c r="C33" s="303" t="s">
        <v>90</v>
      </c>
      <c r="D33" s="256">
        <v>0</v>
      </c>
      <c r="E33" s="256">
        <v>0</v>
      </c>
      <c r="F33" s="256">
        <v>0</v>
      </c>
      <c r="G33" s="256">
        <v>0</v>
      </c>
      <c r="H33" s="256">
        <v>0</v>
      </c>
      <c r="I33" s="256">
        <v>0</v>
      </c>
      <c r="J33" s="256">
        <v>0</v>
      </c>
      <c r="K33" s="256">
        <v>0</v>
      </c>
      <c r="L33" s="256">
        <v>0</v>
      </c>
      <c r="M33" s="256">
        <v>0</v>
      </c>
      <c r="N33" s="256">
        <v>0</v>
      </c>
      <c r="O33" s="256">
        <v>0</v>
      </c>
    </row>
    <row r="34" spans="2:15" ht="15.6" x14ac:dyDescent="0.3">
      <c r="B34" s="359" t="s">
        <v>163</v>
      </c>
      <c r="C34" s="303" t="s">
        <v>90</v>
      </c>
      <c r="D34" s="256">
        <v>0</v>
      </c>
      <c r="E34" s="256">
        <v>0</v>
      </c>
      <c r="F34" s="256">
        <v>0</v>
      </c>
      <c r="G34" s="256">
        <v>0</v>
      </c>
      <c r="H34" s="256">
        <v>0</v>
      </c>
      <c r="I34" s="256">
        <v>0</v>
      </c>
      <c r="J34" s="256">
        <v>0</v>
      </c>
      <c r="K34" s="256">
        <v>0</v>
      </c>
      <c r="L34" s="256">
        <v>0</v>
      </c>
      <c r="M34" s="256">
        <v>0</v>
      </c>
      <c r="N34" s="256">
        <v>0</v>
      </c>
      <c r="O34" s="256">
        <v>0</v>
      </c>
    </row>
    <row r="35" spans="2:15" ht="15.6" x14ac:dyDescent="0.3">
      <c r="B35" s="359" t="s">
        <v>164</v>
      </c>
      <c r="C35" s="303" t="s">
        <v>90</v>
      </c>
      <c r="D35" s="256">
        <v>0</v>
      </c>
      <c r="E35" s="256">
        <v>0</v>
      </c>
      <c r="F35" s="256">
        <v>0</v>
      </c>
      <c r="G35" s="256">
        <v>0</v>
      </c>
      <c r="H35" s="256">
        <v>0</v>
      </c>
      <c r="I35" s="256">
        <v>0</v>
      </c>
      <c r="J35" s="256">
        <v>0</v>
      </c>
      <c r="K35" s="256">
        <v>0</v>
      </c>
      <c r="L35" s="256">
        <v>0</v>
      </c>
      <c r="M35" s="256">
        <v>0</v>
      </c>
      <c r="N35" s="256">
        <v>0</v>
      </c>
      <c r="O35" s="256">
        <v>0</v>
      </c>
    </row>
    <row r="36" spans="2:15" ht="15.6" x14ac:dyDescent="0.3">
      <c r="B36" s="359" t="s">
        <v>165</v>
      </c>
      <c r="C36" s="303" t="s">
        <v>90</v>
      </c>
      <c r="D36" s="256">
        <v>0</v>
      </c>
      <c r="E36" s="256">
        <v>0</v>
      </c>
      <c r="F36" s="256">
        <v>0</v>
      </c>
      <c r="G36" s="256">
        <v>0</v>
      </c>
      <c r="H36" s="256">
        <v>0</v>
      </c>
      <c r="I36" s="256">
        <v>0</v>
      </c>
      <c r="J36" s="256">
        <v>0</v>
      </c>
      <c r="K36" s="256">
        <v>0</v>
      </c>
      <c r="L36" s="256">
        <v>0</v>
      </c>
      <c r="M36" s="256">
        <v>0</v>
      </c>
      <c r="N36" s="256">
        <v>0</v>
      </c>
      <c r="O36" s="256">
        <v>0</v>
      </c>
    </row>
    <row r="37" spans="2:15" ht="15.6" x14ac:dyDescent="0.3">
      <c r="B37" s="359" t="s">
        <v>166</v>
      </c>
      <c r="C37" s="303" t="s">
        <v>90</v>
      </c>
      <c r="D37" s="256">
        <f>D58</f>
        <v>0</v>
      </c>
      <c r="E37" s="256">
        <v>0</v>
      </c>
      <c r="F37" s="256">
        <v>0</v>
      </c>
      <c r="G37" s="256">
        <v>0</v>
      </c>
      <c r="H37" s="256">
        <v>0</v>
      </c>
      <c r="I37" s="256">
        <v>0</v>
      </c>
      <c r="J37" s="256">
        <v>0</v>
      </c>
      <c r="K37" s="256">
        <v>0</v>
      </c>
      <c r="L37" s="256">
        <v>0</v>
      </c>
      <c r="M37" s="256">
        <v>0</v>
      </c>
      <c r="N37" s="256">
        <v>0</v>
      </c>
      <c r="O37" s="256">
        <v>0</v>
      </c>
    </row>
    <row r="38" spans="2:15" ht="15.6" x14ac:dyDescent="0.3">
      <c r="B38" s="359" t="s">
        <v>186</v>
      </c>
      <c r="C38" s="303" t="s">
        <v>90</v>
      </c>
      <c r="D38" s="256">
        <v>0</v>
      </c>
      <c r="E38" s="256">
        <v>0</v>
      </c>
      <c r="F38" s="256">
        <v>0</v>
      </c>
      <c r="G38" s="256">
        <v>0</v>
      </c>
      <c r="H38" s="256">
        <v>0</v>
      </c>
      <c r="I38" s="256">
        <v>0</v>
      </c>
      <c r="J38" s="256">
        <v>0</v>
      </c>
      <c r="K38" s="256">
        <v>0</v>
      </c>
      <c r="L38" s="256">
        <v>0</v>
      </c>
      <c r="M38" s="256">
        <v>0</v>
      </c>
      <c r="N38" s="256">
        <v>0</v>
      </c>
      <c r="O38" s="256">
        <v>0</v>
      </c>
    </row>
    <row r="39" spans="2:15" ht="15.6" x14ac:dyDescent="0.3">
      <c r="B39" s="359" t="s">
        <v>167</v>
      </c>
      <c r="C39" s="303" t="s">
        <v>90</v>
      </c>
      <c r="D39" s="256">
        <v>0</v>
      </c>
      <c r="E39" s="256">
        <v>0</v>
      </c>
      <c r="F39" s="256">
        <v>0</v>
      </c>
      <c r="G39" s="256">
        <v>0</v>
      </c>
      <c r="H39" s="256">
        <v>0</v>
      </c>
      <c r="I39" s="256">
        <v>0</v>
      </c>
      <c r="J39" s="256">
        <v>0</v>
      </c>
      <c r="K39" s="256">
        <v>0</v>
      </c>
      <c r="L39" s="256">
        <v>0</v>
      </c>
      <c r="M39" s="256">
        <v>0</v>
      </c>
      <c r="N39" s="256">
        <v>0</v>
      </c>
      <c r="O39" s="256">
        <v>0</v>
      </c>
    </row>
    <row r="40" spans="2:15" ht="15.6" x14ac:dyDescent="0.3">
      <c r="B40" s="359" t="s">
        <v>168</v>
      </c>
      <c r="C40" s="303" t="s">
        <v>90</v>
      </c>
      <c r="D40" s="256">
        <v>0</v>
      </c>
      <c r="E40" s="256">
        <v>0</v>
      </c>
      <c r="F40" s="256">
        <v>0</v>
      </c>
      <c r="G40" s="256">
        <v>0</v>
      </c>
      <c r="H40" s="256">
        <v>0</v>
      </c>
      <c r="I40" s="256">
        <v>0</v>
      </c>
      <c r="J40" s="256">
        <v>0</v>
      </c>
      <c r="K40" s="256">
        <v>0</v>
      </c>
      <c r="L40" s="256">
        <v>0</v>
      </c>
      <c r="M40" s="256">
        <v>0</v>
      </c>
      <c r="N40" s="256">
        <v>0</v>
      </c>
      <c r="O40" s="256">
        <v>0</v>
      </c>
    </row>
    <row r="41" spans="2:15" ht="15.6" x14ac:dyDescent="0.3">
      <c r="B41" s="359" t="s">
        <v>301</v>
      </c>
      <c r="C41" s="303" t="s">
        <v>90</v>
      </c>
      <c r="D41" s="256">
        <v>0</v>
      </c>
      <c r="E41" s="256">
        <v>0</v>
      </c>
      <c r="F41" s="256">
        <v>0</v>
      </c>
      <c r="G41" s="256">
        <v>0</v>
      </c>
      <c r="H41" s="256">
        <v>0</v>
      </c>
      <c r="I41" s="256">
        <v>0</v>
      </c>
      <c r="J41" s="256">
        <v>0</v>
      </c>
      <c r="K41" s="256">
        <v>0</v>
      </c>
      <c r="L41" s="256">
        <v>0</v>
      </c>
      <c r="M41" s="256">
        <v>0</v>
      </c>
      <c r="N41" s="256">
        <v>0</v>
      </c>
      <c r="O41" s="256">
        <v>0</v>
      </c>
    </row>
    <row r="42" spans="2:15" ht="15.6" x14ac:dyDescent="0.3">
      <c r="B42" s="359" t="s">
        <v>170</v>
      </c>
      <c r="C42" s="303" t="s">
        <v>90</v>
      </c>
      <c r="D42" s="386">
        <f t="shared" ref="D42:O42" si="11">D59+D136</f>
        <v>373823.9353644168</v>
      </c>
      <c r="E42" s="386">
        <f t="shared" si="11"/>
        <v>431438.98333613871</v>
      </c>
      <c r="F42" s="386">
        <f t="shared" si="11"/>
        <v>430658.97996970208</v>
      </c>
      <c r="G42" s="386">
        <f t="shared" si="11"/>
        <v>378443.0230600909</v>
      </c>
      <c r="H42" s="386">
        <f t="shared" si="11"/>
        <v>410145.93502777314</v>
      </c>
      <c r="I42" s="386">
        <f t="shared" si="11"/>
        <v>346882.34303989226</v>
      </c>
      <c r="J42" s="386">
        <f t="shared" si="11"/>
        <v>308325.53442181455</v>
      </c>
      <c r="K42" s="386">
        <f t="shared" si="11"/>
        <v>310063.28900858446</v>
      </c>
      <c r="L42" s="386">
        <f t="shared" si="11"/>
        <v>391305.84076754755</v>
      </c>
      <c r="M42" s="386">
        <f t="shared" si="11"/>
        <v>479025.9215620266</v>
      </c>
      <c r="N42" s="386">
        <f t="shared" si="11"/>
        <v>1369276.9464874461</v>
      </c>
      <c r="O42" s="386">
        <f t="shared" si="11"/>
        <v>1641920.0505221884</v>
      </c>
    </row>
    <row r="43" spans="2:15" ht="15.6" x14ac:dyDescent="0.3">
      <c r="C43" s="381"/>
      <c r="D43" s="390"/>
      <c r="E43" s="390"/>
      <c r="F43" s="390"/>
      <c r="G43" s="390"/>
      <c r="H43" s="390"/>
      <c r="I43" s="390"/>
      <c r="J43" s="390"/>
      <c r="K43" s="390"/>
      <c r="L43" s="390"/>
      <c r="M43" s="390"/>
    </row>
    <row r="44" spans="2:15" ht="15.6" x14ac:dyDescent="0.3">
      <c r="B44" s="1" t="s">
        <v>189</v>
      </c>
      <c r="C44" s="67"/>
      <c r="D44" s="442"/>
      <c r="E44" s="442"/>
      <c r="F44" s="442"/>
      <c r="G44" s="442"/>
      <c r="H44" s="442"/>
      <c r="I44" s="442"/>
      <c r="J44" s="442"/>
      <c r="K44" s="442"/>
      <c r="L44" s="442"/>
      <c r="M44" s="442"/>
    </row>
    <row r="45" spans="2:15" ht="18" customHeight="1" x14ac:dyDescent="0.3">
      <c r="B45" s="361" t="s">
        <v>500</v>
      </c>
      <c r="C45" s="364"/>
      <c r="D45" s="364"/>
      <c r="E45" s="364"/>
      <c r="F45" s="364"/>
      <c r="G45" s="364"/>
      <c r="H45" s="364"/>
      <c r="I45" s="364"/>
      <c r="J45" s="364"/>
      <c r="K45" s="364"/>
      <c r="L45" s="364"/>
      <c r="M45" s="364"/>
    </row>
    <row r="46" spans="2:15" ht="15.6" x14ac:dyDescent="0.3">
      <c r="B46" s="361"/>
      <c r="C46" s="67"/>
      <c r="D46" s="360"/>
      <c r="E46" s="360"/>
      <c r="F46" s="360"/>
      <c r="G46" s="360"/>
      <c r="H46" s="360"/>
      <c r="I46" s="360"/>
      <c r="J46" s="360"/>
      <c r="K46" s="360"/>
      <c r="L46" s="360"/>
      <c r="M46" s="360"/>
    </row>
    <row r="47" spans="2:15" ht="15.6" x14ac:dyDescent="0.3">
      <c r="B47" s="395" t="s">
        <v>488</v>
      </c>
    </row>
    <row r="48" spans="2:15" ht="15.6" x14ac:dyDescent="0.3">
      <c r="B48" s="362"/>
    </row>
    <row r="49" spans="2:15" ht="50.25" customHeight="1" x14ac:dyDescent="0.25">
      <c r="B49" s="378" t="s">
        <v>187</v>
      </c>
      <c r="C49" s="378" t="s">
        <v>306</v>
      </c>
      <c r="D49" s="380" t="s">
        <v>91</v>
      </c>
      <c r="E49" s="380" t="s">
        <v>92</v>
      </c>
      <c r="F49" s="378" t="s">
        <v>82</v>
      </c>
      <c r="G49" s="378" t="s">
        <v>83</v>
      </c>
      <c r="H49" s="378" t="s">
        <v>84</v>
      </c>
      <c r="I49" s="378" t="s">
        <v>85</v>
      </c>
      <c r="J49" s="378" t="s">
        <v>86</v>
      </c>
      <c r="K49" s="378" t="s">
        <v>87</v>
      </c>
      <c r="L49" s="378" t="s">
        <v>88</v>
      </c>
      <c r="M49" s="378" t="s">
        <v>93</v>
      </c>
      <c r="N49" s="483" t="s">
        <v>600</v>
      </c>
      <c r="O49" s="483" t="s">
        <v>601</v>
      </c>
    </row>
    <row r="50" spans="2:15" x14ac:dyDescent="0.25">
      <c r="B50" s="100" t="s">
        <v>137</v>
      </c>
      <c r="C50" s="303" t="s">
        <v>90</v>
      </c>
      <c r="D50" s="265">
        <f t="shared" ref="D50:M50" si="12">D$60*$M70</f>
        <v>151158.89580878639</v>
      </c>
      <c r="E50" s="265">
        <f t="shared" si="12"/>
        <v>214165.96532570274</v>
      </c>
      <c r="F50" s="265">
        <f t="shared" si="12"/>
        <v>240007.57448241036</v>
      </c>
      <c r="G50" s="265">
        <f t="shared" si="12"/>
        <v>254234.97727655276</v>
      </c>
      <c r="H50" s="265">
        <f t="shared" si="12"/>
        <v>326243.05672445713</v>
      </c>
      <c r="I50" s="265">
        <f t="shared" si="12"/>
        <v>299240.02693149302</v>
      </c>
      <c r="J50" s="265">
        <f t="shared" si="12"/>
        <v>296394.54637266451</v>
      </c>
      <c r="K50" s="265">
        <f t="shared" si="12"/>
        <v>282747.85389665037</v>
      </c>
      <c r="L50" s="265">
        <f t="shared" si="12"/>
        <v>359808.11311227066</v>
      </c>
      <c r="M50" s="265">
        <f t="shared" si="12"/>
        <v>429609.49335128762</v>
      </c>
      <c r="N50" s="265">
        <f t="shared" ref="N50:O50" si="13">N$60*N70</f>
        <v>483983.00786203396</v>
      </c>
      <c r="O50" s="265">
        <f t="shared" si="13"/>
        <v>1118606.0211891567</v>
      </c>
    </row>
    <row r="51" spans="2:15" x14ac:dyDescent="0.25">
      <c r="B51" s="100" t="s">
        <v>365</v>
      </c>
      <c r="C51" s="303" t="s">
        <v>90</v>
      </c>
      <c r="D51" s="265">
        <f t="shared" ref="D51:M51" si="14">D$60*$M71</f>
        <v>328606.29523649218</v>
      </c>
      <c r="E51" s="265">
        <f t="shared" si="14"/>
        <v>465578.18549065816</v>
      </c>
      <c r="F51" s="265">
        <f t="shared" si="14"/>
        <v>521755.59670089214</v>
      </c>
      <c r="G51" s="265">
        <f t="shared" si="14"/>
        <v>552684.73320989741</v>
      </c>
      <c r="H51" s="265">
        <f t="shared" si="14"/>
        <v>709224.03635751561</v>
      </c>
      <c r="I51" s="265">
        <f t="shared" si="14"/>
        <v>650521.79767715873</v>
      </c>
      <c r="J51" s="265">
        <f t="shared" si="14"/>
        <v>644335.97037535778</v>
      </c>
      <c r="K51" s="265">
        <f t="shared" si="14"/>
        <v>614669.24760141398</v>
      </c>
      <c r="L51" s="265">
        <f t="shared" si="14"/>
        <v>782191.55024406675</v>
      </c>
      <c r="M51" s="265">
        <f t="shared" si="14"/>
        <v>933933.68119845155</v>
      </c>
      <c r="N51" s="265">
        <f t="shared" ref="N51:O51" si="15">N$60*N71</f>
        <v>834453.46183109307</v>
      </c>
      <c r="O51" s="265">
        <f t="shared" si="15"/>
        <v>536482.4868981638</v>
      </c>
    </row>
    <row r="52" spans="2:15" x14ac:dyDescent="0.25">
      <c r="B52" s="100" t="s">
        <v>146</v>
      </c>
      <c r="C52" s="303" t="s">
        <v>90</v>
      </c>
      <c r="D52" s="265">
        <f t="shared" ref="D52:M52" si="16">D$60*$M72</f>
        <v>146777.4785389665</v>
      </c>
      <c r="E52" s="265">
        <f t="shared" si="16"/>
        <v>207958.25618582731</v>
      </c>
      <c r="F52" s="265">
        <f t="shared" si="16"/>
        <v>233050.83319306516</v>
      </c>
      <c r="G52" s="265">
        <f t="shared" si="16"/>
        <v>246865.84750042082</v>
      </c>
      <c r="H52" s="265">
        <f t="shared" si="16"/>
        <v>316786.73623969028</v>
      </c>
      <c r="I52" s="265">
        <f t="shared" si="16"/>
        <v>290566.40296246426</v>
      </c>
      <c r="J52" s="265">
        <f t="shared" si="16"/>
        <v>287803.40010099311</v>
      </c>
      <c r="K52" s="265">
        <f t="shared" si="16"/>
        <v>274552.26392863155</v>
      </c>
      <c r="L52" s="265">
        <f t="shared" si="16"/>
        <v>349378.89244234981</v>
      </c>
      <c r="M52" s="265">
        <f t="shared" si="16"/>
        <v>417157.04426864168</v>
      </c>
      <c r="N52" s="265">
        <f t="shared" ref="N52:O52" si="17">N$60*N72</f>
        <v>867831.60030433675</v>
      </c>
      <c r="O52" s="265">
        <f t="shared" si="17"/>
        <v>144449.91139765485</v>
      </c>
    </row>
    <row r="53" spans="2:15" x14ac:dyDescent="0.25">
      <c r="B53" s="100" t="s">
        <v>147</v>
      </c>
      <c r="C53" s="303" t="s">
        <v>90</v>
      </c>
      <c r="D53" s="265">
        <f t="shared" ref="D53:D59" si="18">D$60*$M73</f>
        <v>0</v>
      </c>
      <c r="E53" s="265">
        <f t="shared" ref="E53:M53" si="19">E$60*$M73</f>
        <v>0</v>
      </c>
      <c r="F53" s="265">
        <f t="shared" si="19"/>
        <v>0</v>
      </c>
      <c r="G53" s="265">
        <f t="shared" si="19"/>
        <v>0</v>
      </c>
      <c r="H53" s="265">
        <f t="shared" si="19"/>
        <v>0</v>
      </c>
      <c r="I53" s="265">
        <f t="shared" si="19"/>
        <v>0</v>
      </c>
      <c r="J53" s="265">
        <f t="shared" si="19"/>
        <v>0</v>
      </c>
      <c r="K53" s="265">
        <f t="shared" si="19"/>
        <v>0</v>
      </c>
      <c r="L53" s="265">
        <f t="shared" si="19"/>
        <v>0</v>
      </c>
      <c r="M53" s="265">
        <f t="shared" si="19"/>
        <v>0</v>
      </c>
      <c r="N53" s="265">
        <f t="shared" ref="N53:O53" si="20">N$60*N73</f>
        <v>0</v>
      </c>
      <c r="O53" s="265">
        <f t="shared" si="20"/>
        <v>57651.849338310145</v>
      </c>
    </row>
    <row r="54" spans="2:15" x14ac:dyDescent="0.25">
      <c r="B54" s="100" t="s">
        <v>151</v>
      </c>
      <c r="C54" s="303" t="s">
        <v>90</v>
      </c>
      <c r="D54" s="265">
        <f t="shared" si="18"/>
        <v>48195.589968018852</v>
      </c>
      <c r="E54" s="265">
        <f t="shared" ref="E54:M54" si="21">E$60*$M74</f>
        <v>68284.800538629861</v>
      </c>
      <c r="F54" s="265">
        <f t="shared" si="21"/>
        <v>76524.154182797516</v>
      </c>
      <c r="G54" s="265">
        <f t="shared" si="21"/>
        <v>81060.427537451615</v>
      </c>
      <c r="H54" s="265">
        <f t="shared" si="21"/>
        <v>104019.52533243563</v>
      </c>
      <c r="I54" s="265">
        <f t="shared" si="21"/>
        <v>95409.863659316616</v>
      </c>
      <c r="J54" s="265">
        <f t="shared" si="21"/>
        <v>94502.608988385808</v>
      </c>
      <c r="K54" s="265">
        <f t="shared" si="21"/>
        <v>90151.489648207382</v>
      </c>
      <c r="L54" s="265">
        <f t="shared" si="21"/>
        <v>114721.42736912979</v>
      </c>
      <c r="M54" s="265">
        <f t="shared" si="21"/>
        <v>136976.93990910621</v>
      </c>
      <c r="N54" s="265">
        <f t="shared" ref="N54:O54" si="22">N$60*N74</f>
        <v>122386.507735227</v>
      </c>
      <c r="O54" s="265">
        <f t="shared" si="22"/>
        <v>1020117.44523621</v>
      </c>
    </row>
    <row r="55" spans="2:15" x14ac:dyDescent="0.25">
      <c r="B55" s="100" t="s">
        <v>152</v>
      </c>
      <c r="C55" s="303" t="s">
        <v>90</v>
      </c>
      <c r="D55" s="265">
        <f t="shared" si="18"/>
        <v>572651.23716546036</v>
      </c>
      <c r="E55" s="265">
        <f t="shared" ref="E55:M55" si="23">E$60*$M75</f>
        <v>811347.58458172029</v>
      </c>
      <c r="F55" s="265">
        <f t="shared" si="23"/>
        <v>909246.0865174213</v>
      </c>
      <c r="G55" s="265">
        <f t="shared" si="23"/>
        <v>963145.26174044772</v>
      </c>
      <c r="H55" s="265">
        <f t="shared" si="23"/>
        <v>1235941.0873590305</v>
      </c>
      <c r="I55" s="265">
        <f t="shared" si="23"/>
        <v>1133642.6527520621</v>
      </c>
      <c r="J55" s="265">
        <f t="shared" si="23"/>
        <v>1122862.8177074566</v>
      </c>
      <c r="K55" s="265">
        <f t="shared" si="23"/>
        <v>1071163.608820064</v>
      </c>
      <c r="L55" s="265">
        <f t="shared" si="23"/>
        <v>1363099.1415586602</v>
      </c>
      <c r="M55" s="265">
        <f t="shared" si="23"/>
        <v>1627535.0951018347</v>
      </c>
      <c r="N55" s="265">
        <f t="shared" ref="N55:O55" si="24">N$60*N75</f>
        <v>1454174.2328176515</v>
      </c>
      <c r="O55" s="265">
        <f t="shared" si="24"/>
        <v>2268600.2714625043</v>
      </c>
    </row>
    <row r="56" spans="2:15" x14ac:dyDescent="0.25">
      <c r="B56" s="100" t="s">
        <v>156</v>
      </c>
      <c r="C56" s="303" t="s">
        <v>90</v>
      </c>
      <c r="D56" s="265">
        <f t="shared" si="18"/>
        <v>1145302.4743309207</v>
      </c>
      <c r="E56" s="265">
        <f t="shared" ref="E56:M56" si="25">E$60*$M76</f>
        <v>1622695.1691634406</v>
      </c>
      <c r="F56" s="265">
        <f t="shared" si="25"/>
        <v>1818492.1730348426</v>
      </c>
      <c r="G56" s="265">
        <f t="shared" si="25"/>
        <v>1926290.5234808954</v>
      </c>
      <c r="H56" s="265">
        <f t="shared" si="25"/>
        <v>2471882.174718061</v>
      </c>
      <c r="I56" s="265">
        <f t="shared" si="25"/>
        <v>2267285.3055041241</v>
      </c>
      <c r="J56" s="265">
        <f t="shared" si="25"/>
        <v>2245725.6354149133</v>
      </c>
      <c r="K56" s="265">
        <f t="shared" si="25"/>
        <v>2142327.217640128</v>
      </c>
      <c r="L56" s="265">
        <f t="shared" si="25"/>
        <v>2726198.2831173204</v>
      </c>
      <c r="M56" s="265">
        <f t="shared" si="25"/>
        <v>3255070.1902036695</v>
      </c>
      <c r="N56" s="265">
        <f t="shared" ref="N56:O56" si="26">N$60*N76</f>
        <v>2908348.4656353029</v>
      </c>
      <c r="O56" s="265">
        <f t="shared" si="26"/>
        <v>901610.86604079476</v>
      </c>
    </row>
    <row r="57" spans="2:15" x14ac:dyDescent="0.25">
      <c r="B57" s="100" t="s">
        <v>161</v>
      </c>
      <c r="C57" s="303" t="s">
        <v>90</v>
      </c>
      <c r="D57" s="265">
        <f t="shared" si="18"/>
        <v>74484.093586938223</v>
      </c>
      <c r="E57" s="265">
        <f t="shared" ref="E57:M57" si="27">E$60*$M77</f>
        <v>105531.05537788251</v>
      </c>
      <c r="F57" s="265">
        <f t="shared" si="27"/>
        <v>118264.60191886888</v>
      </c>
      <c r="G57" s="265">
        <f t="shared" si="27"/>
        <v>125275.20619424339</v>
      </c>
      <c r="H57" s="265">
        <f t="shared" si="27"/>
        <v>160757.44824103688</v>
      </c>
      <c r="I57" s="265">
        <f t="shared" si="27"/>
        <v>147451.60747348933</v>
      </c>
      <c r="J57" s="265">
        <f t="shared" si="27"/>
        <v>146049.4866184144</v>
      </c>
      <c r="K57" s="265">
        <f t="shared" si="27"/>
        <v>139325.02945632048</v>
      </c>
      <c r="L57" s="265">
        <f t="shared" si="27"/>
        <v>177296.75138865513</v>
      </c>
      <c r="M57" s="265">
        <f t="shared" si="27"/>
        <v>211691.63440498232</v>
      </c>
      <c r="N57" s="265">
        <f t="shared" ref="N57:O57" si="28">N$60*N77</f>
        <v>1151545.7773269087</v>
      </c>
      <c r="O57" s="265">
        <f t="shared" si="28"/>
        <v>1086417.0719752668</v>
      </c>
    </row>
    <row r="58" spans="2:15" x14ac:dyDescent="0.25">
      <c r="B58" s="100" t="s">
        <v>166</v>
      </c>
      <c r="C58" s="303" t="s">
        <v>90</v>
      </c>
      <c r="D58" s="265">
        <f t="shared" si="18"/>
        <v>0</v>
      </c>
      <c r="E58" s="265">
        <f t="shared" ref="E58:M58" si="29">E$60*$M78</f>
        <v>0</v>
      </c>
      <c r="F58" s="265">
        <f t="shared" si="29"/>
        <v>0</v>
      </c>
      <c r="G58" s="265">
        <f t="shared" si="29"/>
        <v>0</v>
      </c>
      <c r="H58" s="265">
        <f t="shared" si="29"/>
        <v>0</v>
      </c>
      <c r="I58" s="265">
        <f t="shared" si="29"/>
        <v>0</v>
      </c>
      <c r="J58" s="265">
        <f t="shared" si="29"/>
        <v>0</v>
      </c>
      <c r="K58" s="265">
        <f t="shared" si="29"/>
        <v>0</v>
      </c>
      <c r="L58" s="265">
        <f t="shared" si="29"/>
        <v>0</v>
      </c>
      <c r="M58" s="265">
        <f t="shared" si="29"/>
        <v>0</v>
      </c>
      <c r="N58" s="265">
        <f>N$60*N78</f>
        <v>0</v>
      </c>
      <c r="O58" s="265">
        <f t="shared" ref="O58:O59" si="30">O$60*O78</f>
        <v>160144.02593975043</v>
      </c>
    </row>
    <row r="59" spans="2:15" x14ac:dyDescent="0.25">
      <c r="B59" s="100" t="s">
        <v>170</v>
      </c>
      <c r="C59" s="303" t="s">
        <v>90</v>
      </c>
      <c r="D59" s="265">
        <f t="shared" si="18"/>
        <v>135823.93536441677</v>
      </c>
      <c r="E59" s="265">
        <f t="shared" ref="E59:M59" si="31">E$60*$M79</f>
        <v>192438.98333613871</v>
      </c>
      <c r="F59" s="265">
        <f t="shared" si="31"/>
        <v>215658.97996970208</v>
      </c>
      <c r="G59" s="265">
        <f t="shared" si="31"/>
        <v>228443.0230600909</v>
      </c>
      <c r="H59" s="265">
        <f t="shared" si="31"/>
        <v>293145.93502777314</v>
      </c>
      <c r="I59" s="265">
        <f t="shared" si="31"/>
        <v>268882.34303989226</v>
      </c>
      <c r="J59" s="265">
        <f t="shared" si="31"/>
        <v>266325.53442181455</v>
      </c>
      <c r="K59" s="265">
        <f t="shared" si="31"/>
        <v>254063.28900858443</v>
      </c>
      <c r="L59" s="265">
        <f t="shared" si="31"/>
        <v>323305.84076754755</v>
      </c>
      <c r="M59" s="265">
        <f t="shared" si="31"/>
        <v>386025.9215620266</v>
      </c>
      <c r="N59" s="265">
        <f t="shared" ref="N59" si="32">N$60*N79</f>
        <v>951276.94648744608</v>
      </c>
      <c r="O59" s="265">
        <f t="shared" si="30"/>
        <v>1200920.0505221884</v>
      </c>
    </row>
    <row r="60" spans="2:15" x14ac:dyDescent="0.25">
      <c r="B60" s="243" t="s">
        <v>11</v>
      </c>
      <c r="C60" s="303" t="s">
        <v>90</v>
      </c>
      <c r="D60" s="231">
        <f>2603000</f>
        <v>2603000</v>
      </c>
      <c r="E60" s="231">
        <f>3688000</f>
        <v>3688000</v>
      </c>
      <c r="F60" s="231">
        <f>4133000</f>
        <v>4133000</v>
      </c>
      <c r="G60" s="231">
        <v>4378000</v>
      </c>
      <c r="H60" s="231">
        <v>5618000</v>
      </c>
      <c r="I60" s="231">
        <v>5153000</v>
      </c>
      <c r="J60" s="231">
        <v>5104000</v>
      </c>
      <c r="K60" s="231">
        <v>4869000</v>
      </c>
      <c r="L60" s="231">
        <v>6196000</v>
      </c>
      <c r="M60" s="231">
        <v>7398000</v>
      </c>
      <c r="N60" s="231">
        <v>8774000</v>
      </c>
      <c r="O60" s="231">
        <v>8495000</v>
      </c>
    </row>
    <row r="61" spans="2:15" x14ac:dyDescent="0.25">
      <c r="B61" s="430"/>
      <c r="C61" s="416"/>
      <c r="D61" s="431"/>
      <c r="E61" s="431"/>
      <c r="F61" s="431"/>
      <c r="G61" s="431"/>
      <c r="H61" s="431"/>
      <c r="I61" s="431"/>
      <c r="J61" s="431"/>
      <c r="K61" s="431"/>
      <c r="L61" s="431"/>
      <c r="M61" s="431"/>
    </row>
    <row r="62" spans="2:15" x14ac:dyDescent="0.25">
      <c r="B62" s="249" t="s">
        <v>189</v>
      </c>
      <c r="C62" s="67"/>
      <c r="D62" s="69"/>
      <c r="E62" s="69"/>
      <c r="F62" s="69"/>
      <c r="G62" s="69"/>
      <c r="H62" s="69"/>
      <c r="I62" s="69"/>
      <c r="J62" s="69"/>
      <c r="K62" s="69"/>
      <c r="L62" s="69"/>
      <c r="M62" s="69"/>
    </row>
    <row r="63" spans="2:15" x14ac:dyDescent="0.25">
      <c r="B63" s="567" t="s">
        <v>499</v>
      </c>
      <c r="C63" s="567"/>
      <c r="D63" s="567"/>
      <c r="E63" s="567"/>
      <c r="F63" s="567"/>
      <c r="G63" s="567"/>
      <c r="H63" s="567"/>
      <c r="I63" s="567"/>
      <c r="J63" s="567"/>
      <c r="K63" s="417"/>
      <c r="L63" s="417"/>
      <c r="M63" s="417"/>
    </row>
    <row r="64" spans="2:15" ht="35.25" customHeight="1" x14ac:dyDescent="0.25">
      <c r="B64" s="567"/>
      <c r="C64" s="567"/>
      <c r="D64" s="567"/>
      <c r="E64" s="567"/>
      <c r="F64" s="567"/>
      <c r="G64" s="567"/>
      <c r="H64" s="567"/>
      <c r="I64" s="567"/>
      <c r="J64" s="567"/>
      <c r="K64" s="417"/>
      <c r="L64" s="417"/>
      <c r="M64" s="417"/>
    </row>
    <row r="65" spans="2:15" x14ac:dyDescent="0.25">
      <c r="B65" s="13"/>
    </row>
    <row r="66" spans="2:15" x14ac:dyDescent="0.25">
      <c r="B66" s="216" t="s">
        <v>493</v>
      </c>
      <c r="C66" s="1"/>
      <c r="H66" s="216" t="s">
        <v>873</v>
      </c>
    </row>
    <row r="67" spans="2:15" x14ac:dyDescent="0.25">
      <c r="B67" s="1"/>
      <c r="C67" s="1"/>
      <c r="H67" s="1"/>
    </row>
    <row r="68" spans="2:15" ht="31.5" customHeight="1" x14ac:dyDescent="0.25">
      <c r="B68" s="561" t="s">
        <v>248</v>
      </c>
      <c r="C68" s="561" t="s">
        <v>317</v>
      </c>
      <c r="D68" s="564" t="s">
        <v>454</v>
      </c>
      <c r="E68" s="564"/>
      <c r="F68" s="564"/>
      <c r="H68" s="561" t="s">
        <v>299</v>
      </c>
      <c r="I68" s="561" t="s">
        <v>81</v>
      </c>
      <c r="J68" s="564" t="s">
        <v>454</v>
      </c>
      <c r="K68" s="564"/>
      <c r="L68" s="564"/>
      <c r="M68" s="564" t="s">
        <v>645</v>
      </c>
      <c r="N68" s="564"/>
      <c r="O68" s="564"/>
    </row>
    <row r="69" spans="2:15" x14ac:dyDescent="0.25">
      <c r="B69" s="561"/>
      <c r="C69" s="561"/>
      <c r="D69" s="483" t="s">
        <v>638</v>
      </c>
      <c r="E69" s="483" t="s">
        <v>600</v>
      </c>
      <c r="F69" s="483" t="s">
        <v>601</v>
      </c>
      <c r="G69" s="13"/>
      <c r="H69" s="561"/>
      <c r="I69" s="561"/>
      <c r="J69" s="483" t="s">
        <v>638</v>
      </c>
      <c r="K69" s="483" t="s">
        <v>600</v>
      </c>
      <c r="L69" s="483" t="s">
        <v>601</v>
      </c>
      <c r="M69" s="483" t="s">
        <v>638</v>
      </c>
      <c r="N69" s="483" t="s">
        <v>600</v>
      </c>
      <c r="O69" s="483" t="s">
        <v>601</v>
      </c>
    </row>
    <row r="70" spans="2:15" ht="31.5" x14ac:dyDescent="0.25">
      <c r="B70" s="107" t="s">
        <v>605</v>
      </c>
      <c r="C70" s="106" t="s">
        <v>423</v>
      </c>
      <c r="D70" s="256">
        <v>225000</v>
      </c>
      <c r="E70" s="256">
        <v>225000</v>
      </c>
      <c r="F70" s="265">
        <v>275000</v>
      </c>
      <c r="G70" s="417"/>
      <c r="H70" s="106" t="s">
        <v>137</v>
      </c>
      <c r="I70" s="374" t="s">
        <v>90</v>
      </c>
      <c r="J70" s="493">
        <f>D70+D71+D97</f>
        <v>345000</v>
      </c>
      <c r="K70" s="493">
        <f t="shared" ref="K70:L70" si="33">E70+E71+E97</f>
        <v>435000</v>
      </c>
      <c r="L70" s="493">
        <f t="shared" si="33"/>
        <v>6985000</v>
      </c>
      <c r="M70" s="382">
        <f t="shared" ref="M70:M79" si="34">J70/SUM($J$70:$J$79)</f>
        <v>5.8071031812826121E-2</v>
      </c>
      <c r="N70" s="382">
        <f t="shared" ref="N70:N79" si="35">K70/SUM($K$70:$K$79)</f>
        <v>5.5161044889677907E-2</v>
      </c>
      <c r="O70" s="382">
        <f t="shared" ref="O70:O79" si="36">L70/SUM($L$70:$L$79)</f>
        <v>0.13167816611997135</v>
      </c>
    </row>
    <row r="71" spans="2:15" x14ac:dyDescent="0.25">
      <c r="B71" s="106" t="s">
        <v>424</v>
      </c>
      <c r="C71" s="106" t="s">
        <v>425</v>
      </c>
      <c r="D71" s="256">
        <v>120000</v>
      </c>
      <c r="E71" s="256">
        <v>210000</v>
      </c>
      <c r="F71" s="265">
        <v>210000</v>
      </c>
      <c r="G71" s="13"/>
      <c r="H71" s="100" t="s">
        <v>365</v>
      </c>
      <c r="I71" s="374" t="s">
        <v>90</v>
      </c>
      <c r="J71" s="493">
        <f>D72+D98+D103</f>
        <v>750000</v>
      </c>
      <c r="K71" s="493">
        <f t="shared" ref="K71:L71" si="37">E72+E98+E103</f>
        <v>750000</v>
      </c>
      <c r="L71" s="493">
        <f t="shared" si="37"/>
        <v>3350000</v>
      </c>
      <c r="M71" s="382">
        <f t="shared" si="34"/>
        <v>0.12624137350614376</v>
      </c>
      <c r="N71" s="382">
        <f t="shared" si="35"/>
        <v>9.5105249809789502E-2</v>
      </c>
      <c r="O71" s="382">
        <f t="shared" si="36"/>
        <v>6.3152735361761483E-2</v>
      </c>
    </row>
    <row r="72" spans="2:15" x14ac:dyDescent="0.25">
      <c r="B72" s="106" t="s">
        <v>426</v>
      </c>
      <c r="C72" s="106" t="s">
        <v>318</v>
      </c>
      <c r="D72" s="256">
        <v>750000</v>
      </c>
      <c r="E72" s="256">
        <v>750000</v>
      </c>
      <c r="F72" s="265">
        <v>650000</v>
      </c>
      <c r="G72" s="13"/>
      <c r="H72" s="106" t="s">
        <v>146</v>
      </c>
      <c r="I72" s="374" t="s">
        <v>90</v>
      </c>
      <c r="J72" s="493">
        <f>D73+D86</f>
        <v>335000</v>
      </c>
      <c r="K72" s="493">
        <f t="shared" ref="K72:L72" si="38">E73+E86</f>
        <v>780000</v>
      </c>
      <c r="L72" s="493">
        <f t="shared" si="38"/>
        <v>902000</v>
      </c>
      <c r="M72" s="382">
        <f t="shared" si="34"/>
        <v>5.6387813499410876E-2</v>
      </c>
      <c r="N72" s="382">
        <f t="shared" si="35"/>
        <v>9.8909459802181077E-2</v>
      </c>
      <c r="O72" s="382">
        <f t="shared" si="36"/>
        <v>1.7004109640689213E-2</v>
      </c>
    </row>
    <row r="73" spans="2:15" ht="28.5" customHeight="1" x14ac:dyDescent="0.25">
      <c r="B73" s="107" t="s">
        <v>634</v>
      </c>
      <c r="C73" s="106" t="s">
        <v>427</v>
      </c>
      <c r="D73" s="256">
        <v>180000</v>
      </c>
      <c r="E73" s="256">
        <v>625000</v>
      </c>
      <c r="F73" s="265">
        <v>742000</v>
      </c>
      <c r="G73" s="13"/>
      <c r="H73" s="100" t="s">
        <v>147</v>
      </c>
      <c r="I73" s="374" t="s">
        <v>90</v>
      </c>
      <c r="J73" s="493">
        <f>D105</f>
        <v>0</v>
      </c>
      <c r="K73" s="493">
        <f>E105</f>
        <v>0</v>
      </c>
      <c r="L73" s="493">
        <f>F105</f>
        <v>360000</v>
      </c>
      <c r="M73" s="382">
        <f t="shared" si="34"/>
        <v>0</v>
      </c>
      <c r="N73" s="382">
        <f t="shared" si="35"/>
        <v>0</v>
      </c>
      <c r="O73" s="382">
        <f t="shared" si="36"/>
        <v>6.7865626060400405E-3</v>
      </c>
    </row>
    <row r="74" spans="2:15" x14ac:dyDescent="0.25">
      <c r="B74" s="106" t="s">
        <v>428</v>
      </c>
      <c r="C74" s="106" t="s">
        <v>429</v>
      </c>
      <c r="D74" s="256">
        <v>110000.00000000001</v>
      </c>
      <c r="E74" s="256">
        <v>110000.00000000001</v>
      </c>
      <c r="F74" s="265">
        <v>600000</v>
      </c>
      <c r="G74" s="13"/>
      <c r="H74" s="106" t="s">
        <v>151</v>
      </c>
      <c r="I74" s="374" t="s">
        <v>90</v>
      </c>
      <c r="J74" s="422">
        <f>D74+D92</f>
        <v>110000.00000000001</v>
      </c>
      <c r="K74" s="422">
        <f>E74+E92</f>
        <v>110000.00000000001</v>
      </c>
      <c r="L74" s="422">
        <f>F74+F92</f>
        <v>6370000</v>
      </c>
      <c r="M74" s="382">
        <f t="shared" si="34"/>
        <v>1.8515401447567751E-2</v>
      </c>
      <c r="N74" s="382">
        <f t="shared" si="35"/>
        <v>1.3948769972102463E-2</v>
      </c>
      <c r="O74" s="382">
        <f t="shared" si="36"/>
        <v>0.1200844550013196</v>
      </c>
    </row>
    <row r="75" spans="2:15" x14ac:dyDescent="0.25">
      <c r="B75" s="106" t="s">
        <v>430</v>
      </c>
      <c r="C75" s="106" t="s">
        <v>431</v>
      </c>
      <c r="D75" s="256">
        <v>720000</v>
      </c>
      <c r="E75" s="256">
        <v>720000</v>
      </c>
      <c r="F75" s="256">
        <v>0</v>
      </c>
      <c r="G75" s="13"/>
      <c r="H75" s="106" t="s">
        <v>152</v>
      </c>
      <c r="I75" s="374" t="s">
        <v>90</v>
      </c>
      <c r="J75" s="422">
        <f>D75+D76+D77+D78+D88+D90+D96+D101+D104+D108</f>
        <v>1307000</v>
      </c>
      <c r="K75" s="422">
        <f>E75+E76+E77+E78+E88+E90+E96+E101+E104+E108</f>
        <v>1307000</v>
      </c>
      <c r="L75" s="422">
        <f>F75+F76+F77+F78+F88+F90+F96+F101+F104+F108</f>
        <v>14166000</v>
      </c>
      <c r="M75" s="382">
        <f t="shared" si="34"/>
        <v>0.21999663356337318</v>
      </c>
      <c r="N75" s="382">
        <f t="shared" si="35"/>
        <v>0.1657367486685265</v>
      </c>
      <c r="O75" s="382">
        <f t="shared" si="36"/>
        <v>0.2670512385476756</v>
      </c>
    </row>
    <row r="76" spans="2:15" x14ac:dyDescent="0.25">
      <c r="B76" s="106" t="s">
        <v>432</v>
      </c>
      <c r="C76" s="106" t="s">
        <v>433</v>
      </c>
      <c r="D76" s="256">
        <v>120000</v>
      </c>
      <c r="E76" s="256">
        <v>120000</v>
      </c>
      <c r="F76" s="256">
        <v>0</v>
      </c>
      <c r="G76" s="13"/>
      <c r="H76" s="106" t="s">
        <v>156</v>
      </c>
      <c r="I76" s="374" t="s">
        <v>90</v>
      </c>
      <c r="J76" s="422">
        <f>D79+D80+D85</f>
        <v>2614000</v>
      </c>
      <c r="K76" s="422">
        <f>E79+E80+E85</f>
        <v>2614000</v>
      </c>
      <c r="L76" s="422">
        <f>F79+F80+F85</f>
        <v>5630000</v>
      </c>
      <c r="M76" s="382">
        <f t="shared" si="34"/>
        <v>0.43999326712674636</v>
      </c>
      <c r="N76" s="382">
        <f t="shared" si="35"/>
        <v>0.331473497337053</v>
      </c>
      <c r="O76" s="382">
        <f t="shared" si="36"/>
        <v>0.10613429853334841</v>
      </c>
    </row>
    <row r="77" spans="2:15" x14ac:dyDescent="0.25">
      <c r="B77" s="106" t="s">
        <v>434</v>
      </c>
      <c r="C77" s="106" t="s">
        <v>433</v>
      </c>
      <c r="D77" s="256">
        <v>240000</v>
      </c>
      <c r="E77" s="256">
        <v>240000</v>
      </c>
      <c r="F77" s="265">
        <v>360000</v>
      </c>
      <c r="G77" s="13"/>
      <c r="H77" s="100" t="s">
        <v>161</v>
      </c>
      <c r="I77" s="374" t="s">
        <v>90</v>
      </c>
      <c r="J77" s="422">
        <f>D81+D87+D95+D99+D107+D109</f>
        <v>170000</v>
      </c>
      <c r="K77" s="422">
        <f>E81+E87+E95+E99+E107+E109</f>
        <v>1035000.0000000001</v>
      </c>
      <c r="L77" s="422">
        <f>F81+F87+F95+F99+F107+F109</f>
        <v>6784000</v>
      </c>
      <c r="M77" s="382">
        <f t="shared" si="34"/>
        <v>2.8614711328059251E-2</v>
      </c>
      <c r="N77" s="382">
        <f t="shared" si="35"/>
        <v>0.13124524473750954</v>
      </c>
      <c r="O77" s="382">
        <f t="shared" si="36"/>
        <v>0.12788900199826567</v>
      </c>
    </row>
    <row r="78" spans="2:15" x14ac:dyDescent="0.25">
      <c r="B78" s="106" t="s">
        <v>435</v>
      </c>
      <c r="C78" s="106" t="s">
        <v>436</v>
      </c>
      <c r="D78" s="256">
        <v>227000</v>
      </c>
      <c r="E78" s="256">
        <v>227000</v>
      </c>
      <c r="F78" s="265">
        <v>216000</v>
      </c>
      <c r="G78" s="13"/>
      <c r="H78" s="100" t="s">
        <v>166</v>
      </c>
      <c r="I78" s="374" t="s">
        <v>90</v>
      </c>
      <c r="J78" s="493">
        <f>D89</f>
        <v>0</v>
      </c>
      <c r="K78" s="493">
        <f>E89</f>
        <v>0</v>
      </c>
      <c r="L78" s="493">
        <f>F89</f>
        <v>1000000</v>
      </c>
      <c r="M78" s="382">
        <f t="shared" si="34"/>
        <v>0</v>
      </c>
      <c r="N78" s="382">
        <f t="shared" si="35"/>
        <v>0</v>
      </c>
      <c r="O78" s="382">
        <f t="shared" si="36"/>
        <v>1.885156279455567E-2</v>
      </c>
    </row>
    <row r="79" spans="2:15" ht="31.5" x14ac:dyDescent="0.25">
      <c r="B79" s="107" t="s">
        <v>635</v>
      </c>
      <c r="C79" s="106" t="s">
        <v>437</v>
      </c>
      <c r="D79" s="256">
        <v>300000</v>
      </c>
      <c r="E79" s="256">
        <v>300000</v>
      </c>
      <c r="F79" s="265">
        <v>316000</v>
      </c>
      <c r="G79" s="13"/>
      <c r="H79" s="106" t="s">
        <v>170</v>
      </c>
      <c r="I79" s="374" t="s">
        <v>90</v>
      </c>
      <c r="J79" s="422">
        <f>D82+D83+D84+D93+D94+D100+D102+D106+D110+D111</f>
        <v>310000</v>
      </c>
      <c r="K79" s="422">
        <f>E82+E83+E84+E93+E94+E100+E102+E106+E110+E111</f>
        <v>855000</v>
      </c>
      <c r="L79" s="422">
        <f>F82+F83+F84+F93+F94+F100+F102+F106+F110+F111</f>
        <v>7499000</v>
      </c>
      <c r="M79" s="382">
        <f t="shared" si="34"/>
        <v>5.2179767715872752E-2</v>
      </c>
      <c r="N79" s="382">
        <f t="shared" si="35"/>
        <v>0.10841998478316003</v>
      </c>
      <c r="O79" s="382">
        <f t="shared" si="36"/>
        <v>0.14136786939637297</v>
      </c>
    </row>
    <row r="80" spans="2:15" x14ac:dyDescent="0.25">
      <c r="B80" s="106" t="s">
        <v>438</v>
      </c>
      <c r="C80" s="106" t="s">
        <v>439</v>
      </c>
      <c r="D80" s="256">
        <v>2000000</v>
      </c>
      <c r="E80" s="256">
        <v>2000000</v>
      </c>
      <c r="F80" s="256">
        <v>5000000</v>
      </c>
      <c r="G80" s="13"/>
    </row>
    <row r="81" spans="2:11" x14ac:dyDescent="0.25">
      <c r="B81" s="106" t="s">
        <v>609</v>
      </c>
      <c r="C81" s="106" t="s">
        <v>646</v>
      </c>
      <c r="D81" s="256">
        <v>170000</v>
      </c>
      <c r="E81" s="256">
        <v>180000</v>
      </c>
      <c r="F81" s="265">
        <v>345000</v>
      </c>
      <c r="G81" s="13"/>
      <c r="H81" s="2" t="s">
        <v>486</v>
      </c>
    </row>
    <row r="82" spans="2:11" x14ac:dyDescent="0.25">
      <c r="B82" s="106" t="s">
        <v>440</v>
      </c>
      <c r="C82" s="106" t="s">
        <v>441</v>
      </c>
      <c r="D82" s="256">
        <v>110000.00000000001</v>
      </c>
      <c r="E82" s="256">
        <v>110000.00000000001</v>
      </c>
      <c r="F82" s="265">
        <v>110000</v>
      </c>
      <c r="G82" s="13"/>
      <c r="H82" s="13"/>
      <c r="I82" s="13"/>
      <c r="J82" s="13"/>
      <c r="K82" s="13"/>
    </row>
    <row r="83" spans="2:11" x14ac:dyDescent="0.25">
      <c r="B83" s="106" t="s">
        <v>442</v>
      </c>
      <c r="C83" s="106" t="s">
        <v>443</v>
      </c>
      <c r="D83" s="256">
        <v>110000.00000000001</v>
      </c>
      <c r="E83" s="256">
        <v>400000</v>
      </c>
      <c r="F83" s="265">
        <v>360000</v>
      </c>
      <c r="G83" s="13"/>
      <c r="H83" s="13"/>
      <c r="I83" s="13"/>
      <c r="J83" s="13"/>
      <c r="K83" s="491"/>
    </row>
    <row r="84" spans="2:11" x14ac:dyDescent="0.25">
      <c r="B84" s="106" t="s">
        <v>444</v>
      </c>
      <c r="C84" s="106" t="s">
        <v>445</v>
      </c>
      <c r="D84" s="256">
        <v>90000</v>
      </c>
      <c r="E84" s="256">
        <v>345000</v>
      </c>
      <c r="F84" s="265">
        <v>345000</v>
      </c>
      <c r="G84" s="13"/>
      <c r="I84" s="13"/>
      <c r="J84" s="13"/>
    </row>
    <row r="85" spans="2:11" x14ac:dyDescent="0.25">
      <c r="B85" s="106" t="s">
        <v>446</v>
      </c>
      <c r="C85" s="106" t="s">
        <v>447</v>
      </c>
      <c r="D85" s="256">
        <v>314000</v>
      </c>
      <c r="E85" s="256">
        <v>314000</v>
      </c>
      <c r="F85" s="265">
        <v>314000</v>
      </c>
      <c r="G85" s="13"/>
      <c r="H85" s="13"/>
      <c r="I85" s="13"/>
      <c r="J85" s="21"/>
    </row>
    <row r="86" spans="2:11" x14ac:dyDescent="0.25">
      <c r="B86" s="106" t="s">
        <v>448</v>
      </c>
      <c r="C86" s="106" t="s">
        <v>449</v>
      </c>
      <c r="D86" s="256">
        <v>155000</v>
      </c>
      <c r="E86" s="256">
        <v>155000</v>
      </c>
      <c r="F86" s="265">
        <v>160000</v>
      </c>
      <c r="G86" s="13"/>
      <c r="H86" s="13"/>
      <c r="I86" s="13"/>
      <c r="J86" s="13"/>
    </row>
    <row r="87" spans="2:11" x14ac:dyDescent="0.25">
      <c r="B87" s="106" t="s">
        <v>633</v>
      </c>
      <c r="C87" s="100" t="s">
        <v>618</v>
      </c>
      <c r="D87" s="256">
        <v>0</v>
      </c>
      <c r="E87" s="256">
        <v>855000.00000000012</v>
      </c>
      <c r="F87" s="265">
        <v>1100000</v>
      </c>
      <c r="G87" s="13"/>
      <c r="H87" s="13"/>
      <c r="I87" s="13"/>
      <c r="J87" s="13"/>
    </row>
    <row r="88" spans="2:11" x14ac:dyDescent="0.25">
      <c r="B88" s="100" t="s">
        <v>438</v>
      </c>
      <c r="C88" s="100" t="s">
        <v>637</v>
      </c>
      <c r="D88" s="256">
        <v>0</v>
      </c>
      <c r="E88" s="256">
        <v>0</v>
      </c>
      <c r="F88" s="265">
        <v>12000000</v>
      </c>
      <c r="G88" s="13"/>
      <c r="H88" s="13"/>
      <c r="I88" s="13"/>
      <c r="J88" s="13"/>
    </row>
    <row r="89" spans="2:11" x14ac:dyDescent="0.25">
      <c r="B89" s="100" t="s">
        <v>438</v>
      </c>
      <c r="C89" s="100" t="s">
        <v>636</v>
      </c>
      <c r="D89" s="256">
        <v>0</v>
      </c>
      <c r="E89" s="256">
        <v>0</v>
      </c>
      <c r="F89" s="265">
        <v>1000000</v>
      </c>
      <c r="G89" s="13"/>
      <c r="H89" s="13"/>
      <c r="I89" s="13"/>
      <c r="J89" s="13"/>
    </row>
    <row r="90" spans="2:11" x14ac:dyDescent="0.25">
      <c r="B90" s="106" t="s">
        <v>606</v>
      </c>
      <c r="C90" s="100" t="s">
        <v>607</v>
      </c>
      <c r="D90" s="256">
        <v>0</v>
      </c>
      <c r="E90" s="256">
        <v>0</v>
      </c>
      <c r="F90" s="265">
        <v>290000</v>
      </c>
      <c r="G90" s="13"/>
      <c r="H90" s="13"/>
      <c r="I90" s="13"/>
      <c r="J90" s="13"/>
    </row>
    <row r="91" spans="2:11" x14ac:dyDescent="0.25">
      <c r="B91" s="100" t="s">
        <v>612</v>
      </c>
      <c r="C91" s="101" t="s">
        <v>639</v>
      </c>
      <c r="D91" s="256">
        <v>0</v>
      </c>
      <c r="E91" s="256">
        <v>0</v>
      </c>
      <c r="F91" s="265">
        <v>7500000</v>
      </c>
      <c r="G91" s="492"/>
      <c r="H91" s="13"/>
      <c r="I91" s="13"/>
      <c r="J91" s="13"/>
    </row>
    <row r="92" spans="2:11" x14ac:dyDescent="0.25">
      <c r="B92" s="100" t="s">
        <v>612</v>
      </c>
      <c r="C92" s="101" t="s">
        <v>640</v>
      </c>
      <c r="D92" s="256">
        <v>0</v>
      </c>
      <c r="E92" s="256">
        <v>0</v>
      </c>
      <c r="F92" s="265">
        <v>5770000</v>
      </c>
      <c r="G92" s="13"/>
      <c r="H92" s="13"/>
      <c r="I92" s="13"/>
      <c r="J92" s="13"/>
    </row>
    <row r="93" spans="2:11" x14ac:dyDescent="0.25">
      <c r="B93" s="100" t="s">
        <v>612</v>
      </c>
      <c r="C93" s="101" t="s">
        <v>441</v>
      </c>
      <c r="D93" s="256">
        <v>0</v>
      </c>
      <c r="E93" s="256">
        <v>0</v>
      </c>
      <c r="F93" s="265">
        <v>2450000</v>
      </c>
      <c r="G93" s="13"/>
      <c r="H93" s="13"/>
      <c r="I93" s="13"/>
      <c r="J93" s="13"/>
    </row>
    <row r="94" spans="2:11" x14ac:dyDescent="0.25">
      <c r="B94" s="100" t="s">
        <v>612</v>
      </c>
      <c r="C94" s="101" t="s">
        <v>642</v>
      </c>
      <c r="D94" s="256">
        <v>0</v>
      </c>
      <c r="E94" s="256">
        <v>0</v>
      </c>
      <c r="F94" s="265">
        <v>2910000</v>
      </c>
      <c r="G94" s="13"/>
      <c r="H94" s="13"/>
      <c r="I94" s="13"/>
      <c r="J94" s="13"/>
      <c r="K94" s="13"/>
    </row>
    <row r="95" spans="2:11" x14ac:dyDescent="0.25">
      <c r="B95" s="100" t="s">
        <v>612</v>
      </c>
      <c r="C95" s="101" t="s">
        <v>641</v>
      </c>
      <c r="D95" s="256">
        <v>0</v>
      </c>
      <c r="E95" s="256">
        <v>0</v>
      </c>
      <c r="F95" s="265">
        <v>4500000</v>
      </c>
      <c r="G95" s="13"/>
      <c r="H95" s="13"/>
      <c r="I95" s="13"/>
      <c r="J95" s="13"/>
      <c r="K95" s="13"/>
    </row>
    <row r="96" spans="2:11" x14ac:dyDescent="0.25">
      <c r="B96" s="100" t="s">
        <v>612</v>
      </c>
      <c r="C96" s="101" t="s">
        <v>643</v>
      </c>
      <c r="D96" s="256">
        <v>0</v>
      </c>
      <c r="E96" s="256">
        <v>0</v>
      </c>
      <c r="F96" s="265">
        <f>23500000-F91-F92-F93-F94-F95</f>
        <v>370000</v>
      </c>
      <c r="G96" s="13"/>
      <c r="H96" s="13"/>
      <c r="I96" s="13"/>
      <c r="J96" s="13"/>
      <c r="K96" s="13"/>
    </row>
    <row r="97" spans="2:11" x14ac:dyDescent="0.25">
      <c r="B97" s="100" t="s">
        <v>613</v>
      </c>
      <c r="C97" s="100" t="s">
        <v>614</v>
      </c>
      <c r="D97" s="256">
        <v>0</v>
      </c>
      <c r="E97" s="256">
        <v>0</v>
      </c>
      <c r="F97" s="265">
        <v>6500000</v>
      </c>
      <c r="G97" s="13"/>
      <c r="H97" s="13"/>
      <c r="I97" s="13"/>
      <c r="J97" s="13"/>
      <c r="K97" s="13"/>
    </row>
    <row r="98" spans="2:11" x14ac:dyDescent="0.25">
      <c r="B98" s="100" t="s">
        <v>615</v>
      </c>
      <c r="C98" s="100" t="s">
        <v>616</v>
      </c>
      <c r="D98" s="256">
        <v>0</v>
      </c>
      <c r="E98" s="256">
        <v>0</v>
      </c>
      <c r="F98" s="265">
        <v>700000</v>
      </c>
      <c r="G98" s="13"/>
      <c r="H98" s="13"/>
      <c r="I98" s="13"/>
      <c r="J98" s="13"/>
      <c r="K98" s="13"/>
    </row>
    <row r="99" spans="2:11" x14ac:dyDescent="0.25">
      <c r="B99" s="100" t="s">
        <v>617</v>
      </c>
      <c r="C99" s="100" t="s">
        <v>618</v>
      </c>
      <c r="D99" s="256">
        <v>0</v>
      </c>
      <c r="E99" s="256">
        <v>0</v>
      </c>
      <c r="F99" s="265">
        <v>450000</v>
      </c>
      <c r="G99" s="13"/>
      <c r="H99" s="13"/>
      <c r="I99" s="13"/>
      <c r="J99" s="13"/>
      <c r="K99" s="13"/>
    </row>
    <row r="100" spans="2:11" x14ac:dyDescent="0.25">
      <c r="B100" s="100" t="s">
        <v>619</v>
      </c>
      <c r="C100" s="100" t="s">
        <v>610</v>
      </c>
      <c r="D100" s="256">
        <v>0</v>
      </c>
      <c r="E100" s="256">
        <v>0</v>
      </c>
      <c r="F100" s="265">
        <v>509000</v>
      </c>
      <c r="G100" s="13"/>
      <c r="H100" s="13"/>
      <c r="I100" s="13"/>
      <c r="J100" s="13"/>
      <c r="K100" s="13"/>
    </row>
    <row r="101" spans="2:11" x14ac:dyDescent="0.25">
      <c r="B101" s="100" t="s">
        <v>608</v>
      </c>
      <c r="C101" s="100" t="s">
        <v>644</v>
      </c>
      <c r="D101" s="256">
        <v>0</v>
      </c>
      <c r="E101" s="256">
        <v>0</v>
      </c>
      <c r="F101" s="265">
        <v>360000</v>
      </c>
      <c r="G101" s="13"/>
      <c r="H101" s="13"/>
      <c r="I101" s="13"/>
      <c r="J101" s="13"/>
      <c r="K101" s="13"/>
    </row>
    <row r="102" spans="2:11" x14ac:dyDescent="0.25">
      <c r="B102" s="100" t="s">
        <v>620</v>
      </c>
      <c r="C102" s="100" t="s">
        <v>610</v>
      </c>
      <c r="D102" s="256">
        <v>0</v>
      </c>
      <c r="E102" s="256">
        <v>0</v>
      </c>
      <c r="F102" s="265">
        <v>165000</v>
      </c>
      <c r="G102" s="13"/>
      <c r="H102" s="13"/>
      <c r="I102" s="13"/>
      <c r="J102" s="13"/>
      <c r="K102" s="13"/>
    </row>
    <row r="103" spans="2:11" x14ac:dyDescent="0.25">
      <c r="B103" s="100" t="s">
        <v>621</v>
      </c>
      <c r="C103" s="100" t="s">
        <v>616</v>
      </c>
      <c r="D103" s="256">
        <v>0</v>
      </c>
      <c r="E103" s="256">
        <v>0</v>
      </c>
      <c r="F103" s="265">
        <v>2000000</v>
      </c>
      <c r="G103" s="13"/>
      <c r="H103" s="13"/>
      <c r="I103" s="13"/>
      <c r="J103" s="13"/>
      <c r="K103" s="13"/>
    </row>
    <row r="104" spans="2:11" x14ac:dyDescent="0.25">
      <c r="B104" s="100" t="s">
        <v>622</v>
      </c>
      <c r="C104" s="100" t="s">
        <v>623</v>
      </c>
      <c r="D104" s="256">
        <v>0</v>
      </c>
      <c r="E104" s="256">
        <v>0</v>
      </c>
      <c r="F104" s="265">
        <v>360000</v>
      </c>
      <c r="G104" s="13"/>
      <c r="H104" s="13"/>
      <c r="I104" s="13"/>
      <c r="J104" s="13"/>
      <c r="K104" s="13"/>
    </row>
    <row r="105" spans="2:11" x14ac:dyDescent="0.25">
      <c r="B105" s="100" t="s">
        <v>624</v>
      </c>
      <c r="C105" s="100" t="s">
        <v>625</v>
      </c>
      <c r="D105" s="256">
        <v>0</v>
      </c>
      <c r="E105" s="256">
        <v>0</v>
      </c>
      <c r="F105" s="265">
        <v>360000</v>
      </c>
      <c r="G105" s="13"/>
      <c r="H105" s="13"/>
      <c r="I105" s="13"/>
      <c r="J105" s="13"/>
      <c r="K105" s="13"/>
    </row>
    <row r="106" spans="2:11" x14ac:dyDescent="0.25">
      <c r="B106" s="100" t="s">
        <v>626</v>
      </c>
      <c r="C106" s="100" t="s">
        <v>611</v>
      </c>
      <c r="D106" s="256">
        <v>0</v>
      </c>
      <c r="E106" s="256">
        <v>0</v>
      </c>
      <c r="F106" s="265">
        <v>300000</v>
      </c>
      <c r="G106" s="13"/>
      <c r="H106" s="13"/>
      <c r="I106" s="13"/>
      <c r="J106" s="13"/>
      <c r="K106" s="13"/>
    </row>
    <row r="107" spans="2:11" x14ac:dyDescent="0.25">
      <c r="B107" s="100" t="s">
        <v>627</v>
      </c>
      <c r="C107" s="100" t="s">
        <v>628</v>
      </c>
      <c r="D107" s="256">
        <v>0</v>
      </c>
      <c r="E107" s="256">
        <v>0</v>
      </c>
      <c r="F107" s="265">
        <v>214000</v>
      </c>
      <c r="G107" s="13"/>
      <c r="H107" s="13"/>
      <c r="I107" s="13"/>
      <c r="J107" s="21"/>
      <c r="K107" s="21"/>
    </row>
    <row r="108" spans="2:11" x14ac:dyDescent="0.25">
      <c r="B108" s="100" t="s">
        <v>629</v>
      </c>
      <c r="C108" s="100" t="s">
        <v>607</v>
      </c>
      <c r="D108" s="256">
        <v>0</v>
      </c>
      <c r="E108" s="256">
        <v>0</v>
      </c>
      <c r="F108" s="265">
        <v>210000</v>
      </c>
      <c r="G108" s="13"/>
      <c r="H108" s="13"/>
      <c r="I108" s="13"/>
      <c r="J108" s="13"/>
      <c r="K108" s="13"/>
    </row>
    <row r="109" spans="2:11" x14ac:dyDescent="0.25">
      <c r="B109" s="100" t="s">
        <v>630</v>
      </c>
      <c r="C109" s="100" t="s">
        <v>618</v>
      </c>
      <c r="D109" s="256">
        <v>0</v>
      </c>
      <c r="E109" s="256">
        <v>0</v>
      </c>
      <c r="F109" s="265">
        <v>175000</v>
      </c>
      <c r="G109" s="13"/>
      <c r="H109" s="13"/>
      <c r="I109" s="13"/>
      <c r="J109" s="13"/>
      <c r="K109" s="13"/>
    </row>
    <row r="110" spans="2:11" x14ac:dyDescent="0.25">
      <c r="B110" s="100" t="s">
        <v>631</v>
      </c>
      <c r="C110" s="100" t="s">
        <v>611</v>
      </c>
      <c r="D110" s="256">
        <v>0</v>
      </c>
      <c r="E110" s="256">
        <v>0</v>
      </c>
      <c r="F110" s="265">
        <v>175000</v>
      </c>
      <c r="G110" s="13"/>
      <c r="H110" s="13"/>
      <c r="I110" s="13"/>
      <c r="J110" s="13"/>
      <c r="K110" s="13"/>
    </row>
    <row r="111" spans="2:11" x14ac:dyDescent="0.25">
      <c r="B111" s="100" t="s">
        <v>632</v>
      </c>
      <c r="C111" s="100" t="s">
        <v>610</v>
      </c>
      <c r="D111" s="256">
        <v>0</v>
      </c>
      <c r="E111" s="256">
        <v>0</v>
      </c>
      <c r="F111" s="265">
        <v>175000</v>
      </c>
    </row>
    <row r="112" spans="2:11" x14ac:dyDescent="0.25">
      <c r="B112" s="11"/>
      <c r="C112" s="11"/>
      <c r="D112" s="21"/>
    </row>
    <row r="113" spans="2:6" x14ac:dyDescent="0.25">
      <c r="B113" s="2" t="s">
        <v>647</v>
      </c>
    </row>
    <row r="114" spans="2:6" x14ac:dyDescent="0.25">
      <c r="B114" s="2" t="s">
        <v>649</v>
      </c>
    </row>
    <row r="115" spans="2:6" x14ac:dyDescent="0.25">
      <c r="B115" s="2" t="s">
        <v>648</v>
      </c>
    </row>
    <row r="116" spans="2:6" x14ac:dyDescent="0.25">
      <c r="B116" s="2" t="s">
        <v>650</v>
      </c>
    </row>
    <row r="117" spans="2:6" x14ac:dyDescent="0.25">
      <c r="B117" s="2" t="s">
        <v>651</v>
      </c>
    </row>
    <row r="118" spans="2:6" x14ac:dyDescent="0.25">
      <c r="B118" s="2" t="s">
        <v>652</v>
      </c>
    </row>
    <row r="119" spans="2:6" x14ac:dyDescent="0.25">
      <c r="B119" s="1" t="s">
        <v>680</v>
      </c>
    </row>
    <row r="120" spans="2:6" x14ac:dyDescent="0.25">
      <c r="B120" s="2" t="s">
        <v>681</v>
      </c>
    </row>
    <row r="121" spans="2:6" x14ac:dyDescent="0.25">
      <c r="B121" s="2" t="s">
        <v>679</v>
      </c>
    </row>
    <row r="122" spans="2:6" x14ac:dyDescent="0.25">
      <c r="B122" s="2" t="s">
        <v>653</v>
      </c>
    </row>
    <row r="123" spans="2:6" x14ac:dyDescent="0.25">
      <c r="B123" s="2" t="s">
        <v>654</v>
      </c>
    </row>
    <row r="124" spans="2:6" x14ac:dyDescent="0.25">
      <c r="B124" s="2" t="s">
        <v>655</v>
      </c>
    </row>
    <row r="125" spans="2:6" x14ac:dyDescent="0.25">
      <c r="B125" s="363" t="s">
        <v>189</v>
      </c>
    </row>
    <row r="126" spans="2:6" x14ac:dyDescent="0.25">
      <c r="B126" s="2" t="s">
        <v>656</v>
      </c>
    </row>
    <row r="127" spans="2:6" x14ac:dyDescent="0.25">
      <c r="B127" s="1"/>
    </row>
    <row r="128" spans="2:6" x14ac:dyDescent="0.25">
      <c r="B128" s="395" t="s">
        <v>487</v>
      </c>
      <c r="D128" s="364"/>
      <c r="E128" s="11"/>
      <c r="F128" s="365"/>
    </row>
    <row r="129" spans="2:15" x14ac:dyDescent="0.25">
      <c r="B129" s="363"/>
      <c r="D129" s="364"/>
      <c r="E129" s="11"/>
      <c r="F129" s="365"/>
    </row>
    <row r="130" spans="2:15" x14ac:dyDescent="0.25">
      <c r="B130" s="380" t="s">
        <v>187</v>
      </c>
      <c r="C130" s="380" t="s">
        <v>81</v>
      </c>
      <c r="D130" s="380" t="s">
        <v>91</v>
      </c>
      <c r="E130" s="380" t="s">
        <v>92</v>
      </c>
      <c r="F130" s="378" t="s">
        <v>82</v>
      </c>
      <c r="G130" s="378" t="s">
        <v>83</v>
      </c>
      <c r="H130" s="378" t="s">
        <v>84</v>
      </c>
      <c r="I130" s="378" t="s">
        <v>85</v>
      </c>
      <c r="J130" s="378" t="s">
        <v>86</v>
      </c>
      <c r="K130" s="378" t="s">
        <v>87</v>
      </c>
      <c r="L130" s="378" t="s">
        <v>88</v>
      </c>
      <c r="M130" s="378" t="s">
        <v>93</v>
      </c>
      <c r="N130" s="483" t="s">
        <v>600</v>
      </c>
      <c r="O130" s="483" t="s">
        <v>601</v>
      </c>
    </row>
    <row r="131" spans="2:15" x14ac:dyDescent="0.25">
      <c r="B131" s="100" t="s">
        <v>137</v>
      </c>
      <c r="C131" s="303" t="s">
        <v>90</v>
      </c>
      <c r="D131" s="304">
        <f>D150</f>
        <v>273000</v>
      </c>
      <c r="E131" s="304">
        <f t="shared" ref="E131:M131" si="39">E150</f>
        <v>439000</v>
      </c>
      <c r="F131" s="304">
        <f t="shared" si="39"/>
        <v>352000</v>
      </c>
      <c r="G131" s="304">
        <f t="shared" si="39"/>
        <v>495000</v>
      </c>
      <c r="H131" s="304">
        <f t="shared" si="39"/>
        <v>322000</v>
      </c>
      <c r="I131" s="304">
        <f t="shared" si="39"/>
        <v>408000</v>
      </c>
      <c r="J131" s="304">
        <f t="shared" si="39"/>
        <v>318000</v>
      </c>
      <c r="K131" s="304">
        <f t="shared" si="39"/>
        <v>395000</v>
      </c>
      <c r="L131" s="304">
        <f t="shared" si="39"/>
        <v>493000</v>
      </c>
      <c r="M131" s="304">
        <f t="shared" si="39"/>
        <v>327000</v>
      </c>
      <c r="N131" s="304">
        <f t="shared" ref="N131:O131" si="40">N150</f>
        <v>239000</v>
      </c>
      <c r="O131" s="304">
        <f t="shared" si="40"/>
        <v>116000</v>
      </c>
    </row>
    <row r="132" spans="2:15" x14ac:dyDescent="0.25">
      <c r="B132" s="100" t="s">
        <v>365</v>
      </c>
      <c r="C132" s="303" t="s">
        <v>90</v>
      </c>
      <c r="D132" s="304">
        <f>D144</f>
        <v>10000</v>
      </c>
      <c r="E132" s="304">
        <f t="shared" ref="E132:M132" si="41">E144</f>
        <v>127000</v>
      </c>
      <c r="F132" s="304">
        <f t="shared" si="41"/>
        <v>40000</v>
      </c>
      <c r="G132" s="304">
        <f t="shared" si="41"/>
        <v>136000</v>
      </c>
      <c r="H132" s="304">
        <f t="shared" si="41"/>
        <v>61000</v>
      </c>
      <c r="I132" s="304">
        <f t="shared" si="41"/>
        <v>114000</v>
      </c>
      <c r="J132" s="304">
        <f t="shared" si="41"/>
        <v>58000</v>
      </c>
      <c r="K132" s="304">
        <f t="shared" si="41"/>
        <v>7000</v>
      </c>
      <c r="L132" s="304">
        <f t="shared" si="41"/>
        <v>14000</v>
      </c>
      <c r="M132" s="304">
        <f t="shared" si="41"/>
        <v>0</v>
      </c>
      <c r="N132" s="304">
        <f t="shared" ref="N132:O132" si="42">N144</f>
        <v>3000</v>
      </c>
      <c r="O132" s="304">
        <f t="shared" si="42"/>
        <v>0</v>
      </c>
    </row>
    <row r="133" spans="2:15" x14ac:dyDescent="0.25">
      <c r="B133" s="100" t="s">
        <v>151</v>
      </c>
      <c r="C133" s="303" t="s">
        <v>90</v>
      </c>
      <c r="D133" s="304">
        <f>D147</f>
        <v>74000</v>
      </c>
      <c r="E133" s="304">
        <f t="shared" ref="E133:M133" si="43">E147</f>
        <v>166000</v>
      </c>
      <c r="F133" s="304">
        <f t="shared" si="43"/>
        <v>160000</v>
      </c>
      <c r="G133" s="304">
        <f t="shared" si="43"/>
        <v>98000</v>
      </c>
      <c r="H133" s="304">
        <f t="shared" si="43"/>
        <v>78000</v>
      </c>
      <c r="I133" s="304">
        <f t="shared" si="43"/>
        <v>111000</v>
      </c>
      <c r="J133" s="304">
        <f t="shared" si="43"/>
        <v>143000</v>
      </c>
      <c r="K133" s="304">
        <f t="shared" si="43"/>
        <v>26000</v>
      </c>
      <c r="L133" s="304">
        <f t="shared" si="43"/>
        <v>84000</v>
      </c>
      <c r="M133" s="304">
        <f t="shared" si="43"/>
        <v>40000</v>
      </c>
      <c r="N133" s="304">
        <f t="shared" ref="N133:O133" si="44">N147</f>
        <v>105000</v>
      </c>
      <c r="O133" s="304">
        <f t="shared" si="44"/>
        <v>36000</v>
      </c>
    </row>
    <row r="134" spans="2:15" x14ac:dyDescent="0.25">
      <c r="B134" s="100" t="s">
        <v>152</v>
      </c>
      <c r="C134" s="303" t="s">
        <v>90</v>
      </c>
      <c r="D134" s="304">
        <f>D149</f>
        <v>21000</v>
      </c>
      <c r="E134" s="304">
        <f t="shared" ref="E134:M134" si="45">E149</f>
        <v>21000</v>
      </c>
      <c r="F134" s="304">
        <f t="shared" si="45"/>
        <v>49000</v>
      </c>
      <c r="G134" s="304">
        <f t="shared" si="45"/>
        <v>31000</v>
      </c>
      <c r="H134" s="304">
        <f t="shared" si="45"/>
        <v>9000</v>
      </c>
      <c r="I134" s="304">
        <f t="shared" si="45"/>
        <v>4000</v>
      </c>
      <c r="J134" s="304">
        <f t="shared" si="45"/>
        <v>3000</v>
      </c>
      <c r="K134" s="304">
        <f t="shared" si="45"/>
        <v>9000</v>
      </c>
      <c r="L134" s="304">
        <f t="shared" si="45"/>
        <v>15000</v>
      </c>
      <c r="M134" s="304">
        <f t="shared" si="45"/>
        <v>5000</v>
      </c>
      <c r="N134" s="304">
        <f t="shared" ref="N134:O134" si="46">N149</f>
        <v>12000</v>
      </c>
      <c r="O134" s="304">
        <f t="shared" si="46"/>
        <v>8000</v>
      </c>
    </row>
    <row r="135" spans="2:15" x14ac:dyDescent="0.25">
      <c r="B135" s="100" t="s">
        <v>161</v>
      </c>
      <c r="C135" s="303" t="s">
        <v>90</v>
      </c>
      <c r="D135" s="304">
        <f>D146</f>
        <v>9000</v>
      </c>
      <c r="E135" s="304">
        <f t="shared" ref="E135:M135" si="47">E146</f>
        <v>15000</v>
      </c>
      <c r="F135" s="304">
        <f t="shared" si="47"/>
        <v>44000</v>
      </c>
      <c r="G135" s="304">
        <f t="shared" si="47"/>
        <v>26000</v>
      </c>
      <c r="H135" s="304">
        <f t="shared" si="47"/>
        <v>1000</v>
      </c>
      <c r="I135" s="304">
        <f t="shared" si="47"/>
        <v>16000</v>
      </c>
      <c r="J135" s="304">
        <f t="shared" si="47"/>
        <v>15000</v>
      </c>
      <c r="K135" s="304">
        <f t="shared" si="47"/>
        <v>9000</v>
      </c>
      <c r="L135" s="304">
        <f t="shared" si="47"/>
        <v>0</v>
      </c>
      <c r="M135" s="304">
        <f t="shared" si="47"/>
        <v>87000</v>
      </c>
      <c r="N135" s="304">
        <f t="shared" ref="N135:O135" si="48">N146</f>
        <v>143000</v>
      </c>
      <c r="O135" s="304">
        <f t="shared" si="48"/>
        <v>131000</v>
      </c>
    </row>
    <row r="136" spans="2:15" x14ac:dyDescent="0.25">
      <c r="B136" s="100" t="s">
        <v>170</v>
      </c>
      <c r="C136" s="303" t="s">
        <v>90</v>
      </c>
      <c r="D136" s="304">
        <f>D145+D148</f>
        <v>238000</v>
      </c>
      <c r="E136" s="304">
        <f t="shared" ref="E136:M136" si="49">E145+E148</f>
        <v>239000</v>
      </c>
      <c r="F136" s="304">
        <f t="shared" si="49"/>
        <v>215000</v>
      </c>
      <c r="G136" s="304">
        <f t="shared" si="49"/>
        <v>150000</v>
      </c>
      <c r="H136" s="304">
        <f t="shared" si="49"/>
        <v>117000</v>
      </c>
      <c r="I136" s="304">
        <f t="shared" si="49"/>
        <v>78000</v>
      </c>
      <c r="J136" s="304">
        <f t="shared" si="49"/>
        <v>42000</v>
      </c>
      <c r="K136" s="304">
        <f t="shared" si="49"/>
        <v>56000</v>
      </c>
      <c r="L136" s="304">
        <f t="shared" si="49"/>
        <v>68000</v>
      </c>
      <c r="M136" s="304">
        <f t="shared" si="49"/>
        <v>93000</v>
      </c>
      <c r="N136" s="304">
        <f t="shared" ref="N136:O136" si="50">N145+N148</f>
        <v>418000</v>
      </c>
      <c r="O136" s="304">
        <f t="shared" si="50"/>
        <v>441000</v>
      </c>
    </row>
    <row r="137" spans="2:15" x14ac:dyDescent="0.25">
      <c r="B137" s="98" t="s">
        <v>245</v>
      </c>
      <c r="C137" s="303" t="s">
        <v>90</v>
      </c>
      <c r="D137" s="302">
        <f t="shared" ref="D137:O137" si="51">SUM(D131:D136)</f>
        <v>625000</v>
      </c>
      <c r="E137" s="302">
        <f t="shared" si="51"/>
        <v>1007000</v>
      </c>
      <c r="F137" s="302">
        <f t="shared" si="51"/>
        <v>860000</v>
      </c>
      <c r="G137" s="302">
        <f t="shared" si="51"/>
        <v>936000</v>
      </c>
      <c r="H137" s="302">
        <f t="shared" si="51"/>
        <v>588000</v>
      </c>
      <c r="I137" s="302">
        <f t="shared" si="51"/>
        <v>731000</v>
      </c>
      <c r="J137" s="302">
        <f t="shared" si="51"/>
        <v>579000</v>
      </c>
      <c r="K137" s="302">
        <f t="shared" si="51"/>
        <v>502000</v>
      </c>
      <c r="L137" s="302">
        <f t="shared" si="51"/>
        <v>674000</v>
      </c>
      <c r="M137" s="302">
        <f t="shared" si="51"/>
        <v>552000</v>
      </c>
      <c r="N137" s="302">
        <f t="shared" si="51"/>
        <v>920000</v>
      </c>
      <c r="O137" s="302">
        <f t="shared" si="51"/>
        <v>732000</v>
      </c>
    </row>
    <row r="138" spans="2:15" ht="20.25" customHeight="1" x14ac:dyDescent="0.25">
      <c r="B138" s="440" t="s">
        <v>189</v>
      </c>
      <c r="C138" s="440"/>
      <c r="D138" s="440"/>
      <c r="E138" s="440"/>
      <c r="F138" s="440"/>
      <c r="G138" s="440"/>
      <c r="H138" s="440"/>
      <c r="I138" s="440"/>
      <c r="J138" s="440"/>
      <c r="K138" s="440"/>
      <c r="L138" s="440"/>
      <c r="M138" s="440"/>
    </row>
    <row r="139" spans="2:15" ht="19.5" customHeight="1" x14ac:dyDescent="0.25">
      <c r="B139" s="441" t="s">
        <v>498</v>
      </c>
      <c r="C139" s="375"/>
      <c r="D139" s="375"/>
      <c r="E139" s="375"/>
      <c r="F139" s="375"/>
      <c r="G139" s="375"/>
      <c r="H139" s="375"/>
      <c r="I139" s="375"/>
      <c r="J139" s="375"/>
      <c r="K139" s="375"/>
      <c r="L139" s="375"/>
      <c r="M139" s="375"/>
    </row>
    <row r="140" spans="2:15" x14ac:dyDescent="0.25">
      <c r="B140" s="1"/>
    </row>
    <row r="141" spans="2:15" x14ac:dyDescent="0.25">
      <c r="B141" s="570" t="s">
        <v>872</v>
      </c>
      <c r="C141" s="571"/>
      <c r="D141" s="571"/>
      <c r="E141" s="571"/>
      <c r="F141" s="571"/>
      <c r="G141" s="571"/>
      <c r="H141" s="571"/>
    </row>
    <row r="142" spans="2:15" x14ac:dyDescent="0.25">
      <c r="B142" s="433"/>
      <c r="C142" s="414"/>
      <c r="D142" s="414"/>
      <c r="E142" s="414"/>
      <c r="F142" s="414"/>
      <c r="G142" s="414"/>
      <c r="H142" s="414"/>
    </row>
    <row r="143" spans="2:15" x14ac:dyDescent="0.25">
      <c r="B143" s="434" t="s">
        <v>455</v>
      </c>
      <c r="C143" s="434" t="s">
        <v>306</v>
      </c>
      <c r="D143" s="436" t="s">
        <v>450</v>
      </c>
      <c r="E143" s="377" t="s">
        <v>451</v>
      </c>
      <c r="F143" s="377" t="s">
        <v>305</v>
      </c>
      <c r="G143" s="377" t="s">
        <v>452</v>
      </c>
      <c r="H143" s="423" t="s">
        <v>453</v>
      </c>
      <c r="I143" s="429" t="s">
        <v>85</v>
      </c>
      <c r="J143" s="429" t="s">
        <v>86</v>
      </c>
      <c r="K143" s="429" t="s">
        <v>87</v>
      </c>
      <c r="L143" s="429" t="s">
        <v>88</v>
      </c>
      <c r="M143" s="429" t="s">
        <v>93</v>
      </c>
      <c r="N143" s="483" t="s">
        <v>600</v>
      </c>
      <c r="O143" s="483" t="s">
        <v>601</v>
      </c>
    </row>
    <row r="144" spans="2:15" x14ac:dyDescent="0.25">
      <c r="B144" s="435" t="s">
        <v>489</v>
      </c>
      <c r="C144" s="435" t="s">
        <v>90</v>
      </c>
      <c r="D144" s="437">
        <v>10000</v>
      </c>
      <c r="E144" s="437">
        <v>127000</v>
      </c>
      <c r="F144" s="437">
        <v>40000</v>
      </c>
      <c r="G144" s="437">
        <v>136000</v>
      </c>
      <c r="H144" s="437">
        <v>61000</v>
      </c>
      <c r="I144" s="394">
        <v>114000</v>
      </c>
      <c r="J144" s="394">
        <v>58000</v>
      </c>
      <c r="K144" s="384">
        <v>7000</v>
      </c>
      <c r="L144" s="384">
        <v>14000</v>
      </c>
      <c r="M144" s="384">
        <v>0</v>
      </c>
      <c r="N144" s="384">
        <v>3000</v>
      </c>
      <c r="O144" s="384">
        <v>0</v>
      </c>
    </row>
    <row r="145" spans="2:15" x14ac:dyDescent="0.25">
      <c r="B145" s="435" t="s">
        <v>490</v>
      </c>
      <c r="C145" s="435" t="s">
        <v>90</v>
      </c>
      <c r="D145" s="437">
        <v>52000</v>
      </c>
      <c r="E145" s="437">
        <v>26000</v>
      </c>
      <c r="F145" s="437">
        <v>38000</v>
      </c>
      <c r="G145" s="437">
        <v>57000</v>
      </c>
      <c r="H145" s="437">
        <v>20000</v>
      </c>
      <c r="I145" s="394">
        <v>42000</v>
      </c>
      <c r="J145" s="394">
        <v>21000</v>
      </c>
      <c r="K145" s="384">
        <v>7000</v>
      </c>
      <c r="L145" s="384">
        <v>3000</v>
      </c>
      <c r="M145" s="384">
        <v>38000</v>
      </c>
      <c r="N145" s="384">
        <v>54000</v>
      </c>
      <c r="O145" s="384">
        <v>53000</v>
      </c>
    </row>
    <row r="146" spans="2:15" x14ac:dyDescent="0.25">
      <c r="B146" s="435" t="s">
        <v>494</v>
      </c>
      <c r="C146" s="435" t="s">
        <v>90</v>
      </c>
      <c r="D146" s="437">
        <v>9000</v>
      </c>
      <c r="E146" s="437">
        <v>15000</v>
      </c>
      <c r="F146" s="437">
        <v>44000</v>
      </c>
      <c r="G146" s="437">
        <v>26000</v>
      </c>
      <c r="H146" s="437">
        <v>1000</v>
      </c>
      <c r="I146" s="394">
        <v>16000</v>
      </c>
      <c r="J146" s="394">
        <v>15000</v>
      </c>
      <c r="K146" s="384">
        <v>9000</v>
      </c>
      <c r="L146" s="384">
        <v>0</v>
      </c>
      <c r="M146" s="384">
        <v>87000</v>
      </c>
      <c r="N146" s="384">
        <v>143000</v>
      </c>
      <c r="O146" s="384">
        <v>131000</v>
      </c>
    </row>
    <row r="147" spans="2:15" x14ac:dyDescent="0.25">
      <c r="B147" s="435" t="s">
        <v>492</v>
      </c>
      <c r="C147" s="435" t="s">
        <v>90</v>
      </c>
      <c r="D147" s="437">
        <v>74000</v>
      </c>
      <c r="E147" s="437">
        <v>166000</v>
      </c>
      <c r="F147" s="437">
        <v>160000</v>
      </c>
      <c r="G147" s="437">
        <v>98000</v>
      </c>
      <c r="H147" s="437">
        <v>78000</v>
      </c>
      <c r="I147" s="394">
        <v>111000</v>
      </c>
      <c r="J147" s="394">
        <v>143000</v>
      </c>
      <c r="K147" s="384">
        <v>26000</v>
      </c>
      <c r="L147" s="384">
        <v>84000</v>
      </c>
      <c r="M147" s="384">
        <v>40000</v>
      </c>
      <c r="N147" s="384">
        <v>105000</v>
      </c>
      <c r="O147" s="384">
        <v>36000</v>
      </c>
    </row>
    <row r="148" spans="2:15" x14ac:dyDescent="0.25">
      <c r="B148" s="435" t="s">
        <v>491</v>
      </c>
      <c r="C148" s="435" t="s">
        <v>90</v>
      </c>
      <c r="D148" s="437">
        <v>186000</v>
      </c>
      <c r="E148" s="437">
        <v>213000</v>
      </c>
      <c r="F148" s="437">
        <v>177000</v>
      </c>
      <c r="G148" s="437">
        <v>93000</v>
      </c>
      <c r="H148" s="437">
        <v>97000</v>
      </c>
      <c r="I148" s="394">
        <v>36000</v>
      </c>
      <c r="J148" s="394">
        <v>21000</v>
      </c>
      <c r="K148" s="384">
        <v>49000</v>
      </c>
      <c r="L148" s="384">
        <v>65000</v>
      </c>
      <c r="M148" s="384">
        <v>55000</v>
      </c>
      <c r="N148" s="384">
        <v>364000</v>
      </c>
      <c r="O148" s="384">
        <v>388000</v>
      </c>
    </row>
    <row r="149" spans="2:15" ht="31.5" x14ac:dyDescent="0.25">
      <c r="B149" s="435" t="s">
        <v>495</v>
      </c>
      <c r="C149" s="435" t="s">
        <v>90</v>
      </c>
      <c r="D149" s="437">
        <v>21000</v>
      </c>
      <c r="E149" s="437">
        <v>21000</v>
      </c>
      <c r="F149" s="437">
        <v>49000</v>
      </c>
      <c r="G149" s="437">
        <v>31000</v>
      </c>
      <c r="H149" s="437">
        <v>9000</v>
      </c>
      <c r="I149" s="394">
        <v>4000</v>
      </c>
      <c r="J149" s="394">
        <v>3000</v>
      </c>
      <c r="K149" s="384">
        <v>9000</v>
      </c>
      <c r="L149" s="384">
        <v>15000</v>
      </c>
      <c r="M149" s="384">
        <v>5000</v>
      </c>
      <c r="N149" s="384">
        <v>12000</v>
      </c>
      <c r="O149" s="384">
        <v>8000</v>
      </c>
    </row>
    <row r="150" spans="2:15" ht="31.5" x14ac:dyDescent="0.25">
      <c r="B150" s="435" t="s">
        <v>496</v>
      </c>
      <c r="C150" s="435" t="s">
        <v>90</v>
      </c>
      <c r="D150" s="437">
        <v>273000</v>
      </c>
      <c r="E150" s="437">
        <v>439000</v>
      </c>
      <c r="F150" s="437">
        <v>352000</v>
      </c>
      <c r="G150" s="437">
        <v>495000</v>
      </c>
      <c r="H150" s="437">
        <v>322000</v>
      </c>
      <c r="I150" s="394">
        <v>408000</v>
      </c>
      <c r="J150" s="394">
        <v>318000</v>
      </c>
      <c r="K150" s="384">
        <v>395000</v>
      </c>
      <c r="L150" s="384">
        <v>493000</v>
      </c>
      <c r="M150" s="384">
        <v>327000</v>
      </c>
      <c r="N150" s="384">
        <v>239000</v>
      </c>
      <c r="O150" s="384">
        <v>116000</v>
      </c>
    </row>
    <row r="151" spans="2:15" x14ac:dyDescent="0.25">
      <c r="B151" s="438" t="s">
        <v>192</v>
      </c>
      <c r="C151" s="435" t="s">
        <v>90</v>
      </c>
      <c r="D151" s="269">
        <f>SUM(D144:D150)</f>
        <v>625000</v>
      </c>
      <c r="E151" s="269">
        <f t="shared" ref="E151:O151" si="52">SUM(E144:E150)</f>
        <v>1007000</v>
      </c>
      <c r="F151" s="269">
        <f t="shared" si="52"/>
        <v>860000</v>
      </c>
      <c r="G151" s="269">
        <f t="shared" si="52"/>
        <v>936000</v>
      </c>
      <c r="H151" s="269">
        <f t="shared" si="52"/>
        <v>588000</v>
      </c>
      <c r="I151" s="269">
        <f t="shared" si="52"/>
        <v>731000</v>
      </c>
      <c r="J151" s="269">
        <f t="shared" si="52"/>
        <v>579000</v>
      </c>
      <c r="K151" s="269">
        <f t="shared" si="52"/>
        <v>502000</v>
      </c>
      <c r="L151" s="269">
        <f t="shared" si="52"/>
        <v>674000</v>
      </c>
      <c r="M151" s="269">
        <f t="shared" si="52"/>
        <v>552000</v>
      </c>
      <c r="N151" s="269">
        <f t="shared" si="52"/>
        <v>920000</v>
      </c>
      <c r="O151" s="269">
        <f t="shared" si="52"/>
        <v>732000</v>
      </c>
    </row>
    <row r="152" spans="2:15" x14ac:dyDescent="0.25">
      <c r="B152" s="362" t="s">
        <v>602</v>
      </c>
      <c r="C152" s="488"/>
      <c r="D152" s="489"/>
      <c r="E152" s="489"/>
      <c r="F152" s="489"/>
      <c r="G152" s="489"/>
      <c r="H152" s="489"/>
      <c r="I152" s="489"/>
      <c r="J152" s="489"/>
      <c r="K152" s="489"/>
      <c r="L152" s="489"/>
      <c r="M152" s="489"/>
      <c r="N152" s="489"/>
      <c r="O152" s="489"/>
    </row>
    <row r="153" spans="2:15" x14ac:dyDescent="0.25">
      <c r="B153" s="439" t="s">
        <v>657</v>
      </c>
    </row>
    <row r="154" spans="2:15" x14ac:dyDescent="0.25">
      <c r="B154" s="439" t="s">
        <v>603</v>
      </c>
    </row>
    <row r="155" spans="2:15" x14ac:dyDescent="0.25">
      <c r="B155" s="439" t="s">
        <v>604</v>
      </c>
    </row>
    <row r="156" spans="2:15" x14ac:dyDescent="0.25">
      <c r="B156" s="1" t="s">
        <v>497</v>
      </c>
    </row>
    <row r="157" spans="2:15" x14ac:dyDescent="0.25">
      <c r="B157" s="1"/>
    </row>
    <row r="158" spans="2:15" x14ac:dyDescent="0.25">
      <c r="B158" s="216" t="s">
        <v>457</v>
      </c>
    </row>
    <row r="159" spans="2:15" x14ac:dyDescent="0.25">
      <c r="B159" s="216" t="s">
        <v>422</v>
      </c>
      <c r="C159" s="356"/>
      <c r="D159" s="356"/>
      <c r="E159" s="67"/>
      <c r="F159" s="356"/>
    </row>
    <row r="160" spans="2:15" x14ac:dyDescent="0.25">
      <c r="B160" s="216"/>
      <c r="C160" s="356"/>
      <c r="D160" s="356"/>
      <c r="E160" s="67"/>
      <c r="F160" s="356"/>
    </row>
    <row r="161" spans="2:16" ht="15.75" customHeight="1" x14ac:dyDescent="0.25">
      <c r="B161" s="561" t="s">
        <v>299</v>
      </c>
      <c r="C161" s="565" t="s">
        <v>95</v>
      </c>
      <c r="D161" s="565"/>
      <c r="E161" s="565"/>
      <c r="F161" s="565"/>
      <c r="G161" s="565"/>
      <c r="H161" s="565"/>
      <c r="I161" s="565"/>
      <c r="J161" s="565"/>
      <c r="K161" s="565"/>
      <c r="L161" s="565"/>
      <c r="M161" s="565"/>
      <c r="N161" s="565"/>
      <c r="O161" s="565"/>
    </row>
    <row r="162" spans="2:16" x14ac:dyDescent="0.25">
      <c r="B162" s="561"/>
      <c r="C162" s="379" t="s">
        <v>81</v>
      </c>
      <c r="D162" s="380" t="s">
        <v>91</v>
      </c>
      <c r="E162" s="380" t="s">
        <v>92</v>
      </c>
      <c r="F162" s="378" t="s">
        <v>82</v>
      </c>
      <c r="G162" s="378" t="s">
        <v>83</v>
      </c>
      <c r="H162" s="378" t="s">
        <v>84</v>
      </c>
      <c r="I162" s="378" t="s">
        <v>85</v>
      </c>
      <c r="J162" s="378" t="s">
        <v>86</v>
      </c>
      <c r="K162" s="378" t="s">
        <v>87</v>
      </c>
      <c r="L162" s="378" t="s">
        <v>88</v>
      </c>
      <c r="M162" s="378" t="s">
        <v>93</v>
      </c>
      <c r="N162" s="483" t="s">
        <v>600</v>
      </c>
      <c r="O162" s="483" t="s">
        <v>601</v>
      </c>
    </row>
    <row r="163" spans="2:16" x14ac:dyDescent="0.25">
      <c r="B163" s="225" t="s">
        <v>304</v>
      </c>
      <c r="C163" s="225" t="s">
        <v>90</v>
      </c>
      <c r="D163" s="385">
        <v>10300000</v>
      </c>
      <c r="E163" s="385">
        <v>12650000</v>
      </c>
      <c r="F163" s="385">
        <v>18340000</v>
      </c>
      <c r="G163" s="385">
        <v>20376000</v>
      </c>
      <c r="H163" s="385">
        <v>21091000</v>
      </c>
      <c r="I163" s="385">
        <v>24326000</v>
      </c>
      <c r="J163" s="385">
        <v>25341000</v>
      </c>
      <c r="K163" s="385">
        <v>24971000</v>
      </c>
      <c r="L163" s="385">
        <v>23006000</v>
      </c>
      <c r="M163" s="385">
        <v>22872000</v>
      </c>
      <c r="N163" s="385">
        <v>24243000</v>
      </c>
      <c r="O163" s="385">
        <v>22427000</v>
      </c>
      <c r="P163" s="2" t="s">
        <v>658</v>
      </c>
    </row>
    <row r="164" spans="2:16" x14ac:dyDescent="0.25">
      <c r="B164" s="217" t="s">
        <v>136</v>
      </c>
      <c r="C164" s="217" t="s">
        <v>90</v>
      </c>
      <c r="D164" s="386">
        <v>0</v>
      </c>
      <c r="E164" s="386">
        <v>0</v>
      </c>
      <c r="F164" s="386">
        <v>0</v>
      </c>
      <c r="G164" s="386">
        <v>0</v>
      </c>
      <c r="H164" s="386">
        <v>0</v>
      </c>
      <c r="I164" s="386">
        <v>0</v>
      </c>
      <c r="J164" s="386">
        <v>0</v>
      </c>
      <c r="K164" s="386">
        <v>0</v>
      </c>
      <c r="L164" s="386">
        <v>0</v>
      </c>
      <c r="M164" s="386">
        <v>0</v>
      </c>
      <c r="N164" s="386">
        <v>0</v>
      </c>
      <c r="O164" s="386">
        <v>0</v>
      </c>
    </row>
    <row r="165" spans="2:16" x14ac:dyDescent="0.25">
      <c r="B165" s="217" t="s">
        <v>137</v>
      </c>
      <c r="C165" s="217" t="s">
        <v>90</v>
      </c>
      <c r="D165" s="386">
        <f t="shared" ref="D165:M165" si="53">$C$214/$C$225*D$163</f>
        <v>104121.67440150716</v>
      </c>
      <c r="E165" s="386">
        <f t="shared" si="53"/>
        <v>127877.59040573453</v>
      </c>
      <c r="F165" s="386">
        <f t="shared" si="53"/>
        <v>185397.23383724675</v>
      </c>
      <c r="G165" s="386">
        <f t="shared" si="53"/>
        <v>205978.95510729225</v>
      </c>
      <c r="H165" s="386">
        <f t="shared" si="53"/>
        <v>213206.81891283375</v>
      </c>
      <c r="I165" s="386">
        <f t="shared" si="53"/>
        <v>245909.11179524887</v>
      </c>
      <c r="J165" s="386">
        <f t="shared" si="53"/>
        <v>256169.64572898962</v>
      </c>
      <c r="K165" s="386">
        <f t="shared" si="53"/>
        <v>252429.35257087724</v>
      </c>
      <c r="L165" s="386">
        <f t="shared" si="53"/>
        <v>232565.36323117223</v>
      </c>
      <c r="M165" s="386">
        <f t="shared" si="53"/>
        <v>231210.77057390989</v>
      </c>
      <c r="N165" s="497">
        <f>D$214/$D$225*N$163</f>
        <v>262744.96280604962</v>
      </c>
      <c r="O165" s="497">
        <f>$E$214/$E$225*O$163</f>
        <v>228931.88567186342</v>
      </c>
    </row>
    <row r="166" spans="2:16" x14ac:dyDescent="0.25">
      <c r="B166" s="217" t="s">
        <v>138</v>
      </c>
      <c r="C166" s="217" t="s">
        <v>90</v>
      </c>
      <c r="D166" s="386">
        <v>0</v>
      </c>
      <c r="E166" s="386">
        <v>0</v>
      </c>
      <c r="F166" s="386">
        <v>0</v>
      </c>
      <c r="G166" s="386">
        <v>0</v>
      </c>
      <c r="H166" s="386">
        <v>0</v>
      </c>
      <c r="I166" s="386">
        <v>0</v>
      </c>
      <c r="J166" s="386">
        <v>0</v>
      </c>
      <c r="K166" s="386">
        <v>0</v>
      </c>
      <c r="L166" s="386">
        <v>0</v>
      </c>
      <c r="M166" s="386">
        <v>0</v>
      </c>
      <c r="N166" s="386">
        <v>0</v>
      </c>
      <c r="O166" s="386">
        <v>0</v>
      </c>
    </row>
    <row r="167" spans="2:16" x14ac:dyDescent="0.25">
      <c r="B167" s="217" t="s">
        <v>139</v>
      </c>
      <c r="C167" s="217" t="s">
        <v>90</v>
      </c>
      <c r="D167" s="386">
        <v>0</v>
      </c>
      <c r="E167" s="386">
        <v>0</v>
      </c>
      <c r="F167" s="386">
        <v>0</v>
      </c>
      <c r="G167" s="386">
        <v>0</v>
      </c>
      <c r="H167" s="386">
        <v>0</v>
      </c>
      <c r="I167" s="386">
        <v>0</v>
      </c>
      <c r="J167" s="386">
        <v>0</v>
      </c>
      <c r="K167" s="386">
        <v>0</v>
      </c>
      <c r="L167" s="386">
        <v>0</v>
      </c>
      <c r="M167" s="386">
        <v>0</v>
      </c>
      <c r="N167" s="386">
        <v>0</v>
      </c>
      <c r="O167" s="386">
        <v>0</v>
      </c>
    </row>
    <row r="168" spans="2:16" x14ac:dyDescent="0.25">
      <c r="B168" s="217" t="s">
        <v>140</v>
      </c>
      <c r="C168" s="217" t="s">
        <v>90</v>
      </c>
      <c r="D168" s="386">
        <v>0</v>
      </c>
      <c r="E168" s="386">
        <v>0</v>
      </c>
      <c r="F168" s="386">
        <v>0</v>
      </c>
      <c r="G168" s="386">
        <v>0</v>
      </c>
      <c r="H168" s="386">
        <v>0</v>
      </c>
      <c r="I168" s="386">
        <v>0</v>
      </c>
      <c r="J168" s="386">
        <v>0</v>
      </c>
      <c r="K168" s="386">
        <v>0</v>
      </c>
      <c r="L168" s="386">
        <v>0</v>
      </c>
      <c r="M168" s="386">
        <v>0</v>
      </c>
      <c r="N168" s="386">
        <v>0</v>
      </c>
      <c r="O168" s="386">
        <v>0</v>
      </c>
    </row>
    <row r="169" spans="2:16" x14ac:dyDescent="0.25">
      <c r="B169" s="217" t="s">
        <v>141</v>
      </c>
      <c r="C169" s="217" t="s">
        <v>90</v>
      </c>
      <c r="D169" s="386">
        <v>0</v>
      </c>
      <c r="E169" s="386">
        <v>0</v>
      </c>
      <c r="F169" s="386">
        <v>0</v>
      </c>
      <c r="G169" s="386">
        <v>0</v>
      </c>
      <c r="H169" s="386">
        <v>0</v>
      </c>
      <c r="I169" s="386">
        <v>0</v>
      </c>
      <c r="J169" s="386">
        <v>0</v>
      </c>
      <c r="K169" s="386">
        <v>0</v>
      </c>
      <c r="L169" s="386">
        <v>0</v>
      </c>
      <c r="M169" s="386">
        <v>0</v>
      </c>
      <c r="N169" s="386">
        <v>0</v>
      </c>
      <c r="O169" s="386">
        <v>0</v>
      </c>
    </row>
    <row r="170" spans="2:16" x14ac:dyDescent="0.25">
      <c r="B170" s="217" t="s">
        <v>142</v>
      </c>
      <c r="C170" s="217" t="s">
        <v>90</v>
      </c>
      <c r="D170" s="386">
        <f t="shared" ref="D170:M170" si="54">$C$215/$C$225*D163</f>
        <v>3188489.638377062</v>
      </c>
      <c r="E170" s="386">
        <f t="shared" si="54"/>
        <v>3915960.5752883335</v>
      </c>
      <c r="F170" s="386">
        <f t="shared" si="54"/>
        <v>5677368.9289160501</v>
      </c>
      <c r="G170" s="386">
        <f t="shared" si="54"/>
        <v>6307637.366171943</v>
      </c>
      <c r="H170" s="386">
        <f t="shared" si="54"/>
        <v>6528974.2682534577</v>
      </c>
      <c r="I170" s="386">
        <f t="shared" si="54"/>
        <v>7530407.6643845057</v>
      </c>
      <c r="J170" s="386">
        <f t="shared" si="54"/>
        <v>7844613.1967100119</v>
      </c>
      <c r="K170" s="386">
        <f t="shared" si="54"/>
        <v>7730075.2194090886</v>
      </c>
      <c r="L170" s="386">
        <f t="shared" si="54"/>
        <v>7121785.6913109403</v>
      </c>
      <c r="M170" s="386">
        <f t="shared" si="54"/>
        <v>7080304.3698019572</v>
      </c>
      <c r="N170" s="497">
        <f>$D$215/$D$225*N163</f>
        <v>6402617.0254692351</v>
      </c>
      <c r="O170" s="497">
        <f>$E$215/$E$225*O163</f>
        <v>5716012.9454342993</v>
      </c>
    </row>
    <row r="171" spans="2:16" x14ac:dyDescent="0.25">
      <c r="B171" s="217" t="s">
        <v>315</v>
      </c>
      <c r="C171" s="217" t="s">
        <v>90</v>
      </c>
      <c r="D171" s="386">
        <v>0</v>
      </c>
      <c r="E171" s="386">
        <v>0</v>
      </c>
      <c r="F171" s="386">
        <v>0</v>
      </c>
      <c r="G171" s="386">
        <v>0</v>
      </c>
      <c r="H171" s="386">
        <v>0</v>
      </c>
      <c r="I171" s="386">
        <v>0</v>
      </c>
      <c r="J171" s="386">
        <v>0</v>
      </c>
      <c r="K171" s="386">
        <v>0</v>
      </c>
      <c r="L171" s="386">
        <v>0</v>
      </c>
      <c r="M171" s="386">
        <v>0</v>
      </c>
      <c r="N171" s="386">
        <v>0</v>
      </c>
      <c r="O171" s="386">
        <v>0</v>
      </c>
    </row>
    <row r="172" spans="2:16" x14ac:dyDescent="0.25">
      <c r="B172" s="217" t="s">
        <v>145</v>
      </c>
      <c r="C172" s="217" t="s">
        <v>90</v>
      </c>
      <c r="D172" s="386">
        <v>0</v>
      </c>
      <c r="E172" s="386">
        <v>0</v>
      </c>
      <c r="F172" s="386">
        <v>0</v>
      </c>
      <c r="G172" s="386">
        <v>0</v>
      </c>
      <c r="H172" s="386">
        <v>0</v>
      </c>
      <c r="I172" s="386">
        <v>0</v>
      </c>
      <c r="J172" s="386">
        <v>0</v>
      </c>
      <c r="K172" s="386">
        <v>0</v>
      </c>
      <c r="L172" s="386">
        <v>0</v>
      </c>
      <c r="M172" s="386">
        <v>0</v>
      </c>
      <c r="N172" s="386">
        <v>0</v>
      </c>
      <c r="O172" s="386">
        <v>0</v>
      </c>
    </row>
    <row r="173" spans="2:16" x14ac:dyDescent="0.25">
      <c r="B173" s="217" t="s">
        <v>146</v>
      </c>
      <c r="C173" s="217" t="s">
        <v>90</v>
      </c>
      <c r="D173" s="386">
        <f t="shared" ref="D173:M173" si="55">$C$216/$C$225*D163</f>
        <v>107907.91710701649</v>
      </c>
      <c r="E173" s="386">
        <f t="shared" si="55"/>
        <v>132527.68460230666</v>
      </c>
      <c r="F173" s="386">
        <f t="shared" si="55"/>
        <v>192138.9514313284</v>
      </c>
      <c r="G173" s="386">
        <f t="shared" si="55"/>
        <v>213469.09892937553</v>
      </c>
      <c r="H173" s="386">
        <f t="shared" si="55"/>
        <v>220959.79414602765</v>
      </c>
      <c r="I173" s="386">
        <f t="shared" si="55"/>
        <v>254851.26131507603</v>
      </c>
      <c r="J173" s="386">
        <f t="shared" si="55"/>
        <v>265484.90557368007</v>
      </c>
      <c r="K173" s="386">
        <f t="shared" si="55"/>
        <v>261608.60175527268</v>
      </c>
      <c r="L173" s="386">
        <f t="shared" si="55"/>
        <v>241022.28553048751</v>
      </c>
      <c r="M173" s="386">
        <f t="shared" si="55"/>
        <v>239618.43495841566</v>
      </c>
      <c r="N173" s="497">
        <f>$D$216/$D$225*N163</f>
        <v>191087.24567712698</v>
      </c>
      <c r="O173" s="497">
        <f>$E$216/$E$225*O163</f>
        <v>104059.94803266517</v>
      </c>
    </row>
    <row r="174" spans="2:16" x14ac:dyDescent="0.25">
      <c r="B174" s="217" t="s">
        <v>147</v>
      </c>
      <c r="C174" s="217" t="s">
        <v>90</v>
      </c>
      <c r="D174" s="386">
        <f t="shared" ref="D174:M174" si="56">$C$217/$C$225*D163</f>
        <v>3348458.3926848322</v>
      </c>
      <c r="E174" s="386">
        <f t="shared" si="56"/>
        <v>4112427.0550935077</v>
      </c>
      <c r="F174" s="386">
        <f t="shared" si="56"/>
        <v>5962206.497266002</v>
      </c>
      <c r="G174" s="386">
        <f t="shared" si="56"/>
        <v>6624095.9426549654</v>
      </c>
      <c r="H174" s="386">
        <f t="shared" si="56"/>
        <v>6856537.471855903</v>
      </c>
      <c r="I174" s="386">
        <f t="shared" si="56"/>
        <v>7908213.4815972066</v>
      </c>
      <c r="J174" s="386">
        <f t="shared" si="56"/>
        <v>8238182.9251481881</v>
      </c>
      <c r="K174" s="386">
        <f t="shared" si="56"/>
        <v>8117898.4974498004</v>
      </c>
      <c r="L174" s="386">
        <f t="shared" si="56"/>
        <v>7479090.6584570147</v>
      </c>
      <c r="M174" s="386">
        <f t="shared" si="56"/>
        <v>7435528.1900473284</v>
      </c>
      <c r="N174" s="497">
        <f>$D$217/$D$225*N163</f>
        <v>8449639.1447854564</v>
      </c>
      <c r="O174" s="497">
        <f>$E$217/$E$225*O163</f>
        <v>7362241.3233110616</v>
      </c>
    </row>
    <row r="175" spans="2:16" x14ac:dyDescent="0.25">
      <c r="B175" s="217" t="s">
        <v>148</v>
      </c>
      <c r="C175" s="217" t="s">
        <v>90</v>
      </c>
      <c r="D175" s="386">
        <v>0</v>
      </c>
      <c r="E175" s="386">
        <v>0</v>
      </c>
      <c r="F175" s="386">
        <v>0</v>
      </c>
      <c r="G175" s="386">
        <v>0</v>
      </c>
      <c r="H175" s="386">
        <v>0</v>
      </c>
      <c r="I175" s="386">
        <v>0</v>
      </c>
      <c r="J175" s="386">
        <v>0</v>
      </c>
      <c r="K175" s="386">
        <v>0</v>
      </c>
      <c r="L175" s="386">
        <v>0</v>
      </c>
      <c r="M175" s="386">
        <v>0</v>
      </c>
      <c r="N175" s="386">
        <v>0</v>
      </c>
      <c r="O175" s="386">
        <v>0</v>
      </c>
    </row>
    <row r="176" spans="2:16" x14ac:dyDescent="0.25">
      <c r="B176" s="217" t="s">
        <v>149</v>
      </c>
      <c r="C176" s="217" t="s">
        <v>90</v>
      </c>
      <c r="D176" s="386">
        <v>0</v>
      </c>
      <c r="E176" s="386">
        <v>0</v>
      </c>
      <c r="F176" s="386">
        <v>0</v>
      </c>
      <c r="G176" s="386">
        <v>0</v>
      </c>
      <c r="H176" s="386">
        <v>0</v>
      </c>
      <c r="I176" s="386">
        <v>0</v>
      </c>
      <c r="J176" s="386">
        <v>0</v>
      </c>
      <c r="K176" s="386">
        <v>0</v>
      </c>
      <c r="L176" s="386">
        <v>0</v>
      </c>
      <c r="M176" s="386">
        <v>0</v>
      </c>
      <c r="N176" s="386">
        <v>0</v>
      </c>
      <c r="O176" s="386">
        <v>0</v>
      </c>
    </row>
    <row r="177" spans="2:15" x14ac:dyDescent="0.25">
      <c r="B177" s="217" t="s">
        <v>150</v>
      </c>
      <c r="C177" s="217" t="s">
        <v>90</v>
      </c>
      <c r="D177" s="386">
        <v>0</v>
      </c>
      <c r="E177" s="386">
        <v>0</v>
      </c>
      <c r="F177" s="386">
        <v>0</v>
      </c>
      <c r="G177" s="386">
        <v>0</v>
      </c>
      <c r="H177" s="386">
        <v>0</v>
      </c>
      <c r="I177" s="386">
        <v>0</v>
      </c>
      <c r="J177" s="386">
        <v>0</v>
      </c>
      <c r="K177" s="386">
        <v>0</v>
      </c>
      <c r="L177" s="386">
        <v>0</v>
      </c>
      <c r="M177" s="386">
        <v>0</v>
      </c>
      <c r="N177" s="386">
        <v>0</v>
      </c>
      <c r="O177" s="386">
        <v>0</v>
      </c>
    </row>
    <row r="178" spans="2:15" x14ac:dyDescent="0.25">
      <c r="B178" s="217" t="s">
        <v>151</v>
      </c>
      <c r="C178" s="217" t="s">
        <v>90</v>
      </c>
      <c r="D178" s="386">
        <f t="shared" ref="D178:M178" si="57">$C$218/$C$225*D163</f>
        <v>156182.51160226073</v>
      </c>
      <c r="E178" s="386">
        <f t="shared" si="57"/>
        <v>191816.38560860176</v>
      </c>
      <c r="F178" s="386">
        <f t="shared" si="57"/>
        <v>278095.85075587005</v>
      </c>
      <c r="G178" s="386">
        <f t="shared" si="57"/>
        <v>308968.4326609383</v>
      </c>
      <c r="H178" s="386">
        <f t="shared" si="57"/>
        <v>319810.22836925054</v>
      </c>
      <c r="I178" s="386">
        <f t="shared" si="57"/>
        <v>368863.66769287322</v>
      </c>
      <c r="J178" s="386">
        <f t="shared" si="57"/>
        <v>384254.46859348431</v>
      </c>
      <c r="K178" s="386">
        <f t="shared" si="57"/>
        <v>378644.02885631577</v>
      </c>
      <c r="L178" s="386">
        <f t="shared" si="57"/>
        <v>348848.04484675825</v>
      </c>
      <c r="M178" s="386">
        <f t="shared" si="57"/>
        <v>346816.15586086473</v>
      </c>
      <c r="N178" s="497">
        <f>$D$218/$D$225*N163</f>
        <v>394117.44420907437</v>
      </c>
      <c r="O178" s="497">
        <f>$E$218/$E$225*O163</f>
        <v>620197.29027468443</v>
      </c>
    </row>
    <row r="179" spans="2:15" x14ac:dyDescent="0.25">
      <c r="B179" s="217" t="s">
        <v>152</v>
      </c>
      <c r="C179" s="217" t="s">
        <v>90</v>
      </c>
      <c r="D179" s="386">
        <f t="shared" ref="D179:M179" si="58">$C$219/$C$225*D163</f>
        <v>134884.89638377063</v>
      </c>
      <c r="E179" s="386">
        <f t="shared" si="58"/>
        <v>165659.60575288333</v>
      </c>
      <c r="F179" s="386">
        <f t="shared" si="58"/>
        <v>240173.68928916051</v>
      </c>
      <c r="G179" s="386">
        <f t="shared" si="58"/>
        <v>266836.37366171944</v>
      </c>
      <c r="H179" s="386">
        <f t="shared" si="58"/>
        <v>276199.74268253462</v>
      </c>
      <c r="I179" s="386">
        <f t="shared" si="58"/>
        <v>318564.07664384507</v>
      </c>
      <c r="J179" s="386">
        <f t="shared" si="58"/>
        <v>331856.13196710014</v>
      </c>
      <c r="K179" s="386">
        <f t="shared" si="58"/>
        <v>327010.75219409092</v>
      </c>
      <c r="L179" s="386">
        <f t="shared" si="58"/>
        <v>301277.85691310943</v>
      </c>
      <c r="M179" s="386">
        <f t="shared" si="58"/>
        <v>299523.04369801958</v>
      </c>
      <c r="N179" s="497">
        <f>$D$219/$D$225*N163</f>
        <v>340374.15636238235</v>
      </c>
      <c r="O179" s="497">
        <f>$E$219/$E$225*O163</f>
        <v>296570.85189309577</v>
      </c>
    </row>
    <row r="180" spans="2:15" x14ac:dyDescent="0.25">
      <c r="B180" s="217" t="s">
        <v>153</v>
      </c>
      <c r="C180" s="217" t="s">
        <v>90</v>
      </c>
      <c r="D180" s="386">
        <v>0</v>
      </c>
      <c r="E180" s="386">
        <v>0</v>
      </c>
      <c r="F180" s="386">
        <v>0</v>
      </c>
      <c r="G180" s="386">
        <v>0</v>
      </c>
      <c r="H180" s="386">
        <v>0</v>
      </c>
      <c r="I180" s="386">
        <v>0</v>
      </c>
      <c r="J180" s="386">
        <v>0</v>
      </c>
      <c r="K180" s="386">
        <v>0</v>
      </c>
      <c r="L180" s="386">
        <v>0</v>
      </c>
      <c r="M180" s="386">
        <v>0</v>
      </c>
      <c r="N180" s="386">
        <v>0</v>
      </c>
      <c r="O180" s="386">
        <v>0</v>
      </c>
    </row>
    <row r="181" spans="2:15" x14ac:dyDescent="0.25">
      <c r="B181" s="217" t="s">
        <v>154</v>
      </c>
      <c r="C181" s="217" t="s">
        <v>90</v>
      </c>
      <c r="D181" s="386">
        <v>0</v>
      </c>
      <c r="E181" s="386">
        <v>0</v>
      </c>
      <c r="F181" s="386">
        <v>0</v>
      </c>
      <c r="G181" s="386">
        <v>0</v>
      </c>
      <c r="H181" s="386">
        <v>0</v>
      </c>
      <c r="I181" s="386">
        <v>0</v>
      </c>
      <c r="J181" s="386">
        <v>0</v>
      </c>
      <c r="K181" s="386">
        <v>0</v>
      </c>
      <c r="L181" s="386">
        <v>0</v>
      </c>
      <c r="M181" s="386">
        <v>0</v>
      </c>
      <c r="N181" s="386">
        <v>0</v>
      </c>
      <c r="O181" s="386">
        <v>0</v>
      </c>
    </row>
    <row r="182" spans="2:15" x14ac:dyDescent="0.25">
      <c r="B182" s="217" t="s">
        <v>155</v>
      </c>
      <c r="C182" s="217" t="s">
        <v>90</v>
      </c>
      <c r="D182" s="386">
        <v>0</v>
      </c>
      <c r="E182" s="386">
        <v>0</v>
      </c>
      <c r="F182" s="386">
        <v>0</v>
      </c>
      <c r="G182" s="386">
        <v>0</v>
      </c>
      <c r="H182" s="386">
        <v>0</v>
      </c>
      <c r="I182" s="386">
        <v>0</v>
      </c>
      <c r="J182" s="386">
        <v>0</v>
      </c>
      <c r="K182" s="386">
        <v>0</v>
      </c>
      <c r="L182" s="386">
        <v>0</v>
      </c>
      <c r="M182" s="386">
        <v>0</v>
      </c>
      <c r="N182" s="386">
        <v>0</v>
      </c>
      <c r="O182" s="386">
        <v>0</v>
      </c>
    </row>
    <row r="183" spans="2:15" x14ac:dyDescent="0.25">
      <c r="B183" s="217" t="s">
        <v>156</v>
      </c>
      <c r="C183" s="217" t="s">
        <v>90</v>
      </c>
      <c r="D183" s="386">
        <f t="shared" ref="D183:M183" si="59">$C$220/$C$225*D163</f>
        <v>1807930.891880715</v>
      </c>
      <c r="E183" s="386">
        <f t="shared" si="59"/>
        <v>2220419.9788632086</v>
      </c>
      <c r="F183" s="386">
        <f t="shared" si="59"/>
        <v>3219170.1511740112</v>
      </c>
      <c r="G183" s="386">
        <f t="shared" si="59"/>
        <v>3576543.6750448011</v>
      </c>
      <c r="H183" s="386">
        <f t="shared" si="59"/>
        <v>3702045.6738501131</v>
      </c>
      <c r="I183" s="386">
        <f t="shared" si="59"/>
        <v>4269876.3957175026</v>
      </c>
      <c r="J183" s="386">
        <f t="shared" si="59"/>
        <v>4448036.5758397281</v>
      </c>
      <c r="K183" s="386">
        <f t="shared" si="59"/>
        <v>4383091.4855488678</v>
      </c>
      <c r="L183" s="386">
        <f t="shared" si="59"/>
        <v>4038180.3979230807</v>
      </c>
      <c r="M183" s="386">
        <f t="shared" si="59"/>
        <v>4014659.7436015257</v>
      </c>
      <c r="N183" s="497">
        <f>$D$220/$D$225*N163</f>
        <v>4562207.990541406</v>
      </c>
      <c r="O183" s="497">
        <f>$E$220/$E$225*O163</f>
        <v>4099961.9524870082</v>
      </c>
    </row>
    <row r="184" spans="2:15" x14ac:dyDescent="0.25">
      <c r="B184" s="217" t="s">
        <v>157</v>
      </c>
      <c r="C184" s="217" t="s">
        <v>90</v>
      </c>
      <c r="D184" s="386">
        <v>0</v>
      </c>
      <c r="E184" s="386">
        <v>0</v>
      </c>
      <c r="F184" s="386">
        <v>0</v>
      </c>
      <c r="G184" s="386">
        <v>0</v>
      </c>
      <c r="H184" s="386">
        <v>0</v>
      </c>
      <c r="I184" s="386">
        <v>0</v>
      </c>
      <c r="J184" s="386">
        <v>0</v>
      </c>
      <c r="K184" s="386">
        <v>0</v>
      </c>
      <c r="L184" s="386">
        <v>0</v>
      </c>
      <c r="M184" s="386">
        <v>0</v>
      </c>
      <c r="N184" s="386">
        <v>0</v>
      </c>
      <c r="O184" s="386">
        <v>0</v>
      </c>
    </row>
    <row r="185" spans="2:15" x14ac:dyDescent="0.25">
      <c r="B185" s="217" t="s">
        <v>158</v>
      </c>
      <c r="C185" s="217" t="s">
        <v>90</v>
      </c>
      <c r="D185" s="386">
        <v>0</v>
      </c>
      <c r="E185" s="386">
        <v>0</v>
      </c>
      <c r="F185" s="386">
        <v>0</v>
      </c>
      <c r="G185" s="386">
        <v>0</v>
      </c>
      <c r="H185" s="386">
        <v>0</v>
      </c>
      <c r="I185" s="386">
        <v>0</v>
      </c>
      <c r="J185" s="386">
        <v>0</v>
      </c>
      <c r="K185" s="386">
        <v>0</v>
      </c>
      <c r="L185" s="386">
        <v>0</v>
      </c>
      <c r="M185" s="386">
        <v>0</v>
      </c>
      <c r="N185" s="386">
        <v>0</v>
      </c>
      <c r="O185" s="386">
        <v>0</v>
      </c>
    </row>
    <row r="186" spans="2:15" x14ac:dyDescent="0.25">
      <c r="B186" s="217" t="s">
        <v>159</v>
      </c>
      <c r="C186" s="217" t="s">
        <v>90</v>
      </c>
      <c r="D186" s="386">
        <v>0</v>
      </c>
      <c r="E186" s="386">
        <v>0</v>
      </c>
      <c r="F186" s="386">
        <v>0</v>
      </c>
      <c r="G186" s="386">
        <v>0</v>
      </c>
      <c r="H186" s="386">
        <v>0</v>
      </c>
      <c r="I186" s="386">
        <v>0</v>
      </c>
      <c r="J186" s="386">
        <v>0</v>
      </c>
      <c r="K186" s="386">
        <v>0</v>
      </c>
      <c r="L186" s="386">
        <v>0</v>
      </c>
      <c r="M186" s="386">
        <v>0</v>
      </c>
      <c r="N186" s="386">
        <v>0</v>
      </c>
      <c r="O186" s="386">
        <v>0</v>
      </c>
    </row>
    <row r="187" spans="2:15" x14ac:dyDescent="0.25">
      <c r="B187" s="217" t="s">
        <v>160</v>
      </c>
      <c r="C187" s="217" t="s">
        <v>90</v>
      </c>
      <c r="D187" s="386">
        <v>0</v>
      </c>
      <c r="E187" s="386">
        <v>0</v>
      </c>
      <c r="F187" s="386">
        <v>0</v>
      </c>
      <c r="G187" s="386">
        <v>0</v>
      </c>
      <c r="H187" s="386">
        <v>0</v>
      </c>
      <c r="I187" s="386">
        <v>0</v>
      </c>
      <c r="J187" s="386">
        <v>0</v>
      </c>
      <c r="K187" s="386">
        <v>0</v>
      </c>
      <c r="L187" s="386">
        <v>0</v>
      </c>
      <c r="M187" s="386">
        <v>0</v>
      </c>
      <c r="N187" s="386">
        <v>0</v>
      </c>
      <c r="O187" s="386">
        <v>0</v>
      </c>
    </row>
    <row r="188" spans="2:15" x14ac:dyDescent="0.25">
      <c r="B188" s="217" t="s">
        <v>161</v>
      </c>
      <c r="C188" s="217" t="s">
        <v>90</v>
      </c>
      <c r="D188" s="386">
        <f t="shared" ref="D188:M188" si="60">$C$221/$C$225*D163</f>
        <v>1298207.9676515188</v>
      </c>
      <c r="E188" s="386">
        <f t="shared" si="60"/>
        <v>1594401.0476496806</v>
      </c>
      <c r="F188" s="386">
        <f t="shared" si="60"/>
        <v>2311566.4200707623</v>
      </c>
      <c r="G188" s="386">
        <f t="shared" si="60"/>
        <v>2568183.0629968294</v>
      </c>
      <c r="H188" s="386">
        <f t="shared" si="60"/>
        <v>2658301.3830813766</v>
      </c>
      <c r="I188" s="386">
        <f t="shared" si="60"/>
        <v>3066039.5166107616</v>
      </c>
      <c r="J188" s="386">
        <f t="shared" si="60"/>
        <v>3193969.7192482655</v>
      </c>
      <c r="K188" s="386">
        <f t="shared" si="60"/>
        <v>3147335.0640996187</v>
      </c>
      <c r="L188" s="386">
        <f t="shared" si="60"/>
        <v>2899667.2333777514</v>
      </c>
      <c r="M188" s="386">
        <f t="shared" si="60"/>
        <v>2882777.9258374306</v>
      </c>
      <c r="N188" s="497">
        <f>$D$221/$D$225*N163</f>
        <v>3252066.0623676041</v>
      </c>
      <c r="O188" s="497">
        <f>$E$221/$E$225*O163</f>
        <v>3431897.0861172979</v>
      </c>
    </row>
    <row r="189" spans="2:15" x14ac:dyDescent="0.25">
      <c r="B189" s="217" t="s">
        <v>162</v>
      </c>
      <c r="C189" s="217" t="s">
        <v>90</v>
      </c>
      <c r="D189" s="386">
        <v>0</v>
      </c>
      <c r="E189" s="386">
        <v>0</v>
      </c>
      <c r="F189" s="386">
        <v>0</v>
      </c>
      <c r="G189" s="386">
        <v>0</v>
      </c>
      <c r="H189" s="386">
        <v>0</v>
      </c>
      <c r="I189" s="386">
        <v>0</v>
      </c>
      <c r="J189" s="386">
        <v>0</v>
      </c>
      <c r="K189" s="386">
        <v>0</v>
      </c>
      <c r="L189" s="386">
        <v>0</v>
      </c>
      <c r="M189" s="386">
        <v>0</v>
      </c>
      <c r="N189" s="386">
        <v>0</v>
      </c>
      <c r="O189" s="386">
        <v>0</v>
      </c>
    </row>
    <row r="190" spans="2:15" x14ac:dyDescent="0.25">
      <c r="B190" s="217" t="s">
        <v>163</v>
      </c>
      <c r="C190" s="217" t="s">
        <v>90</v>
      </c>
      <c r="D190" s="386">
        <f t="shared" ref="D190:M190" si="61">$C$222/$C$225*D163</f>
        <v>56793.640582640262</v>
      </c>
      <c r="E190" s="386">
        <f t="shared" si="61"/>
        <v>69751.412948582452</v>
      </c>
      <c r="F190" s="386">
        <f t="shared" si="61"/>
        <v>101125.76391122547</v>
      </c>
      <c r="G190" s="386">
        <f t="shared" si="61"/>
        <v>112352.15733125029</v>
      </c>
      <c r="H190" s="386">
        <f t="shared" si="61"/>
        <v>116294.6284979093</v>
      </c>
      <c r="I190" s="386">
        <f t="shared" si="61"/>
        <v>134132.24279740846</v>
      </c>
      <c r="J190" s="386">
        <f t="shared" si="61"/>
        <v>139728.89767035795</v>
      </c>
      <c r="K190" s="386">
        <f t="shared" si="61"/>
        <v>137688.73776593301</v>
      </c>
      <c r="L190" s="386">
        <f t="shared" si="61"/>
        <v>126853.83448973027</v>
      </c>
      <c r="M190" s="386">
        <f t="shared" si="61"/>
        <v>126114.96576758719</v>
      </c>
      <c r="N190" s="497">
        <f>$D$222/$D$225*N163</f>
        <v>143315.43425784522</v>
      </c>
      <c r="O190" s="497">
        <f>$E$222/$E$225*O163</f>
        <v>124871.93763919822</v>
      </c>
    </row>
    <row r="191" spans="2:15" x14ac:dyDescent="0.25">
      <c r="B191" s="217" t="s">
        <v>164</v>
      </c>
      <c r="C191" s="217" t="s">
        <v>90</v>
      </c>
      <c r="D191" s="386">
        <v>0</v>
      </c>
      <c r="E191" s="386">
        <v>0</v>
      </c>
      <c r="F191" s="386">
        <v>0</v>
      </c>
      <c r="G191" s="386">
        <v>0</v>
      </c>
      <c r="H191" s="386">
        <v>0</v>
      </c>
      <c r="I191" s="386">
        <v>0</v>
      </c>
      <c r="J191" s="386">
        <v>0</v>
      </c>
      <c r="K191" s="386">
        <v>0</v>
      </c>
      <c r="L191" s="386">
        <v>0</v>
      </c>
      <c r="M191" s="386">
        <v>0</v>
      </c>
      <c r="N191" s="386">
        <v>0</v>
      </c>
      <c r="O191" s="386">
        <v>0</v>
      </c>
    </row>
    <row r="192" spans="2:15" x14ac:dyDescent="0.25">
      <c r="B192" s="217" t="s">
        <v>165</v>
      </c>
      <c r="C192" s="217" t="s">
        <v>90</v>
      </c>
      <c r="D192" s="386">
        <v>0</v>
      </c>
      <c r="E192" s="386">
        <v>0</v>
      </c>
      <c r="F192" s="386">
        <v>0</v>
      </c>
      <c r="G192" s="386">
        <v>0</v>
      </c>
      <c r="H192" s="386">
        <v>0</v>
      </c>
      <c r="I192" s="386">
        <v>0</v>
      </c>
      <c r="J192" s="386">
        <v>0</v>
      </c>
      <c r="K192" s="386">
        <v>0</v>
      </c>
      <c r="L192" s="386">
        <v>0</v>
      </c>
      <c r="M192" s="386">
        <v>0</v>
      </c>
      <c r="N192" s="386">
        <v>0</v>
      </c>
      <c r="O192" s="386">
        <v>0</v>
      </c>
    </row>
    <row r="193" spans="2:15" x14ac:dyDescent="0.25">
      <c r="B193" s="217" t="s">
        <v>166</v>
      </c>
      <c r="C193" s="217" t="s">
        <v>90</v>
      </c>
      <c r="D193" s="386">
        <v>0</v>
      </c>
      <c r="E193" s="386">
        <v>0</v>
      </c>
      <c r="F193" s="386">
        <v>0</v>
      </c>
      <c r="G193" s="386">
        <v>0</v>
      </c>
      <c r="H193" s="386">
        <v>0</v>
      </c>
      <c r="I193" s="386">
        <v>0</v>
      </c>
      <c r="J193" s="386">
        <v>0</v>
      </c>
      <c r="K193" s="386">
        <v>0</v>
      </c>
      <c r="L193" s="386">
        <v>0</v>
      </c>
      <c r="M193" s="386">
        <v>0</v>
      </c>
      <c r="N193" s="386">
        <v>0</v>
      </c>
      <c r="O193" s="386">
        <v>0</v>
      </c>
    </row>
    <row r="194" spans="2:15" x14ac:dyDescent="0.25">
      <c r="B194" s="217" t="s">
        <v>186</v>
      </c>
      <c r="C194" s="217" t="s">
        <v>90</v>
      </c>
      <c r="D194" s="386">
        <v>0</v>
      </c>
      <c r="E194" s="386">
        <v>0</v>
      </c>
      <c r="F194" s="386">
        <v>0</v>
      </c>
      <c r="G194" s="386">
        <v>0</v>
      </c>
      <c r="H194" s="386">
        <v>0</v>
      </c>
      <c r="I194" s="386">
        <v>0</v>
      </c>
      <c r="J194" s="386">
        <v>0</v>
      </c>
      <c r="K194" s="386">
        <v>0</v>
      </c>
      <c r="L194" s="386">
        <v>0</v>
      </c>
      <c r="M194" s="386">
        <v>0</v>
      </c>
      <c r="N194" s="386">
        <v>0</v>
      </c>
      <c r="O194" s="386">
        <v>0</v>
      </c>
    </row>
    <row r="195" spans="2:15" x14ac:dyDescent="0.25">
      <c r="B195" s="217" t="s">
        <v>167</v>
      </c>
      <c r="C195" s="217" t="s">
        <v>90</v>
      </c>
      <c r="D195" s="386">
        <v>0</v>
      </c>
      <c r="E195" s="386">
        <v>0</v>
      </c>
      <c r="F195" s="386">
        <v>0</v>
      </c>
      <c r="G195" s="386">
        <v>0</v>
      </c>
      <c r="H195" s="386">
        <v>0</v>
      </c>
      <c r="I195" s="386">
        <v>0</v>
      </c>
      <c r="J195" s="386">
        <v>0</v>
      </c>
      <c r="K195" s="386">
        <v>0</v>
      </c>
      <c r="L195" s="386">
        <v>0</v>
      </c>
      <c r="M195" s="386">
        <v>0</v>
      </c>
      <c r="N195" s="386">
        <v>0</v>
      </c>
      <c r="O195" s="386">
        <v>0</v>
      </c>
    </row>
    <row r="196" spans="2:15" x14ac:dyDescent="0.25">
      <c r="B196" s="217" t="s">
        <v>168</v>
      </c>
      <c r="C196" s="217" t="s">
        <v>90</v>
      </c>
      <c r="D196" s="386">
        <f t="shared" ref="D196:M196" si="62">$C$223/$C$225*D163</f>
        <v>0</v>
      </c>
      <c r="E196" s="386">
        <f t="shared" si="62"/>
        <v>0</v>
      </c>
      <c r="F196" s="386">
        <f t="shared" si="62"/>
        <v>0</v>
      </c>
      <c r="G196" s="386">
        <f t="shared" si="62"/>
        <v>0</v>
      </c>
      <c r="H196" s="386">
        <f t="shared" si="62"/>
        <v>0</v>
      </c>
      <c r="I196" s="386">
        <f t="shared" si="62"/>
        <v>0</v>
      </c>
      <c r="J196" s="386">
        <f t="shared" si="62"/>
        <v>0</v>
      </c>
      <c r="K196" s="386">
        <f t="shared" si="62"/>
        <v>0</v>
      </c>
      <c r="L196" s="386">
        <f t="shared" si="62"/>
        <v>0</v>
      </c>
      <c r="M196" s="386">
        <f t="shared" si="62"/>
        <v>0</v>
      </c>
      <c r="N196" s="386">
        <f>$D$223/$D$225*N163</f>
        <v>0</v>
      </c>
      <c r="O196" s="497">
        <f>$E$223/$E$225*O163</f>
        <v>104059.94803266517</v>
      </c>
    </row>
    <row r="197" spans="2:15" x14ac:dyDescent="0.25">
      <c r="B197" s="217" t="s">
        <v>301</v>
      </c>
      <c r="C197" s="217" t="s">
        <v>90</v>
      </c>
      <c r="D197" s="386">
        <v>0</v>
      </c>
      <c r="E197" s="386">
        <v>0</v>
      </c>
      <c r="F197" s="386">
        <v>0</v>
      </c>
      <c r="G197" s="386">
        <v>0</v>
      </c>
      <c r="H197" s="386">
        <v>0</v>
      </c>
      <c r="I197" s="386">
        <v>0</v>
      </c>
      <c r="J197" s="386">
        <v>0</v>
      </c>
      <c r="K197" s="386">
        <v>0</v>
      </c>
      <c r="L197" s="386">
        <v>0</v>
      </c>
      <c r="M197" s="386">
        <v>0</v>
      </c>
      <c r="N197" s="386">
        <v>0</v>
      </c>
      <c r="O197" s="386">
        <v>0</v>
      </c>
    </row>
    <row r="198" spans="2:15" x14ac:dyDescent="0.25">
      <c r="B198" s="217" t="s">
        <v>170</v>
      </c>
      <c r="C198" s="217" t="s">
        <v>90</v>
      </c>
      <c r="D198" s="497">
        <f t="shared" ref="D198:M198" si="63">$C$219/$C$225*D163</f>
        <v>134884.89638377063</v>
      </c>
      <c r="E198" s="497">
        <f t="shared" si="63"/>
        <v>165659.60575288333</v>
      </c>
      <c r="F198" s="497">
        <f t="shared" si="63"/>
        <v>240173.68928916051</v>
      </c>
      <c r="G198" s="497">
        <f t="shared" si="63"/>
        <v>266836.37366171944</v>
      </c>
      <c r="H198" s="497">
        <f t="shared" si="63"/>
        <v>276199.74268253462</v>
      </c>
      <c r="I198" s="497">
        <f t="shared" si="63"/>
        <v>318564.07664384507</v>
      </c>
      <c r="J198" s="497">
        <f t="shared" si="63"/>
        <v>331856.13196710014</v>
      </c>
      <c r="K198" s="497">
        <f t="shared" si="63"/>
        <v>327010.75219409092</v>
      </c>
      <c r="L198" s="497">
        <f t="shared" si="63"/>
        <v>301277.85691310943</v>
      </c>
      <c r="M198" s="497">
        <f t="shared" si="63"/>
        <v>299523.04369801958</v>
      </c>
      <c r="N198" s="497">
        <f>$D$219/$D$225*N163</f>
        <v>340374.15636238235</v>
      </c>
      <c r="O198" s="497">
        <f>$E$219/$E$225*O163</f>
        <v>296570.85189309577</v>
      </c>
    </row>
    <row r="199" spans="2:15" x14ac:dyDescent="0.25">
      <c r="B199" s="388"/>
      <c r="C199" s="35"/>
      <c r="D199" s="389"/>
      <c r="E199" s="389"/>
      <c r="F199" s="389"/>
      <c r="G199" s="389"/>
      <c r="H199" s="389"/>
      <c r="I199" s="389"/>
      <c r="J199" s="389"/>
      <c r="K199" s="389"/>
      <c r="L199" s="389"/>
      <c r="M199" s="389"/>
    </row>
    <row r="200" spans="2:15" x14ac:dyDescent="0.25">
      <c r="B200" s="1" t="s">
        <v>689</v>
      </c>
      <c r="C200" s="35"/>
      <c r="D200" s="389"/>
      <c r="E200" s="389"/>
      <c r="F200" s="389"/>
      <c r="G200" s="389"/>
      <c r="H200" s="389"/>
      <c r="I200" s="389"/>
      <c r="J200" s="389"/>
      <c r="K200" s="389"/>
      <c r="L200" s="389"/>
      <c r="M200" s="389"/>
    </row>
    <row r="201" spans="2:15" x14ac:dyDescent="0.25">
      <c r="B201" s="2" t="s">
        <v>678</v>
      </c>
      <c r="C201" s="305"/>
      <c r="D201" s="305"/>
      <c r="E201" s="305"/>
      <c r="F201" s="305"/>
      <c r="G201" s="305"/>
      <c r="H201" s="305"/>
      <c r="I201" s="305"/>
      <c r="J201" s="305"/>
      <c r="K201" s="305"/>
      <c r="L201" s="305"/>
      <c r="M201" s="305"/>
    </row>
    <row r="202" spans="2:15" x14ac:dyDescent="0.25">
      <c r="B202" s="439" t="s">
        <v>501</v>
      </c>
      <c r="C202" s="305"/>
      <c r="D202" s="305"/>
      <c r="E202" s="305"/>
      <c r="F202" s="305"/>
      <c r="G202" s="305"/>
      <c r="H202" s="305"/>
      <c r="I202" s="305"/>
      <c r="J202" s="305"/>
      <c r="K202" s="305"/>
      <c r="L202" s="305"/>
      <c r="M202" s="305"/>
    </row>
    <row r="203" spans="2:15" x14ac:dyDescent="0.25">
      <c r="B203" s="1" t="s">
        <v>680</v>
      </c>
      <c r="C203" s="305"/>
      <c r="D203" s="305"/>
      <c r="E203" s="305"/>
      <c r="F203" s="305"/>
      <c r="G203" s="305"/>
      <c r="H203" s="305"/>
      <c r="I203" s="305"/>
      <c r="J203" s="305"/>
      <c r="K203" s="305"/>
      <c r="L203" s="305"/>
      <c r="M203" s="305"/>
    </row>
    <row r="204" spans="2:15" x14ac:dyDescent="0.25">
      <c r="B204" s="2" t="s">
        <v>688</v>
      </c>
      <c r="C204" s="305"/>
      <c r="D204" s="305"/>
      <c r="E204" s="305"/>
      <c r="F204" s="305"/>
      <c r="G204" s="305"/>
      <c r="H204" s="305"/>
      <c r="I204" s="305"/>
      <c r="J204" s="305"/>
      <c r="K204" s="305"/>
      <c r="L204" s="305"/>
      <c r="M204" s="305"/>
    </row>
    <row r="205" spans="2:15" x14ac:dyDescent="0.25">
      <c r="B205" s="361" t="s">
        <v>687</v>
      </c>
      <c r="C205" s="35"/>
      <c r="D205" s="367"/>
      <c r="E205" s="367"/>
      <c r="F205" s="368"/>
      <c r="G205" s="369"/>
      <c r="H205" s="370"/>
      <c r="I205" s="370"/>
      <c r="J205" s="370"/>
      <c r="K205" s="370"/>
      <c r="L205" s="370"/>
      <c r="M205" s="370"/>
    </row>
    <row r="206" spans="2:15" x14ac:dyDescent="0.25">
      <c r="B206" s="363" t="s">
        <v>189</v>
      </c>
      <c r="C206" s="35"/>
      <c r="D206" s="367"/>
      <c r="E206" s="367"/>
      <c r="F206" s="368"/>
      <c r="G206" s="369"/>
      <c r="H206" s="370"/>
      <c r="I206" s="370"/>
      <c r="J206" s="370"/>
      <c r="K206" s="370"/>
      <c r="L206" s="370"/>
      <c r="M206" s="370"/>
    </row>
    <row r="207" spans="2:15" x14ac:dyDescent="0.25">
      <c r="B207" s="566" t="s">
        <v>502</v>
      </c>
      <c r="C207" s="566"/>
      <c r="D207" s="566"/>
      <c r="E207" s="566"/>
      <c r="F207" s="566"/>
      <c r="G207" s="566"/>
      <c r="H207" s="566"/>
      <c r="I207" s="566"/>
      <c r="J207" s="370"/>
      <c r="K207" s="370"/>
      <c r="L207" s="370"/>
      <c r="M207" s="370"/>
    </row>
    <row r="208" spans="2:15" x14ac:dyDescent="0.25">
      <c r="B208" s="566"/>
      <c r="C208" s="566"/>
      <c r="D208" s="566"/>
      <c r="E208" s="566"/>
      <c r="F208" s="566"/>
      <c r="G208" s="566"/>
      <c r="H208" s="566"/>
      <c r="I208" s="566"/>
      <c r="J208" s="370"/>
      <c r="K208" s="370"/>
      <c r="L208" s="370"/>
      <c r="M208" s="370"/>
    </row>
    <row r="209" spans="2:13" x14ac:dyDescent="0.25">
      <c r="B209" s="361"/>
      <c r="C209" s="35"/>
      <c r="D209" s="367"/>
      <c r="E209" s="367"/>
      <c r="F209" s="368"/>
      <c r="G209" s="369"/>
      <c r="H209" s="370"/>
      <c r="I209" s="370"/>
      <c r="J209" s="370"/>
      <c r="K209" s="370"/>
      <c r="L209" s="370"/>
      <c r="M209" s="370"/>
    </row>
    <row r="210" spans="2:13" x14ac:dyDescent="0.25">
      <c r="B210" s="216" t="s">
        <v>871</v>
      </c>
      <c r="E210" s="367"/>
      <c r="F210" s="368"/>
      <c r="G210" s="369"/>
      <c r="H210" s="370"/>
      <c r="I210" s="370"/>
      <c r="J210" s="370"/>
      <c r="K210" s="370"/>
      <c r="L210" s="370"/>
      <c r="M210" s="370"/>
    </row>
    <row r="211" spans="2:13" x14ac:dyDescent="0.25">
      <c r="E211" s="367"/>
      <c r="F211" s="368"/>
      <c r="G211" s="369"/>
      <c r="H211" s="370"/>
      <c r="I211" s="370"/>
      <c r="J211" s="370"/>
      <c r="K211" s="370"/>
      <c r="L211" s="370"/>
      <c r="M211" s="370"/>
    </row>
    <row r="212" spans="2:13" x14ac:dyDescent="0.25">
      <c r="B212" s="561" t="s">
        <v>187</v>
      </c>
      <c r="C212" s="564" t="s">
        <v>454</v>
      </c>
      <c r="D212" s="564"/>
      <c r="E212" s="564"/>
      <c r="F212" s="368"/>
      <c r="G212" s="369"/>
      <c r="H212" s="370"/>
      <c r="I212" s="370"/>
      <c r="J212" s="370"/>
      <c r="K212" s="370"/>
      <c r="L212" s="370"/>
      <c r="M212" s="370"/>
    </row>
    <row r="213" spans="2:13" x14ac:dyDescent="0.25">
      <c r="B213" s="561"/>
      <c r="C213" s="483" t="s">
        <v>638</v>
      </c>
      <c r="D213" s="483" t="s">
        <v>600</v>
      </c>
      <c r="E213" s="483" t="s">
        <v>601</v>
      </c>
      <c r="F213" s="368"/>
      <c r="G213" s="369"/>
      <c r="H213" s="370"/>
      <c r="I213" s="370"/>
      <c r="J213" s="370"/>
      <c r="K213" s="370"/>
      <c r="L213" s="370"/>
      <c r="M213" s="370"/>
    </row>
    <row r="214" spans="2:13" x14ac:dyDescent="0.25">
      <c r="B214" s="106" t="s">
        <v>137</v>
      </c>
      <c r="C214" s="394">
        <f>D253</f>
        <v>220000.00000000003</v>
      </c>
      <c r="D214" s="394">
        <f t="shared" ref="D214:E214" si="64">E253</f>
        <v>220000.00000000003</v>
      </c>
      <c r="E214" s="394">
        <f t="shared" si="64"/>
        <v>220000.00000000003</v>
      </c>
      <c r="F214" s="368"/>
      <c r="K214" s="370"/>
      <c r="L214" s="370"/>
      <c r="M214" s="370"/>
    </row>
    <row r="215" spans="2:13" x14ac:dyDescent="0.25">
      <c r="B215" s="106" t="s">
        <v>327</v>
      </c>
      <c r="C215" s="394">
        <f>D239+D241+D242+D246+D252+D257+D260+D261+D263+D267+D268+D269+D270+D271+D274+D277+D279+D280+D283+D286+D288+D289+D291+D292</f>
        <v>6737000</v>
      </c>
      <c r="D215" s="394">
        <f t="shared" ref="D215:E215" si="65">E239+E241+E242+E246+E252+E257+E260+E261+E263+E267+E268+E269+E270+E271+E274+E277+E279+E280+E283+E286+E288+E289+E291+E292</f>
        <v>5361000</v>
      </c>
      <c r="E215" s="394">
        <f t="shared" si="65"/>
        <v>5493000</v>
      </c>
      <c r="F215" s="368"/>
      <c r="K215" s="370"/>
      <c r="L215" s="370"/>
      <c r="M215" s="370"/>
    </row>
    <row r="216" spans="2:13" x14ac:dyDescent="0.25">
      <c r="B216" s="106" t="s">
        <v>146</v>
      </c>
      <c r="C216" s="394">
        <f>D251+D281</f>
        <v>228000</v>
      </c>
      <c r="D216" s="394">
        <f>E251+E281</f>
        <v>160000</v>
      </c>
      <c r="E216" s="394">
        <f>F251+F281</f>
        <v>100000</v>
      </c>
      <c r="F216" s="368"/>
      <c r="K216" s="370"/>
      <c r="L216" s="370"/>
      <c r="M216" s="370"/>
    </row>
    <row r="217" spans="2:13" x14ac:dyDescent="0.25">
      <c r="B217" s="106" t="s">
        <v>147</v>
      </c>
      <c r="C217" s="394">
        <f>D233+D249+D250</f>
        <v>7075000</v>
      </c>
      <c r="D217" s="394">
        <f>E233+E249+E250</f>
        <v>7075000</v>
      </c>
      <c r="E217" s="394">
        <f>F233+F249+F250</f>
        <v>7075000</v>
      </c>
      <c r="F217" s="368"/>
      <c r="K217" s="370"/>
      <c r="L217" s="370"/>
      <c r="M217" s="370"/>
    </row>
    <row r="218" spans="2:13" x14ac:dyDescent="0.25">
      <c r="B218" s="106" t="s">
        <v>151</v>
      </c>
      <c r="C218" s="394">
        <f>D245+D295+D240+D285</f>
        <v>330000</v>
      </c>
      <c r="D218" s="394">
        <f>E245+E295+E240+E285</f>
        <v>330000</v>
      </c>
      <c r="E218" s="394">
        <f>F245+F295+F240+F285</f>
        <v>596000</v>
      </c>
      <c r="F218" s="368"/>
      <c r="K218" s="370"/>
      <c r="L218" s="370"/>
      <c r="M218" s="370"/>
    </row>
    <row r="219" spans="2:13" x14ac:dyDescent="0.25">
      <c r="B219" s="106" t="s">
        <v>152</v>
      </c>
      <c r="C219" s="394">
        <f>D262+D265</f>
        <v>285000</v>
      </c>
      <c r="D219" s="394">
        <f t="shared" ref="D219:E219" si="66">E262+E265</f>
        <v>285000</v>
      </c>
      <c r="E219" s="394">
        <f t="shared" si="66"/>
        <v>285000</v>
      </c>
      <c r="F219" s="368"/>
      <c r="K219" s="370"/>
      <c r="L219" s="370"/>
      <c r="M219" s="370"/>
    </row>
    <row r="220" spans="2:13" x14ac:dyDescent="0.25">
      <c r="B220" s="106" t="s">
        <v>156</v>
      </c>
      <c r="C220" s="394">
        <f>D234+D234+D287+D235+D264+D254</f>
        <v>3820000</v>
      </c>
      <c r="D220" s="394">
        <f t="shared" ref="D220:E220" si="67">E234+E234+E287+E235+E264+E254</f>
        <v>3820000</v>
      </c>
      <c r="E220" s="394">
        <f t="shared" si="67"/>
        <v>3940000</v>
      </c>
      <c r="F220" s="368"/>
      <c r="K220" s="370"/>
      <c r="L220" s="370"/>
      <c r="M220" s="370"/>
    </row>
    <row r="221" spans="2:13" x14ac:dyDescent="0.25">
      <c r="B221" s="106" t="s">
        <v>161</v>
      </c>
      <c r="C221" s="394">
        <f>D237+D238+D243+D244+D247+D266+D272+D273+D276+D284+D290+D294+D278+D256+D275</f>
        <v>2743000</v>
      </c>
      <c r="D221" s="394">
        <f t="shared" ref="D221:E221" si="68">E237+E238+E243+E244+E247+E266+E272+E273+E276+E284+E290+E294+E278+E256+E275</f>
        <v>2723000</v>
      </c>
      <c r="E221" s="394">
        <f t="shared" si="68"/>
        <v>3298000</v>
      </c>
      <c r="F221" s="368"/>
      <c r="K221" s="370"/>
      <c r="L221" s="370"/>
      <c r="M221" s="370"/>
    </row>
    <row r="222" spans="2:13" x14ac:dyDescent="0.25">
      <c r="B222" s="106" t="s">
        <v>163</v>
      </c>
      <c r="C222" s="394">
        <f>D293</f>
        <v>120000</v>
      </c>
      <c r="D222" s="394">
        <f t="shared" ref="D222:E222" si="69">E293</f>
        <v>120000</v>
      </c>
      <c r="E222" s="394">
        <f t="shared" si="69"/>
        <v>120000</v>
      </c>
      <c r="F222" s="368"/>
      <c r="K222" s="370"/>
      <c r="L222" s="370"/>
      <c r="M222" s="370"/>
    </row>
    <row r="223" spans="2:13" x14ac:dyDescent="0.25">
      <c r="B223" s="106" t="s">
        <v>168</v>
      </c>
      <c r="C223" s="394">
        <f>D248</f>
        <v>0</v>
      </c>
      <c r="D223" s="394">
        <f t="shared" ref="D223:E223" si="70">E248</f>
        <v>0</v>
      </c>
      <c r="E223" s="394">
        <f t="shared" si="70"/>
        <v>100000</v>
      </c>
      <c r="F223" s="368"/>
      <c r="K223" s="370"/>
      <c r="L223" s="370"/>
      <c r="M223" s="370"/>
    </row>
    <row r="224" spans="2:13" x14ac:dyDescent="0.25">
      <c r="B224" s="106" t="s">
        <v>170</v>
      </c>
      <c r="C224" s="394">
        <f>D259+D282+D256</f>
        <v>205000</v>
      </c>
      <c r="D224" s="394">
        <f t="shared" ref="D224:E224" si="71">E259+E282+E256</f>
        <v>205000</v>
      </c>
      <c r="E224" s="394">
        <f t="shared" si="71"/>
        <v>325000</v>
      </c>
      <c r="F224" s="368"/>
      <c r="K224" s="370"/>
      <c r="L224" s="370"/>
      <c r="M224" s="370"/>
    </row>
    <row r="225" spans="2:15" x14ac:dyDescent="0.25">
      <c r="B225" s="224" t="s">
        <v>192</v>
      </c>
      <c r="C225" s="269">
        <f>SUM(C214:C224)</f>
        <v>21763000</v>
      </c>
      <c r="D225" s="269">
        <f t="shared" ref="D225:E225" si="72">SUM(D214:D224)</f>
        <v>20299000</v>
      </c>
      <c r="E225" s="269">
        <f t="shared" si="72"/>
        <v>21552000</v>
      </c>
      <c r="G225" s="369"/>
      <c r="H225" s="370"/>
      <c r="I225" s="370"/>
      <c r="J225" s="370"/>
      <c r="K225" s="370"/>
      <c r="L225" s="370"/>
      <c r="M225" s="370"/>
    </row>
    <row r="226" spans="2:15" x14ac:dyDescent="0.25">
      <c r="B226" s="2" t="s">
        <v>461</v>
      </c>
      <c r="K226" s="124"/>
      <c r="M226" s="124"/>
      <c r="N226" s="124"/>
    </row>
    <row r="227" spans="2:15" x14ac:dyDescent="0.25">
      <c r="B227" s="118"/>
      <c r="K227" s="124"/>
      <c r="M227" s="124"/>
      <c r="N227" s="124"/>
    </row>
    <row r="228" spans="2:15" x14ac:dyDescent="0.25">
      <c r="B228" s="216" t="s">
        <v>870</v>
      </c>
      <c r="K228" s="124"/>
      <c r="M228" s="124"/>
      <c r="N228" s="124"/>
    </row>
    <row r="229" spans="2:15" x14ac:dyDescent="0.25">
      <c r="B229" s="118"/>
      <c r="K229" s="124"/>
      <c r="M229" s="124"/>
      <c r="N229" s="124"/>
    </row>
    <row r="230" spans="2:15" x14ac:dyDescent="0.25">
      <c r="B230" s="561" t="s">
        <v>248</v>
      </c>
      <c r="C230" s="561" t="s">
        <v>317</v>
      </c>
      <c r="D230" s="564" t="s">
        <v>454</v>
      </c>
      <c r="E230" s="564"/>
      <c r="F230" s="564"/>
      <c r="K230" s="124"/>
      <c r="M230" s="124"/>
      <c r="N230" s="124"/>
    </row>
    <row r="231" spans="2:15" s="34" customFormat="1" ht="38.25" customHeight="1" x14ac:dyDescent="0.3">
      <c r="B231" s="561"/>
      <c r="C231" s="561"/>
      <c r="D231" s="483" t="s">
        <v>638</v>
      </c>
      <c r="E231" s="483" t="s">
        <v>600</v>
      </c>
      <c r="F231" s="483" t="s">
        <v>601</v>
      </c>
      <c r="G231" s="495"/>
      <c r="H231" s="495"/>
      <c r="I231" s="495"/>
      <c r="K231" s="405"/>
      <c r="M231" s="405"/>
      <c r="N231" s="405"/>
    </row>
    <row r="232" spans="2:15" ht="18.75" x14ac:dyDescent="0.3">
      <c r="B232" s="371" t="s">
        <v>319</v>
      </c>
      <c r="C232" s="101"/>
      <c r="D232" s="123"/>
      <c r="E232" s="100"/>
      <c r="F232" s="100"/>
      <c r="G232" s="494"/>
      <c r="H232" s="495"/>
      <c r="I232" s="495"/>
      <c r="L232" s="124"/>
      <c r="N232" s="124"/>
      <c r="O232" s="124"/>
    </row>
    <row r="233" spans="2:15" s="115" customFormat="1" x14ac:dyDescent="0.25">
      <c r="B233" s="107" t="s">
        <v>320</v>
      </c>
      <c r="C233" s="107" t="s">
        <v>321</v>
      </c>
      <c r="D233" s="201">
        <v>6800000</v>
      </c>
      <c r="E233" s="201">
        <v>6800000</v>
      </c>
      <c r="F233" s="499">
        <v>6800000</v>
      </c>
      <c r="G233" s="500"/>
      <c r="H233" s="500"/>
      <c r="L233" s="124"/>
      <c r="N233" s="124"/>
      <c r="O233" s="124"/>
    </row>
    <row r="234" spans="2:15" s="115" customFormat="1" ht="31.5" x14ac:dyDescent="0.25">
      <c r="B234" s="107" t="s">
        <v>322</v>
      </c>
      <c r="C234" s="107" t="s">
        <v>323</v>
      </c>
      <c r="D234" s="201">
        <v>900000</v>
      </c>
      <c r="E234" s="201">
        <v>900000</v>
      </c>
      <c r="F234" s="499">
        <v>900000</v>
      </c>
      <c r="G234" s="501"/>
      <c r="H234" s="500"/>
      <c r="L234" s="124"/>
      <c r="N234" s="124"/>
      <c r="O234" s="124"/>
    </row>
    <row r="235" spans="2:15" s="115" customFormat="1" ht="31.5" x14ac:dyDescent="0.25">
      <c r="B235" s="107" t="s">
        <v>324</v>
      </c>
      <c r="C235" s="107" t="s">
        <v>325</v>
      </c>
      <c r="D235" s="201">
        <v>1600000</v>
      </c>
      <c r="E235" s="201">
        <v>1600000</v>
      </c>
      <c r="F235" s="499">
        <v>1600000</v>
      </c>
      <c r="G235" s="501"/>
      <c r="H235" s="500"/>
      <c r="L235" s="124"/>
      <c r="N235" s="124"/>
      <c r="O235" s="124"/>
    </row>
    <row r="236" spans="2:15" s="115" customFormat="1" x14ac:dyDescent="0.25">
      <c r="B236" s="498" t="s">
        <v>326</v>
      </c>
      <c r="C236" s="107"/>
      <c r="D236" s="201">
        <v>0</v>
      </c>
      <c r="E236" s="201"/>
      <c r="F236" s="106"/>
      <c r="G236" s="500"/>
      <c r="I236" s="490"/>
      <c r="L236" s="124"/>
      <c r="N236" s="124"/>
      <c r="O236" s="124"/>
    </row>
    <row r="237" spans="2:15" s="115" customFormat="1" ht="31.5" x14ac:dyDescent="0.25">
      <c r="B237" s="107" t="s">
        <v>328</v>
      </c>
      <c r="C237" s="107" t="s">
        <v>329</v>
      </c>
      <c r="D237" s="201">
        <v>250000</v>
      </c>
      <c r="E237" s="201">
        <v>250000</v>
      </c>
      <c r="F237" s="499">
        <v>250000</v>
      </c>
      <c r="G237" s="500"/>
      <c r="H237" s="500"/>
      <c r="L237" s="124"/>
      <c r="N237" s="124"/>
      <c r="O237" s="124"/>
    </row>
    <row r="238" spans="2:15" s="115" customFormat="1" ht="31.5" x14ac:dyDescent="0.25">
      <c r="B238" s="107" t="s">
        <v>330</v>
      </c>
      <c r="C238" s="107" t="s">
        <v>331</v>
      </c>
      <c r="D238" s="201">
        <v>180000</v>
      </c>
      <c r="E238" s="201">
        <v>180000</v>
      </c>
      <c r="F238" s="499">
        <v>180000</v>
      </c>
      <c r="G238" s="500"/>
      <c r="H238" s="500"/>
      <c r="L238" s="124"/>
      <c r="N238" s="124"/>
      <c r="O238" s="124"/>
    </row>
    <row r="239" spans="2:15" s="115" customFormat="1" x14ac:dyDescent="0.25">
      <c r="B239" s="107" t="s">
        <v>332</v>
      </c>
      <c r="C239" s="107" t="s">
        <v>333</v>
      </c>
      <c r="D239" s="201">
        <v>500000</v>
      </c>
      <c r="E239" s="201">
        <v>500000</v>
      </c>
      <c r="F239" s="499">
        <v>500000</v>
      </c>
      <c r="G239" s="500"/>
      <c r="H239" s="500"/>
      <c r="L239" s="124"/>
      <c r="N239" s="124"/>
      <c r="O239" s="124"/>
    </row>
    <row r="240" spans="2:15" s="115" customFormat="1" x14ac:dyDescent="0.25">
      <c r="B240" s="502" t="s">
        <v>660</v>
      </c>
      <c r="C240" s="502" t="s">
        <v>661</v>
      </c>
      <c r="D240" s="106"/>
      <c r="E240" s="201"/>
      <c r="F240" s="499">
        <v>146000</v>
      </c>
      <c r="G240" s="500"/>
      <c r="H240" s="500"/>
      <c r="L240" s="124"/>
      <c r="N240" s="124"/>
      <c r="O240" s="124"/>
    </row>
    <row r="241" spans="2:15" s="115" customFormat="1" x14ac:dyDescent="0.25">
      <c r="B241" s="107" t="s">
        <v>659</v>
      </c>
      <c r="C241" s="107" t="s">
        <v>334</v>
      </c>
      <c r="D241" s="201">
        <v>102000</v>
      </c>
      <c r="E241" s="201">
        <v>102000</v>
      </c>
      <c r="F241" s="499">
        <v>102000</v>
      </c>
      <c r="G241" s="500"/>
      <c r="H241" s="500"/>
      <c r="L241" s="124"/>
      <c r="N241" s="124"/>
      <c r="O241" s="124"/>
    </row>
    <row r="242" spans="2:15" s="115" customFormat="1" x14ac:dyDescent="0.25">
      <c r="B242" s="107" t="s">
        <v>335</v>
      </c>
      <c r="C242" s="107" t="s">
        <v>336</v>
      </c>
      <c r="D242" s="201">
        <v>105000</v>
      </c>
      <c r="E242" s="201">
        <v>105000</v>
      </c>
      <c r="F242" s="499">
        <v>105000</v>
      </c>
      <c r="L242" s="124"/>
      <c r="N242" s="124"/>
      <c r="O242" s="124"/>
    </row>
    <row r="243" spans="2:15" s="115" customFormat="1" x14ac:dyDescent="0.25">
      <c r="B243" s="107" t="s">
        <v>337</v>
      </c>
      <c r="C243" s="107" t="s">
        <v>338</v>
      </c>
      <c r="D243" s="201">
        <v>105000</v>
      </c>
      <c r="E243" s="201">
        <v>105000</v>
      </c>
      <c r="F243" s="499">
        <v>105000</v>
      </c>
      <c r="G243" s="500"/>
      <c r="H243" s="500"/>
      <c r="L243" s="124"/>
      <c r="N243" s="124"/>
      <c r="O243" s="124"/>
    </row>
    <row r="244" spans="2:15" s="115" customFormat="1" x14ac:dyDescent="0.25">
      <c r="B244" s="107" t="s">
        <v>339</v>
      </c>
      <c r="C244" s="107" t="s">
        <v>340</v>
      </c>
      <c r="D244" s="201">
        <v>300000</v>
      </c>
      <c r="E244" s="201">
        <v>280000</v>
      </c>
      <c r="F244" s="499">
        <v>280000</v>
      </c>
      <c r="G244" s="500"/>
      <c r="H244" s="500"/>
      <c r="K244" s="124"/>
      <c r="M244" s="124"/>
      <c r="N244" s="124"/>
    </row>
    <row r="245" spans="2:15" s="115" customFormat="1" x14ac:dyDescent="0.25">
      <c r="B245" s="107" t="s">
        <v>341</v>
      </c>
      <c r="C245" s="107" t="s">
        <v>342</v>
      </c>
      <c r="D245" s="201">
        <v>210000</v>
      </c>
      <c r="E245" s="201">
        <v>210000</v>
      </c>
      <c r="F245" s="499">
        <v>210000</v>
      </c>
      <c r="G245" s="500"/>
      <c r="H245" s="500"/>
      <c r="K245" s="124"/>
      <c r="M245" s="124"/>
      <c r="N245" s="124"/>
    </row>
    <row r="246" spans="2:15" s="115" customFormat="1" x14ac:dyDescent="0.25">
      <c r="B246" s="107" t="s">
        <v>343</v>
      </c>
      <c r="C246" s="107" t="s">
        <v>344</v>
      </c>
      <c r="D246" s="201">
        <v>114999.99999999999</v>
      </c>
      <c r="E246" s="201">
        <v>114999.99999999999</v>
      </c>
      <c r="F246" s="499">
        <v>210000</v>
      </c>
      <c r="G246" s="500"/>
      <c r="H246" s="500"/>
      <c r="K246" s="124"/>
      <c r="M246" s="124"/>
      <c r="N246" s="124"/>
    </row>
    <row r="247" spans="2:15" s="115" customFormat="1" x14ac:dyDescent="0.25">
      <c r="B247" s="107" t="s">
        <v>345</v>
      </c>
      <c r="C247" s="107" t="s">
        <v>346</v>
      </c>
      <c r="D247" s="201">
        <v>144000</v>
      </c>
      <c r="E247" s="201">
        <v>144000</v>
      </c>
      <c r="F247" s="499">
        <v>144000</v>
      </c>
      <c r="G247" s="500"/>
      <c r="H247" s="500"/>
      <c r="K247" s="124"/>
      <c r="M247" s="124"/>
      <c r="N247" s="124"/>
    </row>
    <row r="248" spans="2:15" s="115" customFormat="1" x14ac:dyDescent="0.25">
      <c r="B248" s="502" t="s">
        <v>677</v>
      </c>
      <c r="C248" s="502" t="s">
        <v>662</v>
      </c>
      <c r="D248" s="106"/>
      <c r="E248" s="201"/>
      <c r="F248" s="499">
        <v>100000</v>
      </c>
      <c r="G248" s="500"/>
      <c r="H248" s="500"/>
      <c r="K248" s="124"/>
      <c r="M248" s="124"/>
      <c r="N248" s="124"/>
    </row>
    <row r="249" spans="2:15" s="115" customFormat="1" x14ac:dyDescent="0.25">
      <c r="B249" s="107" t="s">
        <v>347</v>
      </c>
      <c r="C249" s="107" t="s">
        <v>348</v>
      </c>
      <c r="D249" s="201">
        <v>170000</v>
      </c>
      <c r="E249" s="201">
        <v>170000</v>
      </c>
      <c r="F249" s="499">
        <v>170000</v>
      </c>
      <c r="G249" s="500"/>
      <c r="H249" s="500"/>
      <c r="K249" s="124"/>
      <c r="M249" s="124"/>
      <c r="N249" s="124"/>
    </row>
    <row r="250" spans="2:15" s="115" customFormat="1" x14ac:dyDescent="0.25">
      <c r="B250" s="502" t="s">
        <v>663</v>
      </c>
      <c r="C250" s="107" t="s">
        <v>349</v>
      </c>
      <c r="D250" s="201">
        <v>105000</v>
      </c>
      <c r="E250" s="201">
        <v>105000</v>
      </c>
      <c r="F250" s="499">
        <v>105000</v>
      </c>
      <c r="G250" s="500"/>
      <c r="H250" s="500"/>
      <c r="K250" s="124"/>
      <c r="M250" s="124"/>
      <c r="N250" s="124"/>
    </row>
    <row r="251" spans="2:15" s="115" customFormat="1" x14ac:dyDescent="0.25">
      <c r="B251" s="107" t="s">
        <v>350</v>
      </c>
      <c r="C251" s="107" t="s">
        <v>351</v>
      </c>
      <c r="D251" s="201">
        <v>100000</v>
      </c>
      <c r="E251" s="201">
        <v>100000</v>
      </c>
      <c r="F251" s="499">
        <v>100000</v>
      </c>
      <c r="K251" s="124"/>
      <c r="M251" s="124"/>
      <c r="N251" s="124"/>
    </row>
    <row r="252" spans="2:15" s="115" customFormat="1" x14ac:dyDescent="0.25">
      <c r="B252" s="107" t="s">
        <v>352</v>
      </c>
      <c r="C252" s="107" t="s">
        <v>336</v>
      </c>
      <c r="D252" s="201">
        <v>495000</v>
      </c>
      <c r="E252" s="201">
        <v>495000</v>
      </c>
      <c r="F252" s="499">
        <v>495000</v>
      </c>
      <c r="G252" s="500"/>
      <c r="H252" s="500"/>
      <c r="K252" s="124"/>
      <c r="M252" s="124"/>
      <c r="N252" s="124"/>
    </row>
    <row r="253" spans="2:15" s="115" customFormat="1" ht="31.5" x14ac:dyDescent="0.25">
      <c r="B253" s="107" t="s">
        <v>353</v>
      </c>
      <c r="C253" s="107" t="s">
        <v>354</v>
      </c>
      <c r="D253" s="201">
        <v>220000.00000000003</v>
      </c>
      <c r="E253" s="201">
        <v>220000.00000000003</v>
      </c>
      <c r="F253" s="499">
        <v>220000.00000000003</v>
      </c>
      <c r="G253" s="500"/>
      <c r="H253" s="500"/>
      <c r="K253" s="124"/>
      <c r="M253" s="124"/>
      <c r="N253" s="124"/>
    </row>
    <row r="254" spans="2:15" s="115" customFormat="1" x14ac:dyDescent="0.25">
      <c r="B254" s="502" t="s">
        <v>664</v>
      </c>
      <c r="C254" s="502" t="s">
        <v>665</v>
      </c>
      <c r="D254" s="106"/>
      <c r="E254" s="201"/>
      <c r="F254" s="499">
        <v>120000</v>
      </c>
      <c r="G254" s="500"/>
      <c r="H254" s="500"/>
      <c r="K254" s="124"/>
      <c r="M254" s="124"/>
      <c r="N254" s="124"/>
    </row>
    <row r="255" spans="2:15" s="115" customFormat="1" x14ac:dyDescent="0.25">
      <c r="B255" s="502" t="s">
        <v>666</v>
      </c>
      <c r="C255" s="502" t="s">
        <v>667</v>
      </c>
      <c r="D255" s="106"/>
      <c r="E255" s="201"/>
      <c r="F255" s="499">
        <v>120000</v>
      </c>
      <c r="G255" s="500"/>
      <c r="H255" s="500"/>
      <c r="K255" s="124"/>
      <c r="M255" s="124"/>
      <c r="N255" s="124"/>
    </row>
    <row r="256" spans="2:15" s="115" customFormat="1" x14ac:dyDescent="0.25">
      <c r="B256" s="502" t="s">
        <v>668</v>
      </c>
      <c r="C256" s="502" t="s">
        <v>669</v>
      </c>
      <c r="D256" s="106"/>
      <c r="E256" s="201"/>
      <c r="F256" s="499">
        <v>120000</v>
      </c>
      <c r="G256" s="500"/>
      <c r="H256" s="500"/>
      <c r="K256" s="124"/>
      <c r="M256" s="124"/>
      <c r="N256" s="124"/>
    </row>
    <row r="257" spans="2:14" s="115" customFormat="1" x14ac:dyDescent="0.25">
      <c r="B257" s="107" t="s">
        <v>355</v>
      </c>
      <c r="C257" s="107" t="s">
        <v>356</v>
      </c>
      <c r="D257" s="201">
        <v>300000</v>
      </c>
      <c r="E257" s="201">
        <v>300000</v>
      </c>
      <c r="F257" s="499">
        <v>300000</v>
      </c>
      <c r="G257" s="500"/>
      <c r="H257" s="500"/>
      <c r="K257" s="124"/>
      <c r="M257" s="124"/>
      <c r="N257" s="124"/>
    </row>
    <row r="258" spans="2:14" s="115" customFormat="1" x14ac:dyDescent="0.25">
      <c r="B258" s="502" t="s">
        <v>670</v>
      </c>
      <c r="C258" s="502" t="s">
        <v>671</v>
      </c>
      <c r="D258" s="106"/>
      <c r="E258" s="201"/>
      <c r="F258" s="499">
        <v>120000</v>
      </c>
      <c r="G258" s="500"/>
      <c r="H258" s="500"/>
      <c r="K258" s="124"/>
      <c r="M258" s="124"/>
      <c r="N258" s="124"/>
    </row>
    <row r="259" spans="2:14" s="115" customFormat="1" ht="31.5" x14ac:dyDescent="0.25">
      <c r="B259" s="107" t="s">
        <v>357</v>
      </c>
      <c r="C259" s="107" t="s">
        <v>358</v>
      </c>
      <c r="D259" s="201">
        <v>105000</v>
      </c>
      <c r="E259" s="201">
        <v>105000</v>
      </c>
      <c r="F259" s="499">
        <v>105000</v>
      </c>
      <c r="K259" s="124"/>
      <c r="M259" s="124"/>
      <c r="N259" s="124"/>
    </row>
    <row r="260" spans="2:14" s="115" customFormat="1" ht="31.5" x14ac:dyDescent="0.25">
      <c r="B260" s="107" t="s">
        <v>359</v>
      </c>
      <c r="C260" s="107" t="s">
        <v>360</v>
      </c>
      <c r="D260" s="201">
        <v>120000</v>
      </c>
      <c r="E260" s="201">
        <v>120000</v>
      </c>
      <c r="F260" s="499">
        <v>120000</v>
      </c>
      <c r="G260" s="500"/>
      <c r="H260" s="500"/>
      <c r="K260" s="124"/>
      <c r="M260" s="124"/>
      <c r="N260" s="124"/>
    </row>
    <row r="261" spans="2:14" s="115" customFormat="1" x14ac:dyDescent="0.25">
      <c r="B261" s="502" t="s">
        <v>672</v>
      </c>
      <c r="C261" s="107" t="s">
        <v>336</v>
      </c>
      <c r="D261" s="201">
        <v>254999.99999999997</v>
      </c>
      <c r="E261" s="201">
        <v>254999.99999999997</v>
      </c>
      <c r="F261" s="499">
        <v>254999.99999999997</v>
      </c>
      <c r="K261" s="124"/>
      <c r="M261" s="124"/>
      <c r="N261" s="124"/>
    </row>
    <row r="262" spans="2:14" s="115" customFormat="1" x14ac:dyDescent="0.25">
      <c r="B262" s="107" t="s">
        <v>361</v>
      </c>
      <c r="C262" s="107" t="s">
        <v>362</v>
      </c>
      <c r="D262" s="201">
        <v>180000</v>
      </c>
      <c r="E262" s="201">
        <v>180000</v>
      </c>
      <c r="F262" s="499">
        <v>180000</v>
      </c>
      <c r="K262" s="124"/>
      <c r="M262" s="124"/>
      <c r="N262" s="124"/>
    </row>
    <row r="263" spans="2:14" s="115" customFormat="1" ht="31.5" x14ac:dyDescent="0.25">
      <c r="B263" s="107" t="s">
        <v>366</v>
      </c>
      <c r="C263" s="107" t="s">
        <v>367</v>
      </c>
      <c r="D263" s="201">
        <v>1370000</v>
      </c>
      <c r="E263" s="201">
        <v>137000</v>
      </c>
      <c r="F263" s="499">
        <v>137000</v>
      </c>
      <c r="G263" s="500"/>
      <c r="H263" s="500"/>
      <c r="K263" s="124"/>
      <c r="M263" s="124"/>
      <c r="N263" s="124"/>
    </row>
    <row r="264" spans="2:14" s="115" customFormat="1" ht="31.5" x14ac:dyDescent="0.25">
      <c r="B264" s="107" t="s">
        <v>368</v>
      </c>
      <c r="C264" s="107" t="s">
        <v>369</v>
      </c>
      <c r="D264" s="201">
        <v>270000</v>
      </c>
      <c r="E264" s="201">
        <v>270000</v>
      </c>
      <c r="F264" s="499">
        <v>270000</v>
      </c>
      <c r="G264" s="500"/>
      <c r="H264" s="500"/>
      <c r="K264" s="124"/>
      <c r="M264" s="124"/>
      <c r="N264" s="124"/>
    </row>
    <row r="265" spans="2:14" s="115" customFormat="1" x14ac:dyDescent="0.25">
      <c r="B265" s="107" t="s">
        <v>370</v>
      </c>
      <c r="C265" s="107" t="s">
        <v>371</v>
      </c>
      <c r="D265" s="201">
        <v>105000</v>
      </c>
      <c r="E265" s="201">
        <v>105000</v>
      </c>
      <c r="F265" s="499">
        <v>105000</v>
      </c>
      <c r="K265" s="124"/>
      <c r="M265" s="124"/>
      <c r="N265" s="124"/>
    </row>
    <row r="266" spans="2:14" s="115" customFormat="1" x14ac:dyDescent="0.25">
      <c r="B266" s="107" t="s">
        <v>372</v>
      </c>
      <c r="C266" s="107" t="s">
        <v>373</v>
      </c>
      <c r="D266" s="201">
        <v>100000</v>
      </c>
      <c r="E266" s="201">
        <v>100000</v>
      </c>
      <c r="F266" s="499">
        <v>105000</v>
      </c>
      <c r="G266" s="500"/>
      <c r="H266" s="500"/>
      <c r="K266" s="124"/>
      <c r="M266" s="124"/>
      <c r="N266" s="124"/>
    </row>
    <row r="267" spans="2:14" s="115" customFormat="1" ht="31.5" x14ac:dyDescent="0.25">
      <c r="B267" s="107" t="s">
        <v>374</v>
      </c>
      <c r="C267" s="107" t="s">
        <v>375</v>
      </c>
      <c r="D267" s="201">
        <v>300000</v>
      </c>
      <c r="E267" s="201">
        <v>300000</v>
      </c>
      <c r="F267" s="499">
        <v>300000</v>
      </c>
      <c r="G267" s="500"/>
      <c r="H267" s="500"/>
      <c r="K267" s="124"/>
      <c r="M267" s="124"/>
      <c r="N267" s="124"/>
    </row>
    <row r="268" spans="2:14" s="115" customFormat="1" x14ac:dyDescent="0.25">
      <c r="B268" s="107" t="s">
        <v>376</v>
      </c>
      <c r="C268" s="107" t="s">
        <v>377</v>
      </c>
      <c r="D268" s="201">
        <v>500000</v>
      </c>
      <c r="E268" s="201">
        <v>500000</v>
      </c>
      <c r="F268" s="499">
        <v>500000</v>
      </c>
      <c r="G268" s="500"/>
      <c r="H268" s="500"/>
      <c r="K268" s="124"/>
      <c r="M268" s="124"/>
      <c r="N268" s="124"/>
    </row>
    <row r="269" spans="2:14" s="115" customFormat="1" x14ac:dyDescent="0.25">
      <c r="B269" s="107" t="s">
        <v>378</v>
      </c>
      <c r="C269" s="107" t="s">
        <v>379</v>
      </c>
      <c r="D269" s="201">
        <v>192000</v>
      </c>
      <c r="E269" s="201">
        <v>192000</v>
      </c>
      <c r="F269" s="499">
        <v>192000</v>
      </c>
      <c r="G269" s="500"/>
      <c r="H269" s="500"/>
      <c r="K269" s="124"/>
      <c r="M269" s="124"/>
      <c r="N269" s="124"/>
    </row>
    <row r="270" spans="2:14" s="115" customFormat="1" x14ac:dyDescent="0.25">
      <c r="B270" s="107" t="s">
        <v>380</v>
      </c>
      <c r="C270" s="107" t="s">
        <v>381</v>
      </c>
      <c r="D270" s="201">
        <v>198000</v>
      </c>
      <c r="E270" s="201">
        <v>198000</v>
      </c>
      <c r="F270" s="499">
        <v>198000</v>
      </c>
      <c r="G270" s="500"/>
      <c r="H270" s="500"/>
      <c r="K270" s="124"/>
      <c r="M270" s="124"/>
      <c r="N270" s="124"/>
    </row>
    <row r="271" spans="2:14" s="115" customFormat="1" x14ac:dyDescent="0.25">
      <c r="B271" s="107" t="s">
        <v>382</v>
      </c>
      <c r="C271" s="107" t="s">
        <v>383</v>
      </c>
      <c r="D271" s="201">
        <v>150000</v>
      </c>
      <c r="E271" s="201">
        <v>150000</v>
      </c>
      <c r="F271" s="499">
        <v>150000</v>
      </c>
      <c r="G271" s="500"/>
      <c r="H271" s="500"/>
      <c r="K271" s="124"/>
      <c r="M271" s="124"/>
      <c r="N271" s="124"/>
    </row>
    <row r="272" spans="2:14" s="115" customFormat="1" x14ac:dyDescent="0.25">
      <c r="B272" s="107" t="s">
        <v>384</v>
      </c>
      <c r="C272" s="107" t="s">
        <v>385</v>
      </c>
      <c r="D272" s="201">
        <v>120000</v>
      </c>
      <c r="E272" s="201">
        <v>120000</v>
      </c>
      <c r="F272" s="499">
        <v>120000</v>
      </c>
      <c r="G272" s="500"/>
      <c r="H272" s="500"/>
      <c r="K272" s="124"/>
      <c r="M272" s="124"/>
      <c r="N272" s="124"/>
    </row>
    <row r="273" spans="2:14" s="115" customFormat="1" x14ac:dyDescent="0.25">
      <c r="B273" s="107" t="s">
        <v>386</v>
      </c>
      <c r="C273" s="107" t="s">
        <v>387</v>
      </c>
      <c r="D273" s="201">
        <v>250000</v>
      </c>
      <c r="E273" s="201">
        <v>250000</v>
      </c>
      <c r="F273" s="499">
        <v>250000</v>
      </c>
      <c r="G273" s="500"/>
      <c r="H273" s="500"/>
      <c r="K273" s="124"/>
      <c r="M273" s="124"/>
      <c r="N273" s="124"/>
    </row>
    <row r="274" spans="2:14" s="115" customFormat="1" ht="31.5" x14ac:dyDescent="0.25">
      <c r="B274" s="107" t="s">
        <v>388</v>
      </c>
      <c r="C274" s="107" t="s">
        <v>389</v>
      </c>
      <c r="D274" s="201">
        <v>450000</v>
      </c>
      <c r="E274" s="201">
        <v>450000</v>
      </c>
      <c r="F274" s="499">
        <v>450000</v>
      </c>
      <c r="G274" s="500"/>
      <c r="H274" s="500"/>
      <c r="K274" s="124"/>
      <c r="M274" s="124"/>
      <c r="N274" s="124"/>
    </row>
    <row r="275" spans="2:14" s="115" customFormat="1" x14ac:dyDescent="0.25">
      <c r="B275" s="502" t="s">
        <v>673</v>
      </c>
      <c r="C275" s="502" t="s">
        <v>674</v>
      </c>
      <c r="D275" s="106"/>
      <c r="E275" s="201"/>
      <c r="F275" s="499">
        <v>360000</v>
      </c>
      <c r="G275" s="500"/>
      <c r="H275" s="500"/>
      <c r="K275" s="124"/>
      <c r="M275" s="124"/>
      <c r="N275" s="124"/>
    </row>
    <row r="276" spans="2:14" s="115" customFormat="1" ht="31.5" x14ac:dyDescent="0.25">
      <c r="B276" s="107" t="s">
        <v>390</v>
      </c>
      <c r="C276" s="107" t="s">
        <v>391</v>
      </c>
      <c r="D276" s="201">
        <v>330000</v>
      </c>
      <c r="E276" s="201">
        <v>330000</v>
      </c>
      <c r="F276" s="499">
        <v>420000</v>
      </c>
      <c r="G276" s="500"/>
      <c r="H276" s="500"/>
      <c r="K276" s="124"/>
      <c r="M276" s="124"/>
      <c r="N276" s="124"/>
    </row>
    <row r="277" spans="2:14" s="115" customFormat="1" x14ac:dyDescent="0.25">
      <c r="B277" s="107" t="s">
        <v>392</v>
      </c>
      <c r="C277" s="107" t="s">
        <v>336</v>
      </c>
      <c r="D277" s="201">
        <v>210000</v>
      </c>
      <c r="E277" s="201">
        <v>210000</v>
      </c>
      <c r="F277" s="499">
        <v>210000</v>
      </c>
      <c r="G277" s="500"/>
      <c r="H277" s="500"/>
      <c r="K277" s="124"/>
      <c r="M277" s="124"/>
      <c r="N277" s="124"/>
    </row>
    <row r="278" spans="2:14" s="115" customFormat="1" x14ac:dyDescent="0.25">
      <c r="B278" s="107" t="s">
        <v>393</v>
      </c>
      <c r="C278" s="107" t="s">
        <v>394</v>
      </c>
      <c r="D278" s="201">
        <v>100000</v>
      </c>
      <c r="E278" s="201">
        <v>100000</v>
      </c>
      <c r="F278" s="499">
        <v>100000</v>
      </c>
      <c r="G278" s="500"/>
      <c r="H278" s="500"/>
      <c r="K278" s="124"/>
      <c r="M278" s="124"/>
      <c r="N278" s="124"/>
    </row>
    <row r="279" spans="2:14" s="115" customFormat="1" ht="31.5" x14ac:dyDescent="0.25">
      <c r="B279" s="107" t="s">
        <v>395</v>
      </c>
      <c r="C279" s="107" t="s">
        <v>396</v>
      </c>
      <c r="D279" s="201">
        <v>100000</v>
      </c>
      <c r="E279" s="201">
        <v>100000</v>
      </c>
      <c r="F279" s="499">
        <v>100000</v>
      </c>
      <c r="G279" s="500"/>
      <c r="H279" s="500"/>
      <c r="K279" s="124"/>
      <c r="M279" s="124"/>
      <c r="N279" s="124"/>
    </row>
    <row r="280" spans="2:14" s="115" customFormat="1" x14ac:dyDescent="0.25">
      <c r="B280" s="107" t="s">
        <v>397</v>
      </c>
      <c r="C280" s="107" t="s">
        <v>398</v>
      </c>
      <c r="D280" s="201">
        <v>210000</v>
      </c>
      <c r="E280" s="201">
        <v>210000</v>
      </c>
      <c r="F280" s="499">
        <v>210000</v>
      </c>
      <c r="G280" s="500"/>
      <c r="H280" s="500"/>
      <c r="K280" s="124"/>
      <c r="M280" s="124"/>
      <c r="N280" s="124"/>
    </row>
    <row r="281" spans="2:14" s="115" customFormat="1" x14ac:dyDescent="0.25">
      <c r="B281" s="107" t="s">
        <v>399</v>
      </c>
      <c r="C281" s="107" t="s">
        <v>351</v>
      </c>
      <c r="D281" s="201">
        <v>128000</v>
      </c>
      <c r="E281" s="201">
        <v>60000</v>
      </c>
      <c r="F281" s="106">
        <v>0</v>
      </c>
      <c r="G281" s="500"/>
      <c r="H281" s="500"/>
      <c r="K281" s="124"/>
      <c r="M281" s="124"/>
      <c r="N281" s="124"/>
    </row>
    <row r="282" spans="2:14" s="115" customFormat="1" ht="31.5" x14ac:dyDescent="0.25">
      <c r="B282" s="107" t="s">
        <v>400</v>
      </c>
      <c r="C282" s="107" t="s">
        <v>401</v>
      </c>
      <c r="D282" s="201">
        <v>100000</v>
      </c>
      <c r="E282" s="201">
        <v>100000</v>
      </c>
      <c r="F282" s="499">
        <v>100000</v>
      </c>
      <c r="G282" s="500"/>
      <c r="H282" s="500"/>
      <c r="K282" s="124"/>
      <c r="M282" s="124"/>
      <c r="N282" s="124"/>
    </row>
    <row r="283" spans="2:14" s="115" customFormat="1" x14ac:dyDescent="0.25">
      <c r="B283" s="107" t="s">
        <v>402</v>
      </c>
      <c r="C283" s="107" t="s">
        <v>381</v>
      </c>
      <c r="D283" s="201">
        <v>194000</v>
      </c>
      <c r="E283" s="201">
        <v>156000</v>
      </c>
      <c r="F283" s="499">
        <v>252999.99999999997</v>
      </c>
      <c r="K283" s="124"/>
      <c r="M283" s="124"/>
      <c r="N283" s="124"/>
    </row>
    <row r="284" spans="2:14" s="115" customFormat="1" x14ac:dyDescent="0.25">
      <c r="B284" s="107" t="s">
        <v>403</v>
      </c>
      <c r="C284" s="107" t="s">
        <v>404</v>
      </c>
      <c r="D284" s="201">
        <v>174000</v>
      </c>
      <c r="E284" s="201">
        <v>174000</v>
      </c>
      <c r="F284" s="499">
        <v>174000</v>
      </c>
      <c r="G284" s="500"/>
      <c r="H284" s="500"/>
      <c r="K284" s="124"/>
      <c r="M284" s="124"/>
      <c r="N284" s="124"/>
    </row>
    <row r="285" spans="2:14" s="115" customFormat="1" x14ac:dyDescent="0.25">
      <c r="B285" s="502" t="s">
        <v>675</v>
      </c>
      <c r="C285" s="502" t="s">
        <v>676</v>
      </c>
      <c r="D285" s="106"/>
      <c r="E285" s="201"/>
      <c r="F285" s="499">
        <v>120000</v>
      </c>
      <c r="G285" s="500"/>
      <c r="H285" s="500"/>
      <c r="K285" s="124"/>
      <c r="M285" s="124"/>
      <c r="N285" s="124"/>
    </row>
    <row r="286" spans="2:14" s="115" customFormat="1" x14ac:dyDescent="0.25">
      <c r="B286" s="107" t="s">
        <v>405</v>
      </c>
      <c r="C286" s="107" t="s">
        <v>318</v>
      </c>
      <c r="D286" s="201">
        <v>270000</v>
      </c>
      <c r="E286" s="201">
        <v>270000</v>
      </c>
      <c r="F286" s="499">
        <v>270000</v>
      </c>
      <c r="G286" s="500"/>
      <c r="H286" s="500"/>
      <c r="K286" s="124"/>
      <c r="M286" s="124"/>
      <c r="N286" s="124"/>
    </row>
    <row r="287" spans="2:14" s="115" customFormat="1" x14ac:dyDescent="0.25">
      <c r="B287" s="107" t="s">
        <v>406</v>
      </c>
      <c r="C287" s="107" t="s">
        <v>407</v>
      </c>
      <c r="D287" s="201">
        <v>150000</v>
      </c>
      <c r="E287" s="201">
        <v>150000</v>
      </c>
      <c r="F287" s="499">
        <v>150000</v>
      </c>
      <c r="G287" s="500"/>
      <c r="H287" s="500"/>
      <c r="K287" s="124"/>
      <c r="M287" s="124"/>
      <c r="N287" s="124"/>
    </row>
    <row r="288" spans="2:14" s="115" customFormat="1" x14ac:dyDescent="0.25">
      <c r="B288" s="107" t="s">
        <v>408</v>
      </c>
      <c r="C288" s="107" t="s">
        <v>336</v>
      </c>
      <c r="D288" s="201">
        <v>114999.99999999999</v>
      </c>
      <c r="E288" s="201">
        <v>114999.99999999999</v>
      </c>
      <c r="F288" s="499">
        <v>114999.99999999999</v>
      </c>
      <c r="G288" s="500"/>
      <c r="H288" s="500"/>
      <c r="K288" s="124"/>
      <c r="M288" s="124"/>
      <c r="N288" s="124"/>
    </row>
    <row r="289" spans="2:14" s="115" customFormat="1" x14ac:dyDescent="0.25">
      <c r="B289" s="107" t="s">
        <v>409</v>
      </c>
      <c r="C289" s="107" t="s">
        <v>410</v>
      </c>
      <c r="D289" s="201">
        <v>105000</v>
      </c>
      <c r="E289" s="201">
        <v>105000</v>
      </c>
      <c r="F289" s="499">
        <v>105000</v>
      </c>
      <c r="G289" s="500"/>
      <c r="H289" s="500"/>
      <c r="K289" s="124"/>
      <c r="M289" s="124"/>
      <c r="N289" s="124"/>
    </row>
    <row r="290" spans="2:14" s="115" customFormat="1" x14ac:dyDescent="0.25">
      <c r="B290" s="107" t="s">
        <v>411</v>
      </c>
      <c r="C290" s="107" t="s">
        <v>412</v>
      </c>
      <c r="D290" s="201">
        <v>390000</v>
      </c>
      <c r="E290" s="201">
        <v>390000</v>
      </c>
      <c r="F290" s="499">
        <v>390000</v>
      </c>
      <c r="G290" s="500"/>
      <c r="H290" s="500"/>
      <c r="K290" s="124"/>
      <c r="M290" s="124"/>
      <c r="N290" s="124"/>
    </row>
    <row r="291" spans="2:14" s="115" customFormat="1" x14ac:dyDescent="0.25">
      <c r="B291" s="107" t="s">
        <v>413</v>
      </c>
      <c r="C291" s="107" t="s">
        <v>344</v>
      </c>
      <c r="D291" s="201">
        <v>165000</v>
      </c>
      <c r="E291" s="201">
        <v>60000</v>
      </c>
      <c r="F291" s="106">
        <v>0</v>
      </c>
      <c r="G291" s="500"/>
      <c r="H291" s="500"/>
      <c r="K291" s="124"/>
      <c r="M291" s="124"/>
      <c r="N291" s="124"/>
    </row>
    <row r="292" spans="2:14" s="115" customFormat="1" x14ac:dyDescent="0.25">
      <c r="B292" s="107" t="s">
        <v>414</v>
      </c>
      <c r="C292" s="107" t="s">
        <v>336</v>
      </c>
      <c r="D292" s="201">
        <v>216000</v>
      </c>
      <c r="E292" s="201">
        <v>216000</v>
      </c>
      <c r="F292" s="499">
        <v>216000</v>
      </c>
      <c r="K292" s="124"/>
      <c r="M292" s="124"/>
      <c r="N292" s="124"/>
    </row>
    <row r="293" spans="2:14" s="115" customFormat="1" x14ac:dyDescent="0.25">
      <c r="B293" s="107" t="s">
        <v>415</v>
      </c>
      <c r="C293" s="107" t="s">
        <v>416</v>
      </c>
      <c r="D293" s="201">
        <v>120000</v>
      </c>
      <c r="E293" s="201">
        <v>120000</v>
      </c>
      <c r="F293" s="499">
        <v>120000</v>
      </c>
      <c r="G293" s="500"/>
      <c r="H293" s="500"/>
      <c r="K293" s="124"/>
      <c r="M293" s="124"/>
      <c r="N293" s="124"/>
    </row>
    <row r="294" spans="2:14" s="115" customFormat="1" x14ac:dyDescent="0.25">
      <c r="B294" s="107" t="s">
        <v>417</v>
      </c>
      <c r="C294" s="107" t="s">
        <v>418</v>
      </c>
      <c r="D294" s="201">
        <v>300000</v>
      </c>
      <c r="E294" s="201">
        <v>300000</v>
      </c>
      <c r="F294" s="499">
        <v>300000</v>
      </c>
      <c r="G294" s="500"/>
      <c r="H294" s="500"/>
      <c r="K294" s="124"/>
      <c r="M294" s="124"/>
      <c r="N294" s="124"/>
    </row>
    <row r="295" spans="2:14" s="115" customFormat="1" ht="31.5" x14ac:dyDescent="0.25">
      <c r="B295" s="107" t="s">
        <v>419</v>
      </c>
      <c r="C295" s="107" t="s">
        <v>420</v>
      </c>
      <c r="D295" s="201">
        <v>120000</v>
      </c>
      <c r="E295" s="201">
        <v>120000</v>
      </c>
      <c r="F295" s="499">
        <v>120000</v>
      </c>
      <c r="G295" s="500"/>
      <c r="H295" s="500"/>
      <c r="K295" s="124"/>
      <c r="M295" s="124"/>
      <c r="N295" s="124"/>
    </row>
    <row r="296" spans="2:14" ht="18.75" x14ac:dyDescent="0.3">
      <c r="G296" s="494"/>
      <c r="H296" s="494"/>
      <c r="K296" s="124"/>
      <c r="M296" s="124"/>
      <c r="N296" s="124"/>
    </row>
    <row r="297" spans="2:14" ht="18.75" x14ac:dyDescent="0.3">
      <c r="B297" s="305" t="s">
        <v>682</v>
      </c>
      <c r="G297" s="494"/>
      <c r="H297" s="494"/>
      <c r="K297" s="124"/>
      <c r="M297" s="124"/>
      <c r="N297" s="124"/>
    </row>
    <row r="298" spans="2:14" ht="18.75" x14ac:dyDescent="0.3">
      <c r="B298" s="305" t="s">
        <v>683</v>
      </c>
      <c r="C298" s="364"/>
      <c r="D298" s="69"/>
      <c r="E298" s="393"/>
      <c r="F298" s="496"/>
      <c r="G298" s="494"/>
      <c r="H298" s="494"/>
      <c r="K298" s="124"/>
      <c r="M298" s="124"/>
      <c r="N298" s="124"/>
    </row>
    <row r="299" spans="2:14" ht="18.75" x14ac:dyDescent="0.3">
      <c r="B299" s="305" t="s">
        <v>684</v>
      </c>
      <c r="C299" s="364"/>
      <c r="D299" s="69"/>
      <c r="E299" s="393"/>
      <c r="F299" s="496"/>
      <c r="G299" s="494"/>
      <c r="H299" s="494"/>
      <c r="K299" s="124"/>
      <c r="M299" s="124"/>
      <c r="N299" s="124"/>
    </row>
    <row r="300" spans="2:14" ht="18.75" x14ac:dyDescent="0.3">
      <c r="B300" s="1" t="s">
        <v>680</v>
      </c>
      <c r="C300" s="364"/>
      <c r="D300" s="69"/>
      <c r="E300" s="393"/>
      <c r="F300" s="496"/>
      <c r="G300" s="494"/>
      <c r="H300" s="494"/>
      <c r="K300" s="124"/>
      <c r="M300" s="124"/>
      <c r="N300" s="124"/>
    </row>
    <row r="301" spans="2:14" ht="18.75" x14ac:dyDescent="0.3">
      <c r="B301" s="2" t="s">
        <v>681</v>
      </c>
      <c r="C301" s="364"/>
      <c r="D301" s="69"/>
      <c r="E301" s="393"/>
      <c r="F301" s="496"/>
      <c r="G301" s="494"/>
      <c r="H301" s="494"/>
      <c r="K301" s="124"/>
      <c r="M301" s="124"/>
      <c r="N301" s="124"/>
    </row>
    <row r="302" spans="2:14" ht="18.75" x14ac:dyDescent="0.3">
      <c r="B302" s="305" t="s">
        <v>679</v>
      </c>
      <c r="C302" s="364"/>
      <c r="D302" s="69"/>
      <c r="E302" s="393"/>
      <c r="F302" s="496"/>
      <c r="G302" s="494"/>
      <c r="H302" s="494"/>
      <c r="K302" s="124"/>
      <c r="M302" s="124"/>
      <c r="N302" s="124"/>
    </row>
    <row r="303" spans="2:14" ht="18.75" x14ac:dyDescent="0.3">
      <c r="B303" s="118"/>
      <c r="C303" s="124"/>
      <c r="D303" s="124"/>
      <c r="E303" s="124"/>
      <c r="G303" s="494"/>
      <c r="H303" s="494"/>
      <c r="J303" s="124"/>
      <c r="K303" s="124"/>
      <c r="M303" s="124"/>
      <c r="N303" s="124"/>
    </row>
    <row r="304" spans="2:14" ht="18.75" x14ac:dyDescent="0.3">
      <c r="B304" s="372" t="s">
        <v>458</v>
      </c>
      <c r="G304" s="494"/>
      <c r="H304" s="494"/>
    </row>
    <row r="305" spans="2:40" ht="18.75" x14ac:dyDescent="0.3">
      <c r="B305" s="373"/>
      <c r="C305" s="20"/>
      <c r="D305" s="356"/>
      <c r="E305" s="20"/>
      <c r="G305" s="494"/>
      <c r="H305" s="494"/>
      <c r="J305" s="34"/>
      <c r="K305" s="34"/>
      <c r="L305" s="34"/>
      <c r="M305" s="34"/>
      <c r="N305" s="34"/>
      <c r="O305" s="34"/>
      <c r="P305" s="34"/>
      <c r="Q305" s="34"/>
      <c r="R305" s="34"/>
      <c r="S305" s="34"/>
      <c r="T305" s="34"/>
      <c r="U305" s="34"/>
      <c r="V305" s="34"/>
      <c r="W305" s="34"/>
      <c r="X305" s="34"/>
      <c r="Y305" s="34"/>
      <c r="Z305" s="34"/>
      <c r="AA305" s="34"/>
      <c r="AB305" s="34"/>
      <c r="AC305" s="34"/>
      <c r="AD305" s="34"/>
      <c r="AE305" s="34"/>
      <c r="AF305" s="34"/>
      <c r="AG305" s="34"/>
      <c r="AH305" s="34"/>
      <c r="AI305" s="34"/>
      <c r="AJ305" s="34"/>
      <c r="AK305" s="34"/>
      <c r="AL305" s="34"/>
      <c r="AM305" s="34"/>
    </row>
    <row r="306" spans="2:40" x14ac:dyDescent="0.25">
      <c r="B306" s="216" t="s">
        <v>575</v>
      </c>
      <c r="C306" s="20"/>
      <c r="D306" s="356"/>
      <c r="E306" s="20"/>
      <c r="F306" s="357"/>
      <c r="G306" s="34"/>
      <c r="H306" s="34"/>
      <c r="I306" s="34"/>
      <c r="J306" s="34"/>
      <c r="K306" s="34"/>
      <c r="L306" s="34"/>
      <c r="M306" s="34"/>
      <c r="N306" s="34"/>
      <c r="O306" s="34"/>
      <c r="P306" s="34"/>
      <c r="Q306" s="34"/>
      <c r="R306" s="34"/>
      <c r="S306" s="34"/>
      <c r="T306" s="34"/>
      <c r="U306" s="34"/>
      <c r="V306" s="34"/>
      <c r="W306" s="34"/>
      <c r="X306" s="34"/>
      <c r="Y306" s="34"/>
      <c r="Z306" s="34"/>
      <c r="AA306" s="34"/>
      <c r="AB306" s="34"/>
      <c r="AC306" s="34"/>
      <c r="AD306" s="34"/>
      <c r="AE306" s="34"/>
      <c r="AF306" s="34"/>
      <c r="AG306" s="34"/>
      <c r="AH306" s="34"/>
      <c r="AI306" s="34"/>
      <c r="AJ306" s="34"/>
      <c r="AK306" s="34"/>
      <c r="AL306" s="34"/>
      <c r="AM306" s="34"/>
    </row>
    <row r="307" spans="2:40" x14ac:dyDescent="0.25">
      <c r="B307" s="373"/>
      <c r="C307" s="392"/>
      <c r="D307" s="369"/>
      <c r="E307" s="369"/>
      <c r="F307" s="369"/>
      <c r="G307" s="369"/>
      <c r="H307" s="369"/>
      <c r="I307" s="369"/>
      <c r="J307" s="369"/>
      <c r="K307" s="369"/>
      <c r="L307" s="369"/>
      <c r="M307" s="369"/>
      <c r="N307" s="34"/>
      <c r="O307" s="34"/>
      <c r="P307" s="34"/>
      <c r="Q307" s="34"/>
      <c r="R307" s="34"/>
      <c r="S307" s="34"/>
      <c r="T307" s="34"/>
      <c r="U307" s="34"/>
      <c r="V307" s="34"/>
      <c r="W307" s="34"/>
      <c r="X307" s="34"/>
      <c r="Y307" s="34"/>
      <c r="Z307" s="34"/>
      <c r="AA307" s="34"/>
      <c r="AB307" s="34"/>
      <c r="AC307" s="34"/>
      <c r="AD307" s="34"/>
      <c r="AE307" s="34"/>
      <c r="AF307" s="34"/>
      <c r="AG307" s="34"/>
      <c r="AH307" s="34"/>
      <c r="AI307" s="34"/>
      <c r="AJ307" s="34"/>
      <c r="AK307" s="34"/>
      <c r="AL307" s="34"/>
      <c r="AM307" s="34"/>
    </row>
    <row r="308" spans="2:40" x14ac:dyDescent="0.25">
      <c r="B308" s="561" t="s">
        <v>299</v>
      </c>
      <c r="C308" s="565" t="s">
        <v>95</v>
      </c>
      <c r="D308" s="565"/>
      <c r="E308" s="565"/>
      <c r="F308" s="565"/>
      <c r="G308" s="565"/>
      <c r="H308" s="565"/>
      <c r="I308" s="565"/>
      <c r="J308" s="565"/>
      <c r="K308" s="565"/>
      <c r="L308" s="565"/>
      <c r="M308" s="565"/>
      <c r="N308" s="565"/>
      <c r="O308" s="565"/>
      <c r="P308" s="34"/>
      <c r="Q308" s="34"/>
      <c r="R308" s="34"/>
      <c r="S308" s="34"/>
      <c r="T308" s="34"/>
      <c r="U308" s="34"/>
      <c r="V308" s="34"/>
      <c r="W308" s="34"/>
      <c r="X308" s="34"/>
      <c r="Y308" s="34"/>
      <c r="Z308" s="34"/>
      <c r="AA308" s="34"/>
      <c r="AB308" s="34"/>
      <c r="AC308" s="34"/>
      <c r="AD308" s="34"/>
      <c r="AE308" s="34"/>
      <c r="AF308" s="34"/>
      <c r="AG308" s="34"/>
      <c r="AH308" s="34"/>
      <c r="AI308" s="34"/>
      <c r="AJ308" s="34"/>
      <c r="AK308" s="34"/>
      <c r="AL308" s="34"/>
      <c r="AM308" s="34"/>
    </row>
    <row r="309" spans="2:40" x14ac:dyDescent="0.25">
      <c r="B309" s="561"/>
      <c r="C309" s="484" t="s">
        <v>81</v>
      </c>
      <c r="D309" s="413" t="s">
        <v>91</v>
      </c>
      <c r="E309" s="413" t="s">
        <v>92</v>
      </c>
      <c r="F309" s="483" t="s">
        <v>82</v>
      </c>
      <c r="G309" s="483" t="s">
        <v>83</v>
      </c>
      <c r="H309" s="483" t="s">
        <v>84</v>
      </c>
      <c r="I309" s="483" t="s">
        <v>85</v>
      </c>
      <c r="J309" s="483" t="s">
        <v>86</v>
      </c>
      <c r="K309" s="483" t="s">
        <v>87</v>
      </c>
      <c r="L309" s="483" t="s">
        <v>88</v>
      </c>
      <c r="M309" s="483" t="s">
        <v>93</v>
      </c>
      <c r="N309" s="483" t="s">
        <v>600</v>
      </c>
      <c r="O309" s="483" t="s">
        <v>601</v>
      </c>
      <c r="P309" s="34"/>
      <c r="Q309" s="34"/>
      <c r="R309" s="34"/>
      <c r="S309" s="34"/>
      <c r="T309" s="34"/>
      <c r="U309" s="34"/>
      <c r="V309" s="34"/>
      <c r="W309" s="34"/>
      <c r="X309" s="34"/>
      <c r="Y309" s="34"/>
      <c r="Z309" s="34"/>
      <c r="AA309" s="34"/>
      <c r="AB309" s="34"/>
      <c r="AC309" s="34"/>
      <c r="AD309" s="34"/>
      <c r="AE309" s="34"/>
      <c r="AF309" s="34"/>
      <c r="AG309" s="34"/>
      <c r="AH309" s="34"/>
      <c r="AI309" s="34"/>
      <c r="AJ309" s="34"/>
      <c r="AK309" s="34"/>
      <c r="AL309" s="34"/>
      <c r="AM309" s="34"/>
      <c r="AN309" s="34"/>
    </row>
    <row r="310" spans="2:40" s="1" customFormat="1" x14ac:dyDescent="0.25">
      <c r="B310" s="243" t="s">
        <v>304</v>
      </c>
      <c r="C310" s="243"/>
      <c r="D310" s="302">
        <v>43513000</v>
      </c>
      <c r="E310" s="302">
        <v>46566000</v>
      </c>
      <c r="F310" s="302">
        <v>52529000</v>
      </c>
      <c r="G310" s="302">
        <v>56075000</v>
      </c>
      <c r="H310" s="302">
        <v>57164000</v>
      </c>
      <c r="I310" s="302">
        <v>60624000</v>
      </c>
      <c r="J310" s="302">
        <v>68621000</v>
      </c>
      <c r="K310" s="302">
        <v>75698000</v>
      </c>
      <c r="L310" s="302">
        <v>81680000</v>
      </c>
      <c r="M310" s="302">
        <v>87675000</v>
      </c>
      <c r="N310" s="302">
        <v>92157000</v>
      </c>
      <c r="O310" s="302">
        <v>90980000</v>
      </c>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row>
    <row r="311" spans="2:40" x14ac:dyDescent="0.25">
      <c r="B311" s="217" t="s">
        <v>136</v>
      </c>
      <c r="C311" s="217" t="s">
        <v>90</v>
      </c>
      <c r="D311" s="201">
        <v>0</v>
      </c>
      <c r="E311" s="201">
        <v>0</v>
      </c>
      <c r="F311" s="201">
        <v>0</v>
      </c>
      <c r="G311" s="201">
        <v>0</v>
      </c>
      <c r="H311" s="201">
        <v>0</v>
      </c>
      <c r="I311" s="201">
        <v>0</v>
      </c>
      <c r="J311" s="201">
        <v>0</v>
      </c>
      <c r="K311" s="201">
        <v>0</v>
      </c>
      <c r="L311" s="201">
        <v>0</v>
      </c>
      <c r="M311" s="201">
        <v>0</v>
      </c>
      <c r="N311" s="201">
        <v>0</v>
      </c>
      <c r="O311" s="201">
        <v>0</v>
      </c>
      <c r="P311" s="34"/>
      <c r="Q311" s="34"/>
      <c r="R311" s="34"/>
      <c r="S311" s="34"/>
      <c r="T311" s="34"/>
      <c r="U311" s="34"/>
      <c r="V311" s="34"/>
      <c r="W311" s="34"/>
      <c r="X311" s="34"/>
      <c r="Y311" s="34"/>
      <c r="Z311" s="34"/>
      <c r="AA311" s="34"/>
      <c r="AB311" s="34"/>
      <c r="AC311" s="34"/>
      <c r="AD311" s="34"/>
      <c r="AE311" s="34"/>
      <c r="AF311" s="34"/>
      <c r="AG311" s="34"/>
      <c r="AH311" s="34"/>
      <c r="AI311" s="34"/>
      <c r="AJ311" s="34"/>
      <c r="AK311" s="34"/>
      <c r="AL311" s="34"/>
      <c r="AM311" s="34"/>
      <c r="AN311" s="34"/>
    </row>
    <row r="312" spans="2:40" x14ac:dyDescent="0.25">
      <c r="B312" s="217" t="s">
        <v>137</v>
      </c>
      <c r="C312" s="217" t="s">
        <v>90</v>
      </c>
      <c r="D312" s="304">
        <f t="shared" ref="D312:J312" si="73">$D$362/$D$371*D$310</f>
        <v>5362478.3499871902</v>
      </c>
      <c r="E312" s="304">
        <f t="shared" si="73"/>
        <v>5738725.5956956195</v>
      </c>
      <c r="F312" s="304">
        <f t="shared" si="73"/>
        <v>6473596.9766846029</v>
      </c>
      <c r="G312" s="304">
        <f t="shared" si="73"/>
        <v>6910600.8198821433</v>
      </c>
      <c r="H312" s="304">
        <f t="shared" si="73"/>
        <v>7044807.5839098142</v>
      </c>
      <c r="I312" s="304">
        <f t="shared" si="73"/>
        <v>7471212.9131437372</v>
      </c>
      <c r="J312" s="304">
        <f t="shared" si="73"/>
        <v>8456751.4732257258</v>
      </c>
      <c r="K312" s="304">
        <f>$E$362/$E$371*K$310</f>
        <v>8710906.1626575049</v>
      </c>
      <c r="L312" s="304">
        <f>$F$362/$F$371*L$310</f>
        <v>10628821.938678348</v>
      </c>
      <c r="M312" s="304">
        <f>$G$362/$G$371*M$310</f>
        <v>10249371.990702307</v>
      </c>
      <c r="N312" s="304">
        <f>AVERAGE($D362:$G362)/AVERAGE($D$371:$G$371)*N$310</f>
        <v>11179848.52625115</v>
      </c>
      <c r="O312" s="304">
        <f>AVERAGE($E362:$E362)/AVERAGE($D$371:$G$371)*O$310</f>
        <v>9354058.745266607</v>
      </c>
      <c r="P312" s="34"/>
      <c r="Q312" s="34"/>
      <c r="R312" s="34"/>
      <c r="S312" s="34"/>
      <c r="T312" s="34"/>
      <c r="U312" s="34"/>
      <c r="V312" s="34"/>
      <c r="W312" s="34"/>
      <c r="X312" s="34"/>
      <c r="Y312" s="34"/>
      <c r="Z312" s="34"/>
      <c r="AA312" s="34"/>
      <c r="AB312" s="34"/>
      <c r="AC312" s="34"/>
      <c r="AD312" s="34"/>
      <c r="AE312" s="34"/>
      <c r="AF312" s="34"/>
      <c r="AG312" s="34"/>
      <c r="AH312" s="34"/>
      <c r="AI312" s="34"/>
      <c r="AJ312" s="34"/>
      <c r="AK312" s="34"/>
      <c r="AL312" s="34"/>
      <c r="AM312" s="34"/>
      <c r="AN312" s="34"/>
    </row>
    <row r="313" spans="2:40" x14ac:dyDescent="0.25">
      <c r="B313" s="217" t="s">
        <v>138</v>
      </c>
      <c r="C313" s="217" t="s">
        <v>90</v>
      </c>
      <c r="D313" s="201">
        <v>0</v>
      </c>
      <c r="E313" s="201">
        <v>0</v>
      </c>
      <c r="F313" s="201">
        <v>0</v>
      </c>
      <c r="G313" s="201">
        <v>0</v>
      </c>
      <c r="H313" s="201">
        <v>0</v>
      </c>
      <c r="I313" s="201">
        <v>0</v>
      </c>
      <c r="J313" s="201">
        <v>0</v>
      </c>
      <c r="K313" s="201">
        <v>0</v>
      </c>
      <c r="L313" s="201">
        <v>0</v>
      </c>
      <c r="M313" s="201">
        <v>0</v>
      </c>
      <c r="N313" s="201">
        <v>0</v>
      </c>
      <c r="O313" s="201">
        <v>0</v>
      </c>
      <c r="P313" s="34"/>
      <c r="Q313" s="34"/>
      <c r="R313" s="34"/>
      <c r="S313" s="34"/>
      <c r="T313" s="34"/>
      <c r="U313" s="34"/>
      <c r="V313" s="34"/>
      <c r="W313" s="34"/>
      <c r="X313" s="34"/>
      <c r="Y313" s="34"/>
      <c r="Z313" s="34"/>
      <c r="AA313" s="34"/>
      <c r="AB313" s="34"/>
      <c r="AC313" s="34"/>
      <c r="AD313" s="34"/>
      <c r="AE313" s="34"/>
      <c r="AF313" s="34"/>
      <c r="AG313" s="34"/>
      <c r="AH313" s="34"/>
      <c r="AI313" s="34"/>
      <c r="AJ313" s="34"/>
      <c r="AK313" s="34"/>
      <c r="AL313" s="34"/>
      <c r="AM313" s="34"/>
      <c r="AN313" s="34"/>
    </row>
    <row r="314" spans="2:40" x14ac:dyDescent="0.25">
      <c r="B314" s="217" t="s">
        <v>139</v>
      </c>
      <c r="C314" s="217" t="s">
        <v>90</v>
      </c>
      <c r="D314" s="201">
        <v>0</v>
      </c>
      <c r="E314" s="201">
        <v>0</v>
      </c>
      <c r="F314" s="201">
        <v>0</v>
      </c>
      <c r="G314" s="201">
        <v>0</v>
      </c>
      <c r="H314" s="201">
        <v>0</v>
      </c>
      <c r="I314" s="201">
        <v>0</v>
      </c>
      <c r="J314" s="201">
        <v>0</v>
      </c>
      <c r="K314" s="201">
        <v>0</v>
      </c>
      <c r="L314" s="201">
        <v>0</v>
      </c>
      <c r="M314" s="201">
        <v>0</v>
      </c>
      <c r="N314" s="201">
        <v>0</v>
      </c>
      <c r="O314" s="201">
        <v>0</v>
      </c>
      <c r="P314" s="34"/>
      <c r="Q314" s="34"/>
      <c r="R314" s="34"/>
      <c r="S314" s="34"/>
      <c r="T314" s="34"/>
      <c r="U314" s="34"/>
      <c r="V314" s="34"/>
      <c r="W314" s="34"/>
      <c r="X314" s="34"/>
      <c r="Y314" s="34"/>
      <c r="Z314" s="34"/>
      <c r="AA314" s="34"/>
      <c r="AB314" s="34"/>
      <c r="AC314" s="34"/>
      <c r="AD314" s="34"/>
      <c r="AE314" s="34"/>
      <c r="AF314" s="34"/>
      <c r="AG314" s="34"/>
      <c r="AH314" s="34"/>
      <c r="AI314" s="34"/>
      <c r="AJ314" s="34"/>
      <c r="AK314" s="34"/>
      <c r="AL314" s="34"/>
      <c r="AM314" s="34"/>
      <c r="AN314" s="34"/>
    </row>
    <row r="315" spans="2:40" x14ac:dyDescent="0.25">
      <c r="B315" s="217" t="s">
        <v>140</v>
      </c>
      <c r="C315" s="217" t="s">
        <v>90</v>
      </c>
      <c r="D315" s="201">
        <v>0</v>
      </c>
      <c r="E315" s="201">
        <v>0</v>
      </c>
      <c r="F315" s="201">
        <v>0</v>
      </c>
      <c r="G315" s="201">
        <v>0</v>
      </c>
      <c r="H315" s="201">
        <v>0</v>
      </c>
      <c r="I315" s="201">
        <v>0</v>
      </c>
      <c r="J315" s="201">
        <v>0</v>
      </c>
      <c r="K315" s="201">
        <v>0</v>
      </c>
      <c r="L315" s="201">
        <v>0</v>
      </c>
      <c r="M315" s="201">
        <v>0</v>
      </c>
      <c r="N315" s="201">
        <v>0</v>
      </c>
      <c r="O315" s="201">
        <v>0</v>
      </c>
      <c r="P315" s="34"/>
      <c r="Q315" s="34"/>
      <c r="R315" s="34"/>
      <c r="S315" s="34"/>
      <c r="T315" s="34"/>
      <c r="U315" s="34"/>
      <c r="V315" s="34"/>
      <c r="W315" s="34"/>
      <c r="X315" s="34"/>
      <c r="Y315" s="34"/>
      <c r="Z315" s="34"/>
      <c r="AA315" s="34"/>
      <c r="AB315" s="34"/>
      <c r="AC315" s="34"/>
      <c r="AD315" s="34"/>
      <c r="AE315" s="34"/>
      <c r="AF315" s="34"/>
      <c r="AG315" s="34"/>
      <c r="AH315" s="34"/>
      <c r="AI315" s="34"/>
      <c r="AJ315" s="34"/>
      <c r="AK315" s="34"/>
      <c r="AL315" s="34"/>
      <c r="AM315" s="34"/>
      <c r="AN315" s="34"/>
    </row>
    <row r="316" spans="2:40" x14ac:dyDescent="0.25">
      <c r="B316" s="217" t="s">
        <v>141</v>
      </c>
      <c r="C316" s="217" t="s">
        <v>90</v>
      </c>
      <c r="D316" s="201">
        <v>0</v>
      </c>
      <c r="E316" s="201">
        <v>0</v>
      </c>
      <c r="F316" s="201">
        <v>0</v>
      </c>
      <c r="G316" s="201">
        <v>0</v>
      </c>
      <c r="H316" s="201">
        <v>0</v>
      </c>
      <c r="I316" s="201">
        <v>0</v>
      </c>
      <c r="J316" s="201">
        <v>0</v>
      </c>
      <c r="K316" s="201">
        <v>0</v>
      </c>
      <c r="L316" s="201">
        <v>0</v>
      </c>
      <c r="M316" s="201">
        <v>0</v>
      </c>
      <c r="N316" s="201">
        <v>0</v>
      </c>
      <c r="O316" s="201">
        <v>0</v>
      </c>
      <c r="P316" s="34"/>
      <c r="Q316" s="34"/>
      <c r="R316" s="34"/>
      <c r="S316" s="34"/>
      <c r="T316" s="34"/>
      <c r="U316" s="34"/>
      <c r="V316" s="34"/>
      <c r="W316" s="34"/>
      <c r="X316" s="34"/>
      <c r="Y316" s="34"/>
      <c r="Z316" s="34"/>
      <c r="AA316" s="34"/>
      <c r="AB316" s="34"/>
      <c r="AC316" s="34"/>
      <c r="AD316" s="34"/>
      <c r="AE316" s="34"/>
      <c r="AF316" s="34"/>
      <c r="AG316" s="34"/>
      <c r="AH316" s="34"/>
      <c r="AI316" s="34"/>
      <c r="AJ316" s="34"/>
      <c r="AK316" s="34"/>
      <c r="AL316" s="34"/>
      <c r="AM316" s="34"/>
      <c r="AN316" s="34"/>
    </row>
    <row r="317" spans="2:40" x14ac:dyDescent="0.25">
      <c r="B317" s="217" t="s">
        <v>142</v>
      </c>
      <c r="C317" s="217" t="s">
        <v>90</v>
      </c>
      <c r="D317" s="304">
        <f t="shared" ref="D317:J317" si="74">$D$363/$D$371*D$310</f>
        <v>5295586.7281578276</v>
      </c>
      <c r="E317" s="304">
        <f t="shared" si="74"/>
        <v>5667140.6610299768</v>
      </c>
      <c r="F317" s="304">
        <f t="shared" si="74"/>
        <v>6392845.2472457085</v>
      </c>
      <c r="G317" s="304">
        <f t="shared" si="74"/>
        <v>6824397.8990520118</v>
      </c>
      <c r="H317" s="304">
        <f t="shared" si="74"/>
        <v>6956930.5662311045</v>
      </c>
      <c r="I317" s="304">
        <f t="shared" si="74"/>
        <v>7378016.9100691779</v>
      </c>
      <c r="J317" s="304">
        <f t="shared" si="74"/>
        <v>8351261.8498590831</v>
      </c>
      <c r="K317" s="304">
        <f>$E$362/$E$371*K$310</f>
        <v>8710906.1626575049</v>
      </c>
      <c r="L317" s="304">
        <f>$F$362/$F$371*L$310</f>
        <v>10628821.938678348</v>
      </c>
      <c r="M317" s="304">
        <f>$G$362/$G$371*M$310</f>
        <v>10249371.990702307</v>
      </c>
      <c r="N317" s="304">
        <f>AVERAGE(D363:G363)/AVERAGE($D$371:$G$371)*N$310</f>
        <v>10958203.914645379</v>
      </c>
      <c r="O317" s="304">
        <f>AVERAGE(E363:H363)/AVERAGE($D$371:$G$371)*O$310</f>
        <v>11475777.027257528</v>
      </c>
      <c r="P317" s="34"/>
      <c r="Q317" s="34"/>
      <c r="R317" s="34"/>
      <c r="S317" s="34"/>
      <c r="T317" s="34"/>
      <c r="U317" s="34"/>
      <c r="V317" s="34"/>
      <c r="W317" s="34"/>
      <c r="X317" s="34"/>
      <c r="Y317" s="34"/>
      <c r="Z317" s="34"/>
      <c r="AA317" s="34"/>
      <c r="AB317" s="34"/>
      <c r="AC317" s="34"/>
      <c r="AD317" s="34"/>
      <c r="AE317" s="34"/>
      <c r="AF317" s="34"/>
      <c r="AG317" s="34"/>
      <c r="AH317" s="34"/>
      <c r="AI317" s="34"/>
      <c r="AJ317" s="34"/>
      <c r="AK317" s="34"/>
      <c r="AL317" s="34"/>
      <c r="AM317" s="34"/>
      <c r="AN317" s="34"/>
    </row>
    <row r="318" spans="2:40" x14ac:dyDescent="0.25">
      <c r="B318" s="217" t="s">
        <v>315</v>
      </c>
      <c r="C318" s="217" t="s">
        <v>90</v>
      </c>
      <c r="D318" s="201"/>
      <c r="E318" s="201">
        <v>0</v>
      </c>
      <c r="F318" s="201">
        <v>0</v>
      </c>
      <c r="G318" s="201">
        <v>0</v>
      </c>
      <c r="H318" s="201">
        <v>0</v>
      </c>
      <c r="I318" s="201">
        <v>0</v>
      </c>
      <c r="J318" s="201">
        <v>0</v>
      </c>
      <c r="K318" s="201">
        <v>0</v>
      </c>
      <c r="L318" s="201">
        <v>0</v>
      </c>
      <c r="M318" s="201">
        <v>0</v>
      </c>
      <c r="N318" s="201">
        <v>0</v>
      </c>
      <c r="O318" s="201">
        <v>0</v>
      </c>
      <c r="P318" s="34"/>
      <c r="Q318" s="34"/>
      <c r="R318" s="34"/>
      <c r="S318" s="34"/>
      <c r="T318" s="34"/>
      <c r="U318" s="34"/>
      <c r="V318" s="34"/>
      <c r="W318" s="34"/>
      <c r="X318" s="34"/>
      <c r="Y318" s="34"/>
      <c r="Z318" s="34"/>
      <c r="AA318" s="34"/>
      <c r="AB318" s="34"/>
      <c r="AC318" s="34"/>
      <c r="AD318" s="34"/>
      <c r="AE318" s="34"/>
      <c r="AF318" s="34"/>
      <c r="AG318" s="34"/>
      <c r="AH318" s="34"/>
      <c r="AI318" s="34"/>
      <c r="AJ318" s="34"/>
      <c r="AK318" s="34"/>
      <c r="AL318" s="34"/>
      <c r="AM318" s="34"/>
      <c r="AN318" s="34"/>
    </row>
    <row r="319" spans="2:40" x14ac:dyDescent="0.25">
      <c r="B319" s="217" t="s">
        <v>145</v>
      </c>
      <c r="C319" s="217" t="s">
        <v>90</v>
      </c>
      <c r="D319" s="201"/>
      <c r="E319" s="201">
        <v>0</v>
      </c>
      <c r="F319" s="201">
        <v>0</v>
      </c>
      <c r="G319" s="201">
        <v>0</v>
      </c>
      <c r="H319" s="201">
        <v>0</v>
      </c>
      <c r="I319" s="201">
        <v>0</v>
      </c>
      <c r="J319" s="201">
        <v>0</v>
      </c>
      <c r="K319" s="201">
        <v>0</v>
      </c>
      <c r="L319" s="201">
        <v>0</v>
      </c>
      <c r="M319" s="201">
        <v>0</v>
      </c>
      <c r="N319" s="201">
        <v>0</v>
      </c>
      <c r="O319" s="201">
        <v>0</v>
      </c>
      <c r="P319" s="34"/>
      <c r="Q319" s="34"/>
      <c r="R319" s="34"/>
      <c r="S319" s="34"/>
      <c r="T319" s="34"/>
      <c r="U319" s="34"/>
      <c r="V319" s="34"/>
      <c r="W319" s="34"/>
      <c r="X319" s="34"/>
      <c r="Y319" s="34"/>
      <c r="Z319" s="34"/>
      <c r="AA319" s="34"/>
      <c r="AB319" s="34"/>
      <c r="AC319" s="34"/>
      <c r="AD319" s="34"/>
      <c r="AE319" s="34"/>
      <c r="AF319" s="34"/>
      <c r="AG319" s="34"/>
      <c r="AH319" s="34"/>
      <c r="AI319" s="34"/>
      <c r="AJ319" s="34"/>
      <c r="AK319" s="34"/>
      <c r="AL319" s="34"/>
      <c r="AM319" s="34"/>
      <c r="AN319" s="34"/>
    </row>
    <row r="320" spans="2:40" x14ac:dyDescent="0.25">
      <c r="B320" s="217" t="s">
        <v>146</v>
      </c>
      <c r="C320" s="217" t="s">
        <v>90</v>
      </c>
      <c r="D320" s="201"/>
      <c r="E320" s="201">
        <v>0</v>
      </c>
      <c r="F320" s="201">
        <v>0</v>
      </c>
      <c r="G320" s="201">
        <v>0</v>
      </c>
      <c r="H320" s="201">
        <v>0</v>
      </c>
      <c r="I320" s="201">
        <v>0</v>
      </c>
      <c r="J320" s="201">
        <v>0</v>
      </c>
      <c r="K320" s="201">
        <v>0</v>
      </c>
      <c r="L320" s="201">
        <v>0</v>
      </c>
      <c r="M320" s="201">
        <v>0</v>
      </c>
      <c r="N320" s="201">
        <v>0</v>
      </c>
      <c r="O320" s="201">
        <v>0</v>
      </c>
      <c r="P320" s="34"/>
      <c r="Q320" s="34"/>
      <c r="R320" s="34"/>
      <c r="S320" s="34"/>
      <c r="T320" s="34"/>
      <c r="U320" s="34"/>
      <c r="V320" s="34"/>
      <c r="W320" s="34"/>
      <c r="X320" s="34"/>
      <c r="Y320" s="34"/>
      <c r="Z320" s="34"/>
      <c r="AA320" s="34"/>
      <c r="AB320" s="34"/>
      <c r="AC320" s="34"/>
      <c r="AD320" s="34"/>
      <c r="AE320" s="34"/>
      <c r="AF320" s="34"/>
      <c r="AG320" s="34"/>
      <c r="AH320" s="34"/>
      <c r="AI320" s="34"/>
      <c r="AJ320" s="34"/>
      <c r="AK320" s="34"/>
      <c r="AL320" s="34"/>
      <c r="AM320" s="34"/>
      <c r="AN320" s="34"/>
    </row>
    <row r="321" spans="2:40" x14ac:dyDescent="0.25">
      <c r="B321" s="217" t="s">
        <v>147</v>
      </c>
      <c r="C321" s="217" t="s">
        <v>90</v>
      </c>
      <c r="D321" s="304">
        <f t="shared" ref="D321:J321" si="75">$D$364/$D$371*D$310</f>
        <v>2564178.836792211</v>
      </c>
      <c r="E321" s="304">
        <f t="shared" si="75"/>
        <v>2744089.1621829364</v>
      </c>
      <c r="F321" s="304">
        <f t="shared" si="75"/>
        <v>3095482.9618242378</v>
      </c>
      <c r="G321" s="304">
        <f t="shared" si="75"/>
        <v>3304445.2984883422</v>
      </c>
      <c r="H321" s="304">
        <f t="shared" si="75"/>
        <v>3368619.0110171665</v>
      </c>
      <c r="I321" s="304">
        <f t="shared" si="75"/>
        <v>3572513.4511913913</v>
      </c>
      <c r="J321" s="304">
        <f t="shared" si="75"/>
        <v>4043768.89572124</v>
      </c>
      <c r="K321" s="304">
        <f>$E$364/$E$371*K$310</f>
        <v>5462742.2680412363</v>
      </c>
      <c r="L321" s="304">
        <f>$F$364/$F$371*L$310</f>
        <v>6610931.2511902489</v>
      </c>
      <c r="M321" s="304">
        <f>$G$364/$G$371*M$310</f>
        <v>6186597.2106923461</v>
      </c>
      <c r="N321" s="304">
        <f>AVERAGE($D364:$G364)/AVERAGE($D$371:$G$371)*N$310</f>
        <v>6578600.7061713226</v>
      </c>
      <c r="O321" s="304">
        <f>AVERAGE($E364:$E364)/AVERAGE($D$371:$G$371)*O$310</f>
        <v>5866073.0733804116</v>
      </c>
      <c r="P321" s="34"/>
      <c r="Q321" s="34"/>
      <c r="R321" s="34"/>
      <c r="S321" s="34"/>
      <c r="T321" s="34"/>
      <c r="U321" s="34"/>
      <c r="V321" s="34"/>
      <c r="W321" s="34"/>
      <c r="X321" s="34"/>
      <c r="Y321" s="34"/>
      <c r="Z321" s="34"/>
      <c r="AA321" s="34"/>
      <c r="AB321" s="34"/>
      <c r="AC321" s="34"/>
      <c r="AD321" s="34"/>
      <c r="AE321" s="34"/>
      <c r="AF321" s="34"/>
      <c r="AG321" s="34"/>
      <c r="AH321" s="34"/>
      <c r="AI321" s="34"/>
      <c r="AJ321" s="34"/>
      <c r="AK321" s="34"/>
      <c r="AL321" s="34"/>
      <c r="AM321" s="34"/>
      <c r="AN321" s="34"/>
    </row>
    <row r="322" spans="2:40" x14ac:dyDescent="0.25">
      <c r="B322" s="217" t="s">
        <v>148</v>
      </c>
      <c r="C322" s="217" t="s">
        <v>90</v>
      </c>
      <c r="D322" s="201"/>
      <c r="E322" s="201">
        <v>0</v>
      </c>
      <c r="F322" s="201">
        <v>0</v>
      </c>
      <c r="G322" s="201">
        <v>0</v>
      </c>
      <c r="H322" s="201">
        <v>0</v>
      </c>
      <c r="I322" s="201">
        <v>0</v>
      </c>
      <c r="J322" s="201">
        <v>0</v>
      </c>
      <c r="K322" s="201">
        <v>0</v>
      </c>
      <c r="L322" s="201">
        <v>0</v>
      </c>
      <c r="M322" s="201">
        <v>0</v>
      </c>
      <c r="N322" s="201">
        <v>0</v>
      </c>
      <c r="O322" s="201">
        <v>0</v>
      </c>
      <c r="P322" s="34"/>
      <c r="Q322" s="34"/>
      <c r="R322" s="34"/>
      <c r="S322" s="34"/>
      <c r="T322" s="34"/>
      <c r="U322" s="34"/>
      <c r="V322" s="34"/>
      <c r="W322" s="34"/>
      <c r="X322" s="34"/>
      <c r="Y322" s="34"/>
      <c r="Z322" s="34"/>
      <c r="AA322" s="34"/>
      <c r="AB322" s="34"/>
      <c r="AC322" s="34"/>
      <c r="AD322" s="34"/>
      <c r="AE322" s="34"/>
      <c r="AF322" s="34"/>
      <c r="AG322" s="34"/>
      <c r="AH322" s="34"/>
      <c r="AI322" s="34"/>
      <c r="AJ322" s="34"/>
      <c r="AK322" s="34"/>
      <c r="AL322" s="34"/>
      <c r="AM322" s="34"/>
      <c r="AN322" s="34"/>
    </row>
    <row r="323" spans="2:40" x14ac:dyDescent="0.25">
      <c r="B323" s="217" t="s">
        <v>149</v>
      </c>
      <c r="C323" s="217" t="s">
        <v>90</v>
      </c>
      <c r="D323" s="201"/>
      <c r="E323" s="201">
        <v>0</v>
      </c>
      <c r="F323" s="201">
        <v>0</v>
      </c>
      <c r="G323" s="201">
        <v>0</v>
      </c>
      <c r="H323" s="201">
        <v>0</v>
      </c>
      <c r="I323" s="201">
        <v>0</v>
      </c>
      <c r="J323" s="201">
        <v>0</v>
      </c>
      <c r="K323" s="201">
        <v>0</v>
      </c>
      <c r="L323" s="201">
        <v>0</v>
      </c>
      <c r="M323" s="201">
        <v>0</v>
      </c>
      <c r="N323" s="201">
        <v>0</v>
      </c>
      <c r="O323" s="201">
        <v>0</v>
      </c>
      <c r="P323" s="34"/>
      <c r="Q323" s="34"/>
      <c r="R323" s="34"/>
      <c r="S323" s="34"/>
      <c r="T323" s="34"/>
      <c r="U323" s="34"/>
      <c r="V323" s="34"/>
      <c r="W323" s="34"/>
      <c r="X323" s="34"/>
      <c r="Y323" s="34"/>
      <c r="Z323" s="34"/>
      <c r="AA323" s="34"/>
      <c r="AB323" s="34"/>
      <c r="AC323" s="34"/>
      <c r="AD323" s="34"/>
      <c r="AE323" s="34"/>
      <c r="AF323" s="34"/>
      <c r="AG323" s="34"/>
      <c r="AH323" s="34"/>
      <c r="AI323" s="34"/>
      <c r="AJ323" s="34"/>
      <c r="AK323" s="34"/>
      <c r="AL323" s="34"/>
      <c r="AM323" s="34"/>
      <c r="AN323" s="34"/>
    </row>
    <row r="324" spans="2:40" x14ac:dyDescent="0.25">
      <c r="B324" s="217" t="s">
        <v>150</v>
      </c>
      <c r="C324" s="217" t="s">
        <v>90</v>
      </c>
      <c r="D324" s="201"/>
      <c r="E324" s="201">
        <v>0</v>
      </c>
      <c r="F324" s="201">
        <v>0</v>
      </c>
      <c r="G324" s="201">
        <v>0</v>
      </c>
      <c r="H324" s="201">
        <v>0</v>
      </c>
      <c r="I324" s="201">
        <v>0</v>
      </c>
      <c r="J324" s="201">
        <v>0</v>
      </c>
      <c r="K324" s="201">
        <v>0</v>
      </c>
      <c r="L324" s="201">
        <v>0</v>
      </c>
      <c r="M324" s="201">
        <v>0</v>
      </c>
      <c r="N324" s="201">
        <v>0</v>
      </c>
      <c r="O324" s="201">
        <v>0</v>
      </c>
      <c r="P324" s="34"/>
      <c r="Q324" s="34"/>
      <c r="R324" s="34"/>
      <c r="S324" s="34"/>
      <c r="T324" s="34"/>
      <c r="U324" s="34"/>
      <c r="V324" s="34"/>
      <c r="W324" s="34"/>
      <c r="X324" s="34"/>
      <c r="Y324" s="34"/>
      <c r="Z324" s="34"/>
      <c r="AA324" s="34"/>
      <c r="AB324" s="34"/>
      <c r="AC324" s="34"/>
      <c r="AD324" s="34"/>
      <c r="AE324" s="34"/>
      <c r="AF324" s="34"/>
      <c r="AG324" s="34"/>
      <c r="AH324" s="34"/>
      <c r="AI324" s="34"/>
      <c r="AJ324" s="34"/>
      <c r="AK324" s="34"/>
      <c r="AL324" s="34"/>
      <c r="AM324" s="34"/>
      <c r="AN324" s="34"/>
    </row>
    <row r="325" spans="2:40" x14ac:dyDescent="0.25">
      <c r="B325" s="217" t="s">
        <v>151</v>
      </c>
      <c r="C325" s="217" t="s">
        <v>90</v>
      </c>
      <c r="D325" s="304">
        <f t="shared" ref="D325:J325" si="76">$D$365/$D$371*D$310</f>
        <v>3790525.236997182</v>
      </c>
      <c r="E325" s="304">
        <f t="shared" si="76"/>
        <v>4056479.6310530365</v>
      </c>
      <c r="F325" s="304">
        <f t="shared" si="76"/>
        <v>4575931.3348706122</v>
      </c>
      <c r="G325" s="304">
        <f t="shared" si="76"/>
        <v>4884832.1803740719</v>
      </c>
      <c r="H325" s="304">
        <f t="shared" si="76"/>
        <v>4979697.6684601596</v>
      </c>
      <c r="I325" s="304">
        <f t="shared" si="76"/>
        <v>5281106.840891622</v>
      </c>
      <c r="J325" s="304">
        <f t="shared" si="76"/>
        <v>5977745.3241096595</v>
      </c>
      <c r="K325" s="304">
        <f>$E$365/$E$371*K$310</f>
        <v>6607316.8384879725</v>
      </c>
      <c r="L325" s="304">
        <f>$F$365/$F$371*L$310</f>
        <v>8493102.2662350032</v>
      </c>
      <c r="M325" s="304">
        <f>$G$365/$G$371*M$310</f>
        <v>8879586.5847584251</v>
      </c>
      <c r="N325" s="304">
        <f>AVERAGE($D365:$G365)/AVERAGE($D$371:$G$371)*N$310</f>
        <v>8851636.9358305186</v>
      </c>
      <c r="O325" s="304">
        <f>AVERAGE($E365:$E365)/AVERAGE($D$371:$G$371)*O$310</f>
        <v>7095155.0506601166</v>
      </c>
      <c r="P325" s="34"/>
      <c r="Q325" s="34"/>
      <c r="R325" s="34"/>
      <c r="S325" s="34"/>
      <c r="T325" s="34"/>
      <c r="U325" s="34"/>
      <c r="V325" s="34"/>
      <c r="W325" s="34"/>
      <c r="X325" s="34"/>
      <c r="Y325" s="34"/>
      <c r="Z325" s="34"/>
      <c r="AA325" s="34"/>
      <c r="AB325" s="34"/>
      <c r="AC325" s="34"/>
      <c r="AD325" s="34"/>
      <c r="AE325" s="34"/>
      <c r="AF325" s="34"/>
      <c r="AG325" s="34"/>
      <c r="AH325" s="34"/>
      <c r="AI325" s="34"/>
      <c r="AJ325" s="34"/>
      <c r="AK325" s="34"/>
      <c r="AL325" s="34"/>
      <c r="AM325" s="34"/>
      <c r="AN325" s="34"/>
    </row>
    <row r="326" spans="2:40" x14ac:dyDescent="0.25">
      <c r="B326" s="217" t="s">
        <v>152</v>
      </c>
      <c r="C326" s="217" t="s">
        <v>90</v>
      </c>
      <c r="D326" s="304">
        <f t="shared" ref="D326:J326" si="77">$D$366/$D$371*D$310</f>
        <v>9673159.527491672</v>
      </c>
      <c r="E326" s="304">
        <f t="shared" si="77"/>
        <v>10351856.837202152</v>
      </c>
      <c r="F326" s="304">
        <f t="shared" si="77"/>
        <v>11677461.83484499</v>
      </c>
      <c r="G326" s="304">
        <f t="shared" si="77"/>
        <v>12465755.532923391</v>
      </c>
      <c r="H326" s="304">
        <f t="shared" si="77"/>
        <v>12707845.729541378</v>
      </c>
      <c r="I326" s="304">
        <f t="shared" si="77"/>
        <v>13477021.193543429</v>
      </c>
      <c r="J326" s="304">
        <f t="shared" si="77"/>
        <v>15254794.65759672</v>
      </c>
      <c r="K326" s="304">
        <f>$E$366/$E$371*K$310</f>
        <v>17303799.750286371</v>
      </c>
      <c r="L326" s="304">
        <f>$F$366/$F$371*L$310</f>
        <v>17211303.630546562</v>
      </c>
      <c r="M326" s="304">
        <f>$G$366/$G$371*M$310</f>
        <v>17575194.685995352</v>
      </c>
      <c r="N326" s="304">
        <f>AVERAGE(D366:G366)/AVERAGE($D$371:$G$371)*N$310</f>
        <v>19708845.889484189</v>
      </c>
      <c r="O326" s="422"/>
      <c r="P326" s="34"/>
      <c r="Q326" s="34"/>
      <c r="R326" s="34"/>
      <c r="S326" s="34"/>
      <c r="T326" s="34"/>
      <c r="U326" s="34"/>
      <c r="V326" s="34"/>
      <c r="W326" s="34"/>
      <c r="X326" s="34"/>
      <c r="Y326" s="34"/>
      <c r="Z326" s="34"/>
      <c r="AA326" s="34"/>
      <c r="AB326" s="34"/>
      <c r="AC326" s="34"/>
      <c r="AD326" s="34"/>
      <c r="AE326" s="34"/>
      <c r="AF326" s="34"/>
      <c r="AG326" s="34"/>
      <c r="AH326" s="34"/>
      <c r="AI326" s="34"/>
      <c r="AJ326" s="34"/>
      <c r="AK326" s="34"/>
      <c r="AL326" s="34"/>
      <c r="AM326" s="34"/>
      <c r="AN326" s="34"/>
    </row>
    <row r="327" spans="2:40" x14ac:dyDescent="0.25">
      <c r="B327" s="217" t="s">
        <v>153</v>
      </c>
      <c r="C327" s="217" t="s">
        <v>90</v>
      </c>
      <c r="D327" s="201"/>
      <c r="E327" s="201">
        <v>0</v>
      </c>
      <c r="F327" s="201">
        <v>0</v>
      </c>
      <c r="G327" s="201">
        <v>0</v>
      </c>
      <c r="H327" s="201">
        <v>0</v>
      </c>
      <c r="I327" s="201">
        <v>0</v>
      </c>
      <c r="J327" s="201">
        <v>0</v>
      </c>
      <c r="K327" s="201">
        <v>0</v>
      </c>
      <c r="L327" s="201">
        <v>0</v>
      </c>
      <c r="M327" s="201">
        <v>0</v>
      </c>
      <c r="N327" s="201">
        <v>0</v>
      </c>
      <c r="O327" s="201">
        <v>0</v>
      </c>
      <c r="P327" s="34"/>
      <c r="Q327" s="34"/>
      <c r="R327" s="34"/>
      <c r="S327" s="34"/>
      <c r="T327" s="34"/>
      <c r="U327" s="34"/>
      <c r="V327" s="34"/>
      <c r="W327" s="34"/>
      <c r="X327" s="34"/>
      <c r="Y327" s="34"/>
      <c r="Z327" s="34"/>
      <c r="AA327" s="34"/>
      <c r="AB327" s="34"/>
      <c r="AC327" s="34"/>
      <c r="AD327" s="34"/>
      <c r="AE327" s="34"/>
      <c r="AF327" s="34"/>
      <c r="AG327" s="34"/>
      <c r="AH327" s="34"/>
      <c r="AI327" s="34"/>
      <c r="AJ327" s="34"/>
      <c r="AK327" s="34"/>
      <c r="AL327" s="34"/>
      <c r="AM327" s="34"/>
      <c r="AN327" s="34"/>
    </row>
    <row r="328" spans="2:40" x14ac:dyDescent="0.25">
      <c r="B328" s="217" t="s">
        <v>154</v>
      </c>
      <c r="C328" s="217" t="s">
        <v>90</v>
      </c>
      <c r="D328" s="201"/>
      <c r="E328" s="201">
        <v>0</v>
      </c>
      <c r="F328" s="201">
        <v>0</v>
      </c>
      <c r="G328" s="201">
        <v>0</v>
      </c>
      <c r="H328" s="201">
        <v>0</v>
      </c>
      <c r="I328" s="201">
        <v>0</v>
      </c>
      <c r="J328" s="201">
        <v>0</v>
      </c>
      <c r="K328" s="201">
        <v>0</v>
      </c>
      <c r="L328" s="201">
        <v>0</v>
      </c>
      <c r="M328" s="201">
        <v>0</v>
      </c>
      <c r="N328" s="201">
        <v>0</v>
      </c>
      <c r="O328" s="201">
        <v>0</v>
      </c>
      <c r="P328" s="34"/>
      <c r="Q328" s="34"/>
      <c r="R328" s="34"/>
      <c r="S328" s="34"/>
      <c r="T328" s="34"/>
      <c r="U328" s="34"/>
      <c r="V328" s="34"/>
      <c r="W328" s="34"/>
      <c r="X328" s="34"/>
      <c r="Y328" s="34"/>
      <c r="Z328" s="34"/>
      <c r="AA328" s="34"/>
      <c r="AB328" s="34"/>
      <c r="AC328" s="34"/>
      <c r="AD328" s="34"/>
      <c r="AE328" s="34"/>
      <c r="AF328" s="34"/>
      <c r="AG328" s="34"/>
      <c r="AH328" s="34"/>
      <c r="AI328" s="34"/>
      <c r="AJ328" s="34"/>
      <c r="AK328" s="34"/>
      <c r="AL328" s="34"/>
      <c r="AM328" s="34"/>
      <c r="AN328" s="34"/>
    </row>
    <row r="329" spans="2:40" x14ac:dyDescent="0.25">
      <c r="B329" s="217" t="s">
        <v>155</v>
      </c>
      <c r="C329" s="217" t="s">
        <v>90</v>
      </c>
      <c r="D329" s="201"/>
      <c r="E329" s="201">
        <v>0</v>
      </c>
      <c r="F329" s="201">
        <v>0</v>
      </c>
      <c r="G329" s="201">
        <v>0</v>
      </c>
      <c r="H329" s="201">
        <v>0</v>
      </c>
      <c r="I329" s="201">
        <v>0</v>
      </c>
      <c r="J329" s="201">
        <v>0</v>
      </c>
      <c r="K329" s="201">
        <v>0</v>
      </c>
      <c r="L329" s="201">
        <v>0</v>
      </c>
      <c r="M329" s="201">
        <v>0</v>
      </c>
      <c r="N329" s="201">
        <v>0</v>
      </c>
      <c r="O329" s="201">
        <v>0</v>
      </c>
      <c r="P329" s="34"/>
      <c r="Q329" s="34"/>
      <c r="R329" s="34"/>
      <c r="S329" s="34"/>
      <c r="T329" s="34"/>
      <c r="U329" s="34"/>
      <c r="V329" s="34"/>
      <c r="W329" s="34"/>
      <c r="X329" s="34"/>
      <c r="Y329" s="34"/>
      <c r="Z329" s="34"/>
      <c r="AA329" s="34"/>
      <c r="AB329" s="34"/>
      <c r="AC329" s="34"/>
      <c r="AD329" s="34"/>
      <c r="AE329" s="34"/>
      <c r="AF329" s="34"/>
      <c r="AG329" s="34"/>
      <c r="AH329" s="34"/>
      <c r="AI329" s="34"/>
      <c r="AJ329" s="34"/>
      <c r="AK329" s="34"/>
      <c r="AL329" s="34"/>
      <c r="AM329" s="34"/>
      <c r="AN329" s="34"/>
    </row>
    <row r="330" spans="2:40" x14ac:dyDescent="0.25">
      <c r="B330" s="217" t="s">
        <v>156</v>
      </c>
      <c r="C330" s="217" t="s">
        <v>90</v>
      </c>
      <c r="D330" s="304">
        <f t="shared" ref="D330:J330" si="78">$D$367/$D$371*D$310</f>
        <v>5630044.8373046378</v>
      </c>
      <c r="E330" s="304">
        <f t="shared" si="78"/>
        <v>6025065.3343581865</v>
      </c>
      <c r="F330" s="304">
        <f t="shared" si="78"/>
        <v>6796603.894440175</v>
      </c>
      <c r="G330" s="304">
        <f t="shared" si="78"/>
        <v>7255412.5032026656</v>
      </c>
      <c r="H330" s="304">
        <f t="shared" si="78"/>
        <v>7396315.6546246484</v>
      </c>
      <c r="I330" s="304">
        <f t="shared" si="78"/>
        <v>7843996.9254419683</v>
      </c>
      <c r="J330" s="304">
        <f t="shared" si="78"/>
        <v>8878709.9666922893</v>
      </c>
      <c r="K330" s="304">
        <f>$E$367/$E$371*K$310</f>
        <v>9127115.0973654091</v>
      </c>
      <c r="L330" s="304">
        <f>$F$367/$F$371*L$310</f>
        <v>8528879.0706532095</v>
      </c>
      <c r="M330" s="304">
        <f>$G$367/$G$371*M$310</f>
        <v>8284217.582600032</v>
      </c>
      <c r="N330" s="304">
        <f>AVERAGE(D367:G367)/AVERAGE($D$371:$G$371)*N$310</f>
        <v>10132931.424623888</v>
      </c>
      <c r="O330" s="304">
        <f>AVERAGE(E367:H367)/AVERAGE($D$371:$G$371)*O$310</f>
        <v>10203242.656841675</v>
      </c>
      <c r="P330" s="34"/>
      <c r="Q330" s="34"/>
      <c r="R330" s="34"/>
      <c r="S330" s="34"/>
      <c r="T330" s="34"/>
      <c r="U330" s="34"/>
      <c r="V330" s="34"/>
      <c r="W330" s="34"/>
      <c r="X330" s="34"/>
      <c r="Y330" s="34"/>
      <c r="Z330" s="34"/>
      <c r="AA330" s="34"/>
      <c r="AB330" s="34"/>
      <c r="AC330" s="34"/>
      <c r="AD330" s="34"/>
      <c r="AE330" s="34"/>
      <c r="AF330" s="34"/>
      <c r="AG330" s="34"/>
      <c r="AH330" s="34"/>
      <c r="AI330" s="34"/>
      <c r="AJ330" s="34"/>
      <c r="AK330" s="34"/>
      <c r="AL330" s="34"/>
      <c r="AM330" s="34"/>
      <c r="AN330" s="34"/>
    </row>
    <row r="331" spans="2:40" x14ac:dyDescent="0.25">
      <c r="B331" s="217" t="s">
        <v>157</v>
      </c>
      <c r="C331" s="217" t="s">
        <v>90</v>
      </c>
      <c r="D331" s="201"/>
      <c r="E331" s="201">
        <v>0</v>
      </c>
      <c r="F331" s="201">
        <v>0</v>
      </c>
      <c r="G331" s="201">
        <v>0</v>
      </c>
      <c r="H331" s="201">
        <v>0</v>
      </c>
      <c r="I331" s="201">
        <v>0</v>
      </c>
      <c r="J331" s="201">
        <v>0</v>
      </c>
      <c r="K331" s="201">
        <v>0</v>
      </c>
      <c r="L331" s="201">
        <v>0</v>
      </c>
      <c r="M331" s="201">
        <v>0</v>
      </c>
      <c r="N331" s="201">
        <v>0</v>
      </c>
      <c r="O331" s="201">
        <v>0</v>
      </c>
      <c r="P331" s="34"/>
      <c r="Q331" s="34"/>
      <c r="R331" s="34"/>
      <c r="S331" s="34"/>
      <c r="T331" s="34"/>
      <c r="U331" s="34"/>
      <c r="V331" s="34"/>
      <c r="W331" s="34"/>
      <c r="X331" s="34"/>
      <c r="Y331" s="34"/>
      <c r="Z331" s="34"/>
      <c r="AA331" s="34"/>
      <c r="AB331" s="34"/>
      <c r="AC331" s="34"/>
      <c r="AD331" s="34"/>
      <c r="AE331" s="34"/>
      <c r="AF331" s="34"/>
      <c r="AG331" s="34"/>
      <c r="AH331" s="34"/>
      <c r="AI331" s="34"/>
      <c r="AJ331" s="34"/>
      <c r="AK331" s="34"/>
      <c r="AL331" s="34"/>
      <c r="AM331" s="34"/>
      <c r="AN331" s="34"/>
    </row>
    <row r="332" spans="2:40" x14ac:dyDescent="0.25">
      <c r="B332" s="217" t="s">
        <v>158</v>
      </c>
      <c r="C332" s="217" t="s">
        <v>90</v>
      </c>
      <c r="D332" s="201"/>
      <c r="E332" s="201">
        <v>0</v>
      </c>
      <c r="F332" s="201">
        <v>0</v>
      </c>
      <c r="G332" s="201">
        <v>0</v>
      </c>
      <c r="H332" s="201">
        <v>0</v>
      </c>
      <c r="I332" s="201">
        <v>0</v>
      </c>
      <c r="J332" s="201">
        <v>0</v>
      </c>
      <c r="K332" s="201">
        <v>0</v>
      </c>
      <c r="L332" s="201">
        <v>0</v>
      </c>
      <c r="M332" s="201">
        <v>0</v>
      </c>
      <c r="N332" s="201">
        <v>0</v>
      </c>
      <c r="O332" s="201">
        <v>0</v>
      </c>
      <c r="P332" s="34"/>
      <c r="Q332" s="34"/>
      <c r="R332" s="34"/>
      <c r="S332" s="34"/>
      <c r="T332" s="34"/>
      <c r="U332" s="34"/>
      <c r="V332" s="34"/>
      <c r="W332" s="34"/>
      <c r="X332" s="34"/>
      <c r="Y332" s="34"/>
      <c r="Z332" s="34"/>
      <c r="AA332" s="34"/>
      <c r="AB332" s="34"/>
      <c r="AC332" s="34"/>
      <c r="AD332" s="34"/>
      <c r="AE332" s="34"/>
      <c r="AF332" s="34"/>
      <c r="AG332" s="34"/>
      <c r="AH332" s="34"/>
      <c r="AI332" s="34"/>
      <c r="AJ332" s="34"/>
      <c r="AK332" s="34"/>
      <c r="AL332" s="34"/>
      <c r="AM332" s="34"/>
      <c r="AN332" s="34"/>
    </row>
    <row r="333" spans="2:40" x14ac:dyDescent="0.25">
      <c r="B333" s="217" t="s">
        <v>159</v>
      </c>
      <c r="C333" s="217" t="s">
        <v>90</v>
      </c>
      <c r="D333" s="201"/>
      <c r="E333" s="201">
        <v>0</v>
      </c>
      <c r="F333" s="201">
        <v>0</v>
      </c>
      <c r="G333" s="201">
        <v>0</v>
      </c>
      <c r="H333" s="201">
        <v>0</v>
      </c>
      <c r="I333" s="201">
        <v>0</v>
      </c>
      <c r="J333" s="201">
        <v>0</v>
      </c>
      <c r="K333" s="201">
        <v>0</v>
      </c>
      <c r="L333" s="201">
        <v>0</v>
      </c>
      <c r="M333" s="201">
        <v>0</v>
      </c>
      <c r="N333" s="201">
        <v>0</v>
      </c>
      <c r="O333" s="201">
        <v>0</v>
      </c>
      <c r="P333" s="34"/>
      <c r="Q333" s="34"/>
      <c r="R333" s="34"/>
      <c r="S333" s="34"/>
      <c r="T333" s="34"/>
      <c r="U333" s="34"/>
      <c r="V333" s="34"/>
      <c r="W333" s="34"/>
      <c r="X333" s="34"/>
      <c r="Y333" s="34"/>
      <c r="Z333" s="34"/>
      <c r="AA333" s="34"/>
      <c r="AB333" s="34"/>
      <c r="AC333" s="34"/>
      <c r="AD333" s="34"/>
      <c r="AE333" s="34"/>
      <c r="AF333" s="34"/>
      <c r="AG333" s="34"/>
      <c r="AH333" s="34"/>
      <c r="AI333" s="34"/>
      <c r="AJ333" s="34"/>
      <c r="AK333" s="34"/>
      <c r="AL333" s="34"/>
      <c r="AM333" s="34"/>
      <c r="AN333" s="34"/>
    </row>
    <row r="334" spans="2:40" x14ac:dyDescent="0.25">
      <c r="B334" s="217" t="s">
        <v>160</v>
      </c>
      <c r="C334" s="217" t="s">
        <v>90</v>
      </c>
      <c r="D334" s="201"/>
      <c r="E334" s="201">
        <v>0</v>
      </c>
      <c r="F334" s="201">
        <v>0</v>
      </c>
      <c r="G334" s="201">
        <v>0</v>
      </c>
      <c r="H334" s="201">
        <v>0</v>
      </c>
      <c r="I334" s="201">
        <v>0</v>
      </c>
      <c r="J334" s="201">
        <v>0</v>
      </c>
      <c r="K334" s="201">
        <v>0</v>
      </c>
      <c r="L334" s="201">
        <v>0</v>
      </c>
      <c r="M334" s="201">
        <v>0</v>
      </c>
      <c r="N334" s="201">
        <v>0</v>
      </c>
      <c r="O334" s="201">
        <v>0</v>
      </c>
      <c r="P334" s="34"/>
      <c r="Q334" s="34"/>
      <c r="R334" s="34"/>
      <c r="S334" s="34"/>
      <c r="T334" s="34"/>
      <c r="U334" s="34"/>
      <c r="V334" s="34"/>
      <c r="W334" s="34"/>
      <c r="X334" s="34"/>
      <c r="Y334" s="34"/>
      <c r="Z334" s="34"/>
      <c r="AA334" s="34"/>
      <c r="AB334" s="34"/>
      <c r="AC334" s="34"/>
      <c r="AD334" s="34"/>
      <c r="AE334" s="34"/>
      <c r="AF334" s="34"/>
      <c r="AG334" s="34"/>
      <c r="AH334" s="34"/>
      <c r="AI334" s="34"/>
      <c r="AJ334" s="34"/>
      <c r="AK334" s="34"/>
      <c r="AL334" s="34"/>
      <c r="AM334" s="34"/>
      <c r="AN334" s="34"/>
    </row>
    <row r="335" spans="2:40" x14ac:dyDescent="0.25">
      <c r="B335" s="217" t="s">
        <v>161</v>
      </c>
      <c r="C335" s="217" t="s">
        <v>90</v>
      </c>
      <c r="D335" s="304">
        <f t="shared" ref="D335:J335" si="79">$D$368/$D$371*D$310</f>
        <v>1783776.5821163207</v>
      </c>
      <c r="E335" s="304">
        <f t="shared" si="79"/>
        <v>1908931.5910837818</v>
      </c>
      <c r="F335" s="304">
        <f t="shared" si="79"/>
        <v>2153379.4517038176</v>
      </c>
      <c r="G335" s="304">
        <f t="shared" si="79"/>
        <v>2298744.5554701514</v>
      </c>
      <c r="H335" s="304">
        <f t="shared" si="79"/>
        <v>2343387.1380988983</v>
      </c>
      <c r="I335" s="304">
        <f t="shared" si="79"/>
        <v>2485226.748654881</v>
      </c>
      <c r="J335" s="304">
        <f t="shared" si="79"/>
        <v>2813056.623110428</v>
      </c>
      <c r="K335" s="304">
        <f>$E$368/$E$371*K$310</f>
        <v>3988668.9576174114</v>
      </c>
      <c r="L335" s="304">
        <f>$F$368/$F$371*L$310</f>
        <v>6066501.6187392874</v>
      </c>
      <c r="M335" s="304">
        <f>$G$368/$G$371*M$310</f>
        <v>8588452.5983729046</v>
      </c>
      <c r="N335" s="304">
        <f>AVERAGE(D368:G368)/AVERAGE($D$371:$G$371)*N$310</f>
        <v>6460704.6361682536</v>
      </c>
      <c r="O335" s="304">
        <f>AVERAGE(E368:H368)/AVERAGE($D$371:$G$371)*O$310</f>
        <v>7511056.5278204214</v>
      </c>
      <c r="P335" s="34"/>
      <c r="Q335" s="34"/>
      <c r="R335" s="34"/>
      <c r="S335" s="34"/>
      <c r="T335" s="34"/>
      <c r="U335" s="34"/>
      <c r="V335" s="34"/>
      <c r="W335" s="34"/>
      <c r="X335" s="34"/>
      <c r="Y335" s="34"/>
      <c r="Z335" s="34"/>
      <c r="AA335" s="34"/>
      <c r="AB335" s="34"/>
      <c r="AC335" s="34"/>
      <c r="AD335" s="34"/>
      <c r="AE335" s="34"/>
      <c r="AF335" s="34"/>
      <c r="AG335" s="34"/>
      <c r="AH335" s="34"/>
      <c r="AI335" s="34"/>
      <c r="AJ335" s="34"/>
      <c r="AK335" s="34"/>
      <c r="AL335" s="34"/>
      <c r="AM335" s="34"/>
      <c r="AN335" s="34"/>
    </row>
    <row r="336" spans="2:40" x14ac:dyDescent="0.25">
      <c r="B336" s="217" t="s">
        <v>162</v>
      </c>
      <c r="C336" s="217" t="s">
        <v>90</v>
      </c>
      <c r="D336" s="201"/>
      <c r="E336" s="201">
        <v>0</v>
      </c>
      <c r="F336" s="201">
        <v>0</v>
      </c>
      <c r="G336" s="201">
        <v>0</v>
      </c>
      <c r="H336" s="201">
        <v>0</v>
      </c>
      <c r="I336" s="201">
        <v>0</v>
      </c>
      <c r="J336" s="201">
        <v>0</v>
      </c>
      <c r="K336" s="201">
        <v>0</v>
      </c>
      <c r="L336" s="201">
        <v>0</v>
      </c>
      <c r="M336" s="201">
        <v>0</v>
      </c>
      <c r="N336" s="201">
        <v>0</v>
      </c>
      <c r="O336" s="201">
        <v>0</v>
      </c>
      <c r="P336" s="34"/>
      <c r="Q336" s="34"/>
      <c r="R336" s="34"/>
      <c r="S336" s="34"/>
      <c r="T336" s="34"/>
      <c r="U336" s="34"/>
      <c r="V336" s="34"/>
      <c r="W336" s="34"/>
      <c r="X336" s="34"/>
      <c r="Y336" s="34"/>
      <c r="Z336" s="34"/>
      <c r="AA336" s="34"/>
      <c r="AB336" s="34"/>
      <c r="AC336" s="34"/>
      <c r="AD336" s="34"/>
      <c r="AE336" s="34"/>
      <c r="AF336" s="34"/>
      <c r="AG336" s="34"/>
      <c r="AH336" s="34"/>
      <c r="AI336" s="34"/>
      <c r="AJ336" s="34"/>
      <c r="AK336" s="34"/>
      <c r="AL336" s="34"/>
      <c r="AM336" s="34"/>
      <c r="AN336" s="34"/>
    </row>
    <row r="337" spans="2:40" x14ac:dyDescent="0.25">
      <c r="B337" s="217" t="s">
        <v>163</v>
      </c>
      <c r="C337" s="217" t="s">
        <v>90</v>
      </c>
      <c r="D337" s="201"/>
      <c r="E337" s="201">
        <v>0</v>
      </c>
      <c r="F337" s="201">
        <v>0</v>
      </c>
      <c r="G337" s="201">
        <v>0</v>
      </c>
      <c r="H337" s="201">
        <v>0</v>
      </c>
      <c r="I337" s="201">
        <v>0</v>
      </c>
      <c r="J337" s="201">
        <v>0</v>
      </c>
      <c r="K337" s="201">
        <v>0</v>
      </c>
      <c r="L337" s="201">
        <v>0</v>
      </c>
      <c r="M337" s="201">
        <v>0</v>
      </c>
      <c r="N337" s="201">
        <v>0</v>
      </c>
      <c r="O337" s="201">
        <v>0</v>
      </c>
      <c r="P337" s="34"/>
      <c r="Q337" s="34"/>
      <c r="R337" s="34"/>
      <c r="S337" s="34"/>
      <c r="T337" s="34"/>
      <c r="U337" s="34"/>
      <c r="V337" s="34"/>
      <c r="W337" s="34"/>
      <c r="X337" s="34"/>
      <c r="Y337" s="34"/>
      <c r="Z337" s="34"/>
      <c r="AA337" s="34"/>
      <c r="AB337" s="34"/>
      <c r="AC337" s="34"/>
      <c r="AD337" s="34"/>
      <c r="AE337" s="34"/>
      <c r="AF337" s="34"/>
      <c r="AG337" s="34"/>
      <c r="AH337" s="34"/>
      <c r="AI337" s="34"/>
      <c r="AJ337" s="34"/>
      <c r="AK337" s="34"/>
      <c r="AL337" s="34"/>
      <c r="AM337" s="34"/>
      <c r="AN337" s="34"/>
    </row>
    <row r="338" spans="2:40" x14ac:dyDescent="0.25">
      <c r="B338" s="217" t="s">
        <v>164</v>
      </c>
      <c r="C338" s="217" t="s">
        <v>90</v>
      </c>
      <c r="D338" s="201"/>
      <c r="E338" s="201">
        <v>0</v>
      </c>
      <c r="F338" s="201">
        <v>0</v>
      </c>
      <c r="G338" s="201">
        <v>0</v>
      </c>
      <c r="H338" s="201">
        <v>0</v>
      </c>
      <c r="I338" s="201">
        <v>0</v>
      </c>
      <c r="J338" s="201">
        <v>0</v>
      </c>
      <c r="K338" s="201">
        <v>0</v>
      </c>
      <c r="L338" s="201">
        <v>0</v>
      </c>
      <c r="M338" s="201">
        <v>0</v>
      </c>
      <c r="N338" s="201">
        <v>0</v>
      </c>
      <c r="O338" s="201">
        <v>0</v>
      </c>
      <c r="P338" s="34"/>
      <c r="Q338" s="34"/>
      <c r="R338" s="34"/>
      <c r="S338" s="34"/>
      <c r="T338" s="34"/>
      <c r="U338" s="34"/>
      <c r="V338" s="34"/>
      <c r="W338" s="34"/>
      <c r="X338" s="34"/>
      <c r="Y338" s="34"/>
      <c r="Z338" s="34"/>
      <c r="AA338" s="34"/>
      <c r="AB338" s="34"/>
      <c r="AC338" s="34"/>
      <c r="AD338" s="34"/>
      <c r="AE338" s="34"/>
      <c r="AF338" s="34"/>
      <c r="AG338" s="34"/>
      <c r="AH338" s="34"/>
      <c r="AI338" s="34"/>
      <c r="AJ338" s="34"/>
      <c r="AK338" s="34"/>
      <c r="AL338" s="34"/>
      <c r="AM338" s="34"/>
      <c r="AN338" s="34"/>
    </row>
    <row r="339" spans="2:40" x14ac:dyDescent="0.25">
      <c r="B339" s="217" t="s">
        <v>165</v>
      </c>
      <c r="C339" s="217" t="s">
        <v>90</v>
      </c>
      <c r="D339" s="201"/>
      <c r="E339" s="201">
        <v>0</v>
      </c>
      <c r="F339" s="201">
        <v>0</v>
      </c>
      <c r="G339" s="201">
        <v>0</v>
      </c>
      <c r="H339" s="201">
        <v>0</v>
      </c>
      <c r="I339" s="201">
        <v>0</v>
      </c>
      <c r="J339" s="201">
        <v>0</v>
      </c>
      <c r="K339" s="201">
        <v>0</v>
      </c>
      <c r="L339" s="201">
        <v>0</v>
      </c>
      <c r="M339" s="201">
        <v>0</v>
      </c>
      <c r="N339" s="201">
        <v>0</v>
      </c>
      <c r="O339" s="201">
        <v>0</v>
      </c>
      <c r="P339" s="34"/>
      <c r="Q339" s="34"/>
      <c r="R339" s="34"/>
      <c r="S339" s="34"/>
      <c r="T339" s="34"/>
      <c r="U339" s="34"/>
      <c r="V339" s="34"/>
      <c r="W339" s="34"/>
      <c r="X339" s="34"/>
      <c r="Y339" s="34"/>
      <c r="Z339" s="34"/>
      <c r="AA339" s="34"/>
      <c r="AB339" s="34"/>
      <c r="AC339" s="34"/>
      <c r="AD339" s="34"/>
      <c r="AE339" s="34"/>
      <c r="AF339" s="34"/>
      <c r="AG339" s="34"/>
      <c r="AH339" s="34"/>
      <c r="AI339" s="34"/>
      <c r="AJ339" s="34"/>
      <c r="AK339" s="34"/>
      <c r="AL339" s="34"/>
      <c r="AM339" s="34"/>
      <c r="AN339" s="34"/>
    </row>
    <row r="340" spans="2:40" x14ac:dyDescent="0.25">
      <c r="B340" s="217" t="s">
        <v>166</v>
      </c>
      <c r="C340" s="217" t="s">
        <v>90</v>
      </c>
      <c r="D340" s="304">
        <f t="shared" ref="D340:J340" si="80">$D$369/$D$371*D$310</f>
        <v>3840531.1837560846</v>
      </c>
      <c r="E340" s="304">
        <f t="shared" si="80"/>
        <v>4109994.142044581</v>
      </c>
      <c r="F340" s="304">
        <f t="shared" si="80"/>
        <v>4636298.636074814</v>
      </c>
      <c r="G340" s="304">
        <f t="shared" si="80"/>
        <v>4949274.6105559822</v>
      </c>
      <c r="H340" s="304">
        <f t="shared" si="80"/>
        <v>5045391.597642838</v>
      </c>
      <c r="I340" s="304">
        <f t="shared" si="80"/>
        <v>5350777.0662567252</v>
      </c>
      <c r="J340" s="304">
        <f t="shared" si="80"/>
        <v>6056605.850217781</v>
      </c>
      <c r="K340" s="304">
        <f>$E$369/$E$371*K$310</f>
        <v>6037717.5693012597</v>
      </c>
      <c r="L340" s="304">
        <f>$F$369/$F$371*L$310</f>
        <v>6225435.4058274608</v>
      </c>
      <c r="M340" s="304">
        <f>$G$369/$G$371*M$310</f>
        <v>7655386.3678814545</v>
      </c>
      <c r="N340" s="304">
        <f>AVERAGE(D369:G369)/AVERAGE($D$371:$G$371)*N$310</f>
        <v>7633813.4468682846</v>
      </c>
      <c r="O340" s="304">
        <f>AVERAGE(E369:H369)/AVERAGE($D$371:$G$371)*O$310</f>
        <v>7910034.5393511411</v>
      </c>
      <c r="P340" s="34"/>
      <c r="Q340" s="34"/>
      <c r="R340" s="34"/>
      <c r="S340" s="34"/>
      <c r="T340" s="34"/>
      <c r="U340" s="34"/>
      <c r="V340" s="34"/>
      <c r="W340" s="34"/>
      <c r="X340" s="34"/>
      <c r="Y340" s="34"/>
      <c r="Z340" s="34"/>
      <c r="AA340" s="34"/>
      <c r="AB340" s="34"/>
      <c r="AC340" s="34"/>
      <c r="AD340" s="34"/>
      <c r="AE340" s="34"/>
      <c r="AF340" s="34"/>
      <c r="AG340" s="34"/>
      <c r="AH340" s="34"/>
      <c r="AI340" s="34"/>
      <c r="AJ340" s="34"/>
      <c r="AK340" s="34"/>
      <c r="AL340" s="34"/>
      <c r="AM340" s="34"/>
      <c r="AN340" s="34"/>
    </row>
    <row r="341" spans="2:40" x14ac:dyDescent="0.25">
      <c r="B341" s="217" t="s">
        <v>186</v>
      </c>
      <c r="C341" s="217" t="s">
        <v>90</v>
      </c>
      <c r="D341" s="201"/>
      <c r="E341" s="201">
        <v>0</v>
      </c>
      <c r="F341" s="201">
        <v>0</v>
      </c>
      <c r="G341" s="201">
        <v>0</v>
      </c>
      <c r="H341" s="201">
        <v>0</v>
      </c>
      <c r="I341" s="201">
        <v>0</v>
      </c>
      <c r="J341" s="201">
        <v>0</v>
      </c>
      <c r="K341" s="201">
        <v>0</v>
      </c>
      <c r="L341" s="201">
        <v>0</v>
      </c>
      <c r="M341" s="201">
        <v>0</v>
      </c>
      <c r="N341" s="201">
        <v>0</v>
      </c>
      <c r="O341" s="201">
        <v>0</v>
      </c>
      <c r="P341" s="34"/>
      <c r="Q341" s="34"/>
      <c r="R341" s="34"/>
      <c r="S341" s="34"/>
      <c r="T341" s="34"/>
      <c r="U341" s="34"/>
      <c r="V341" s="34"/>
      <c r="W341" s="34"/>
      <c r="X341" s="34"/>
      <c r="Y341" s="34"/>
      <c r="Z341" s="34"/>
      <c r="AA341" s="34"/>
      <c r="AB341" s="34"/>
      <c r="AC341" s="34"/>
      <c r="AD341" s="34"/>
      <c r="AE341" s="34"/>
      <c r="AF341" s="34"/>
      <c r="AG341" s="34"/>
      <c r="AH341" s="34"/>
      <c r="AI341" s="34"/>
      <c r="AJ341" s="34"/>
      <c r="AK341" s="34"/>
      <c r="AL341" s="34"/>
      <c r="AM341" s="34"/>
      <c r="AN341" s="34"/>
    </row>
    <row r="342" spans="2:40" x14ac:dyDescent="0.25">
      <c r="B342" s="217" t="s">
        <v>167</v>
      </c>
      <c r="C342" s="217" t="s">
        <v>90</v>
      </c>
      <c r="D342" s="201"/>
      <c r="E342" s="201">
        <v>0</v>
      </c>
      <c r="F342" s="201">
        <v>0</v>
      </c>
      <c r="G342" s="201">
        <v>0</v>
      </c>
      <c r="H342" s="201">
        <v>0</v>
      </c>
      <c r="I342" s="201">
        <v>0</v>
      </c>
      <c r="J342" s="201">
        <v>0</v>
      </c>
      <c r="K342" s="201">
        <v>0</v>
      </c>
      <c r="L342" s="201">
        <v>0</v>
      </c>
      <c r="M342" s="201">
        <v>0</v>
      </c>
      <c r="N342" s="201">
        <v>0</v>
      </c>
      <c r="O342" s="201">
        <v>0</v>
      </c>
      <c r="P342" s="34"/>
      <c r="Q342" s="34"/>
      <c r="R342" s="34"/>
      <c r="S342" s="34"/>
      <c r="T342" s="34"/>
      <c r="U342" s="34"/>
      <c r="V342" s="34"/>
      <c r="W342" s="34"/>
      <c r="X342" s="34"/>
      <c r="Y342" s="34"/>
      <c r="Z342" s="34"/>
      <c r="AA342" s="34"/>
      <c r="AB342" s="34"/>
      <c r="AC342" s="34"/>
      <c r="AD342" s="34"/>
      <c r="AE342" s="34"/>
      <c r="AF342" s="34"/>
      <c r="AG342" s="34"/>
      <c r="AH342" s="34"/>
      <c r="AI342" s="34"/>
      <c r="AJ342" s="34"/>
      <c r="AK342" s="34"/>
      <c r="AL342" s="34"/>
      <c r="AM342" s="34"/>
      <c r="AN342" s="34"/>
    </row>
    <row r="343" spans="2:40" x14ac:dyDescent="0.25">
      <c r="B343" s="217" t="s">
        <v>168</v>
      </c>
      <c r="C343" s="217" t="s">
        <v>90</v>
      </c>
      <c r="D343" s="201"/>
      <c r="E343" s="201">
        <v>0</v>
      </c>
      <c r="F343" s="201">
        <v>0</v>
      </c>
      <c r="G343" s="201">
        <v>0</v>
      </c>
      <c r="H343" s="201">
        <v>0</v>
      </c>
      <c r="I343" s="201">
        <v>0</v>
      </c>
      <c r="J343" s="201">
        <v>0</v>
      </c>
      <c r="K343" s="201">
        <v>0</v>
      </c>
      <c r="L343" s="201">
        <v>0</v>
      </c>
      <c r="M343" s="201">
        <v>0</v>
      </c>
      <c r="N343" s="201">
        <v>0</v>
      </c>
      <c r="O343" s="201">
        <v>0</v>
      </c>
      <c r="P343" s="34"/>
      <c r="Q343" s="34"/>
      <c r="R343" s="34"/>
      <c r="S343" s="34"/>
      <c r="T343" s="34"/>
      <c r="U343" s="34"/>
      <c r="V343" s="34"/>
      <c r="W343" s="34"/>
      <c r="X343" s="34"/>
      <c r="Y343" s="34"/>
      <c r="Z343" s="34"/>
      <c r="AA343" s="34"/>
      <c r="AB343" s="34"/>
      <c r="AC343" s="34"/>
      <c r="AD343" s="34"/>
      <c r="AE343" s="34"/>
      <c r="AF343" s="34"/>
      <c r="AG343" s="34"/>
      <c r="AH343" s="34"/>
      <c r="AI343" s="34"/>
      <c r="AJ343" s="34"/>
      <c r="AK343" s="34"/>
      <c r="AL343" s="34"/>
      <c r="AM343" s="34"/>
      <c r="AN343" s="34"/>
    </row>
    <row r="344" spans="2:40" x14ac:dyDescent="0.25">
      <c r="B344" s="217" t="s">
        <v>169</v>
      </c>
      <c r="C344" s="217" t="s">
        <v>90</v>
      </c>
      <c r="D344" s="201"/>
      <c r="E344" s="201">
        <v>0</v>
      </c>
      <c r="F344" s="201">
        <v>0</v>
      </c>
      <c r="G344" s="201">
        <v>0</v>
      </c>
      <c r="H344" s="201">
        <v>0</v>
      </c>
      <c r="I344" s="201">
        <v>0</v>
      </c>
      <c r="J344" s="201">
        <v>0</v>
      </c>
      <c r="K344" s="201">
        <v>0</v>
      </c>
      <c r="L344" s="201">
        <v>0</v>
      </c>
      <c r="M344" s="201">
        <v>0</v>
      </c>
      <c r="N344" s="201">
        <v>0</v>
      </c>
      <c r="O344" s="201">
        <v>0</v>
      </c>
      <c r="P344" s="34"/>
      <c r="Q344" s="34"/>
      <c r="R344" s="34"/>
      <c r="S344" s="34"/>
      <c r="T344" s="34"/>
      <c r="U344" s="34"/>
      <c r="V344" s="34"/>
      <c r="W344" s="34"/>
      <c r="X344" s="34"/>
      <c r="Y344" s="34"/>
      <c r="Z344" s="34"/>
      <c r="AA344" s="34"/>
      <c r="AB344" s="34"/>
      <c r="AC344" s="34"/>
      <c r="AD344" s="34"/>
      <c r="AE344" s="34"/>
      <c r="AF344" s="34"/>
      <c r="AG344" s="34"/>
      <c r="AH344" s="34"/>
      <c r="AI344" s="34"/>
      <c r="AJ344" s="34"/>
      <c r="AK344" s="34"/>
      <c r="AL344" s="34"/>
      <c r="AM344" s="34"/>
      <c r="AN344" s="34"/>
    </row>
    <row r="345" spans="2:40" x14ac:dyDescent="0.25">
      <c r="B345" s="217" t="s">
        <v>170</v>
      </c>
      <c r="C345" s="217" t="s">
        <v>90</v>
      </c>
      <c r="D345" s="304">
        <f t="shared" ref="D345:J345" si="81">$D$370/$D$371*D$310</f>
        <v>5572718.7173968749</v>
      </c>
      <c r="E345" s="304">
        <f t="shared" si="81"/>
        <v>5963717.045349732</v>
      </c>
      <c r="F345" s="304">
        <f t="shared" si="81"/>
        <v>6727399.6623110436</v>
      </c>
      <c r="G345" s="304">
        <f t="shared" si="81"/>
        <v>7181536.6000512438</v>
      </c>
      <c r="H345" s="304">
        <f t="shared" si="81"/>
        <v>7321005.0504739955</v>
      </c>
      <c r="I345" s="304">
        <f t="shared" si="81"/>
        <v>7764127.9508070722</v>
      </c>
      <c r="J345" s="304">
        <f t="shared" si="81"/>
        <v>8788305.359467078</v>
      </c>
      <c r="K345" s="304">
        <f>$E$370/$E$371*K$310</f>
        <v>9072487.6746849958</v>
      </c>
      <c r="L345" s="304">
        <f>$F$370/$F$371*L$310</f>
        <v>8919491.7768044174</v>
      </c>
      <c r="M345" s="304">
        <f>$G$370/$G$371*M$310</f>
        <v>9642903.5053129662</v>
      </c>
      <c r="N345" s="304">
        <f>AVERAGE(D370:G370)/AVERAGE($D$371:$G$371)*N$310</f>
        <v>10652414.519957015</v>
      </c>
      <c r="O345" s="304">
        <f>AVERAGE(E370:H370)/AVERAGE($D$371:$G$371)*O$310</f>
        <v>10918959.439156689</v>
      </c>
      <c r="P345" s="34"/>
      <c r="Q345" s="34"/>
      <c r="R345" s="34"/>
      <c r="S345" s="34"/>
      <c r="T345" s="34"/>
      <c r="U345" s="34"/>
      <c r="V345" s="34"/>
      <c r="W345" s="34"/>
      <c r="X345" s="34"/>
      <c r="Y345" s="34"/>
      <c r="Z345" s="34"/>
      <c r="AA345" s="34"/>
      <c r="AB345" s="34"/>
      <c r="AC345" s="34"/>
      <c r="AD345" s="34"/>
      <c r="AE345" s="34"/>
      <c r="AF345" s="34"/>
      <c r="AG345" s="34"/>
      <c r="AH345" s="34"/>
      <c r="AI345" s="34"/>
      <c r="AJ345" s="34"/>
      <c r="AK345" s="34"/>
      <c r="AL345" s="34"/>
      <c r="AM345" s="34"/>
      <c r="AN345" s="34"/>
    </row>
    <row r="346" spans="2:40" x14ac:dyDescent="0.25">
      <c r="B346" s="173"/>
      <c r="C346" s="173"/>
      <c r="D346" s="443"/>
      <c r="E346" s="443"/>
      <c r="F346" s="443"/>
      <c r="G346" s="443"/>
      <c r="H346" s="443"/>
      <c r="I346" s="443"/>
      <c r="J346" s="443"/>
      <c r="K346" s="387"/>
      <c r="L346" s="387"/>
      <c r="M346" s="387"/>
      <c r="N346" s="34"/>
      <c r="O346" s="34"/>
      <c r="P346" s="34"/>
      <c r="Q346" s="34"/>
      <c r="R346" s="34"/>
      <c r="S346" s="34"/>
      <c r="T346" s="34"/>
      <c r="U346" s="34"/>
      <c r="V346" s="34"/>
      <c r="W346" s="34"/>
      <c r="X346" s="34"/>
      <c r="Y346" s="34"/>
      <c r="Z346" s="34"/>
      <c r="AA346" s="34"/>
      <c r="AB346" s="34"/>
      <c r="AC346" s="34"/>
      <c r="AD346" s="34"/>
      <c r="AE346" s="34"/>
      <c r="AF346" s="34"/>
      <c r="AG346" s="34"/>
      <c r="AH346" s="34"/>
      <c r="AI346" s="34"/>
      <c r="AJ346" s="34"/>
      <c r="AK346" s="34"/>
      <c r="AL346" s="34"/>
      <c r="AM346" s="34"/>
      <c r="AN346" s="34"/>
    </row>
    <row r="347" spans="2:40" x14ac:dyDescent="0.25">
      <c r="B347" s="1" t="s">
        <v>689</v>
      </c>
      <c r="C347" s="35"/>
      <c r="D347" s="387"/>
      <c r="E347" s="387"/>
      <c r="F347" s="387"/>
      <c r="G347" s="387"/>
      <c r="H347" s="387"/>
      <c r="I347" s="387"/>
      <c r="J347" s="387"/>
      <c r="K347" s="387"/>
      <c r="L347" s="387"/>
      <c r="M347" s="387"/>
      <c r="N347" s="34"/>
      <c r="O347" s="34"/>
      <c r="P347" s="34"/>
      <c r="Q347" s="34"/>
      <c r="R347" s="34"/>
      <c r="S347" s="34"/>
      <c r="T347" s="34"/>
      <c r="U347" s="34"/>
      <c r="V347" s="34"/>
      <c r="W347" s="34"/>
      <c r="X347" s="34"/>
      <c r="Y347" s="34"/>
      <c r="Z347" s="34"/>
      <c r="AA347" s="34"/>
      <c r="AB347" s="34"/>
      <c r="AC347" s="34"/>
      <c r="AD347" s="34"/>
      <c r="AE347" s="34"/>
      <c r="AF347" s="34"/>
      <c r="AG347" s="34"/>
      <c r="AH347" s="34"/>
      <c r="AI347" s="34"/>
      <c r="AJ347" s="34"/>
      <c r="AK347" s="34"/>
      <c r="AL347" s="34"/>
      <c r="AM347" s="34"/>
      <c r="AN347" s="34"/>
    </row>
    <row r="348" spans="2:40" x14ac:dyDescent="0.25">
      <c r="B348" s="2" t="s">
        <v>678</v>
      </c>
      <c r="C348" s="305"/>
      <c r="D348" s="305"/>
      <c r="E348" s="305"/>
      <c r="F348" s="305"/>
      <c r="G348" s="305"/>
      <c r="H348" s="305"/>
      <c r="I348" s="305"/>
      <c r="J348" s="305"/>
      <c r="K348" s="305"/>
      <c r="L348" s="305"/>
      <c r="M348" s="305"/>
    </row>
    <row r="349" spans="2:40" x14ac:dyDescent="0.25">
      <c r="B349" s="439" t="s">
        <v>501</v>
      </c>
      <c r="C349" s="305"/>
      <c r="D349" s="305"/>
      <c r="E349" s="305"/>
      <c r="F349" s="305"/>
      <c r="G349" s="305"/>
      <c r="H349" s="305"/>
      <c r="I349" s="305"/>
      <c r="J349" s="305"/>
      <c r="K349" s="305"/>
      <c r="L349" s="305"/>
      <c r="M349" s="305"/>
    </row>
    <row r="350" spans="2:40" x14ac:dyDescent="0.25">
      <c r="B350" s="1" t="s">
        <v>680</v>
      </c>
      <c r="C350" s="305"/>
      <c r="D350" s="305"/>
      <c r="E350" s="305"/>
      <c r="F350" s="305"/>
      <c r="G350" s="305"/>
      <c r="H350" s="305"/>
      <c r="I350" s="305"/>
      <c r="J350" s="305"/>
      <c r="K350" s="305"/>
      <c r="L350" s="305"/>
      <c r="M350" s="305"/>
    </row>
    <row r="351" spans="2:40" x14ac:dyDescent="0.25">
      <c r="B351" s="2" t="s">
        <v>688</v>
      </c>
      <c r="C351" s="305"/>
      <c r="D351" s="305"/>
      <c r="E351" s="305"/>
      <c r="F351" s="305"/>
      <c r="G351" s="305"/>
      <c r="H351" s="305"/>
      <c r="I351" s="305"/>
      <c r="J351" s="305"/>
      <c r="K351" s="305"/>
      <c r="L351" s="305"/>
      <c r="M351" s="305"/>
    </row>
    <row r="352" spans="2:40" x14ac:dyDescent="0.25">
      <c r="B352" s="361" t="s">
        <v>687</v>
      </c>
      <c r="C352" s="305"/>
      <c r="D352" s="305"/>
      <c r="E352" s="305"/>
      <c r="F352" s="305"/>
      <c r="G352" s="305"/>
      <c r="H352" s="305"/>
      <c r="I352" s="305"/>
      <c r="J352" s="305"/>
      <c r="K352" s="305"/>
      <c r="L352" s="305"/>
      <c r="M352" s="305"/>
    </row>
    <row r="353" spans="2:39" x14ac:dyDescent="0.25">
      <c r="B353" s="363" t="s">
        <v>189</v>
      </c>
      <c r="C353" s="35"/>
      <c r="D353" s="367"/>
      <c r="E353" s="367"/>
      <c r="F353" s="368"/>
      <c r="G353" s="369"/>
      <c r="H353" s="370"/>
      <c r="I353" s="370"/>
      <c r="J353" s="370"/>
      <c r="K353" s="370"/>
      <c r="L353" s="370"/>
      <c r="M353" s="370"/>
    </row>
    <row r="354" spans="2:39" x14ac:dyDescent="0.25">
      <c r="B354" s="566" t="s">
        <v>685</v>
      </c>
      <c r="C354" s="566"/>
      <c r="D354" s="566"/>
      <c r="E354" s="566"/>
      <c r="F354" s="566"/>
      <c r="G354" s="566"/>
      <c r="H354" s="566"/>
      <c r="I354" s="566"/>
      <c r="J354" s="370"/>
      <c r="K354" s="370"/>
      <c r="L354" s="370"/>
      <c r="M354" s="370"/>
    </row>
    <row r="355" spans="2:39" x14ac:dyDescent="0.25">
      <c r="B355" s="566"/>
      <c r="C355" s="566"/>
      <c r="D355" s="566"/>
      <c r="E355" s="566"/>
      <c r="F355" s="566"/>
      <c r="G355" s="566"/>
      <c r="H355" s="566"/>
      <c r="I355" s="566"/>
      <c r="J355" s="370"/>
      <c r="K355" s="370"/>
      <c r="L355" s="370"/>
      <c r="M355" s="370"/>
    </row>
    <row r="356" spans="2:39" ht="15.75" customHeight="1" x14ac:dyDescent="0.25">
      <c r="B356" s="305" t="s">
        <v>686</v>
      </c>
      <c r="C356" s="364"/>
      <c r="D356" s="364"/>
      <c r="E356" s="364"/>
      <c r="F356" s="364"/>
      <c r="G356" s="364"/>
      <c r="H356" s="364"/>
      <c r="I356" s="364"/>
      <c r="J356" s="370"/>
      <c r="K356" s="370"/>
      <c r="L356" s="370"/>
      <c r="M356" s="370"/>
    </row>
    <row r="357" spans="2:39" x14ac:dyDescent="0.25">
      <c r="B357" s="364"/>
      <c r="C357" s="364"/>
      <c r="D357" s="364"/>
      <c r="E357" s="364"/>
      <c r="F357" s="364"/>
      <c r="G357" s="364"/>
      <c r="H357" s="364"/>
      <c r="I357" s="364"/>
      <c r="J357" s="34"/>
      <c r="K357" s="34"/>
      <c r="L357" s="34"/>
      <c r="M357" s="34"/>
      <c r="N357" s="34"/>
      <c r="O357" s="34"/>
      <c r="P357" s="34"/>
      <c r="Q357" s="34"/>
      <c r="R357" s="34"/>
      <c r="S357" s="34"/>
      <c r="T357" s="34"/>
      <c r="U357" s="34"/>
      <c r="V357" s="34"/>
      <c r="W357" s="34"/>
      <c r="X357" s="34"/>
      <c r="Y357" s="34"/>
      <c r="Z357" s="34"/>
      <c r="AA357" s="34"/>
      <c r="AB357" s="34"/>
      <c r="AC357" s="34"/>
      <c r="AD357" s="34"/>
      <c r="AE357" s="34"/>
      <c r="AF357" s="34"/>
      <c r="AG357" s="34"/>
      <c r="AH357" s="34"/>
      <c r="AI357" s="34"/>
      <c r="AJ357" s="34"/>
      <c r="AK357" s="34"/>
      <c r="AL357" s="34"/>
      <c r="AM357" s="34"/>
    </row>
    <row r="358" spans="2:39" x14ac:dyDescent="0.25">
      <c r="B358" s="216" t="s">
        <v>567</v>
      </c>
    </row>
    <row r="360" spans="2:39" x14ac:dyDescent="0.25">
      <c r="B360" s="562" t="s">
        <v>187</v>
      </c>
      <c r="C360" s="563" t="s">
        <v>81</v>
      </c>
      <c r="D360" s="563" t="s">
        <v>466</v>
      </c>
      <c r="E360" s="563"/>
      <c r="F360" s="563"/>
      <c r="G360" s="563"/>
      <c r="I360" s="417"/>
      <c r="J360" s="13"/>
      <c r="K360" s="13"/>
    </row>
    <row r="361" spans="2:39" x14ac:dyDescent="0.25">
      <c r="B361" s="562"/>
      <c r="C361" s="563"/>
      <c r="D361" s="412" t="s">
        <v>86</v>
      </c>
      <c r="E361" s="412" t="s">
        <v>87</v>
      </c>
      <c r="F361" s="412" t="s">
        <v>88</v>
      </c>
      <c r="G361" s="412" t="s">
        <v>93</v>
      </c>
      <c r="I361" s="417"/>
      <c r="J361" s="13"/>
      <c r="K361" s="13"/>
    </row>
    <row r="362" spans="2:39" x14ac:dyDescent="0.25">
      <c r="B362" s="100" t="s">
        <v>137</v>
      </c>
      <c r="C362" s="217" t="s">
        <v>90</v>
      </c>
      <c r="D362" s="304">
        <f>(D381+(D392/5)+(D399/5))*10^6</f>
        <v>9620000.0000000019</v>
      </c>
      <c r="E362" s="304">
        <f>(E381+(E392/5)+(E399/5))*10^6</f>
        <v>10046000.000000002</v>
      </c>
      <c r="F362" s="304">
        <f>(F381+(F392/5)+(F399/5))*10^6</f>
        <v>13666000</v>
      </c>
      <c r="G362" s="304">
        <f>(G381+(G392/5)+(G399/5))*10^6</f>
        <v>14081999.999999998</v>
      </c>
      <c r="I362" s="417"/>
      <c r="J362" s="13"/>
      <c r="K362" s="13"/>
    </row>
    <row r="363" spans="2:39" x14ac:dyDescent="0.25">
      <c r="B363" s="100" t="s">
        <v>327</v>
      </c>
      <c r="C363" s="217" t="s">
        <v>90</v>
      </c>
      <c r="D363" s="304">
        <f>((D382+D387+D395+D397)+(D392/5)+(D399/5))*10^6</f>
        <v>9500000</v>
      </c>
      <c r="E363" s="304">
        <f>((E382+E387+E395+E397)+(E392/5)+(E399/5))*10^6</f>
        <v>10826000</v>
      </c>
      <c r="F363" s="304">
        <f>((F382+F387+F395+F397)+(F392/5)+(F399/5))*10^6</f>
        <v>11565999.999999998</v>
      </c>
      <c r="G363" s="304">
        <f>((G382+G387+G395+G397)+(G392/5)+(G399/5))*10^6</f>
        <v>14581999.999999998</v>
      </c>
      <c r="I363" s="417"/>
      <c r="J363" s="13"/>
      <c r="K363" s="13"/>
    </row>
    <row r="364" spans="2:39" x14ac:dyDescent="0.25">
      <c r="B364" s="100" t="s">
        <v>147</v>
      </c>
      <c r="C364" s="217" t="s">
        <v>90</v>
      </c>
      <c r="D364" s="304">
        <f>(D386)*1000000</f>
        <v>4600000</v>
      </c>
      <c r="E364" s="304">
        <f>(E386)*1000000</f>
        <v>6300000</v>
      </c>
      <c r="F364" s="304">
        <f>(F386)*1000000</f>
        <v>8500000</v>
      </c>
      <c r="G364" s="304">
        <f>(G386)*1000000</f>
        <v>8500000</v>
      </c>
    </row>
    <row r="365" spans="2:39" x14ac:dyDescent="0.25">
      <c r="B365" s="100" t="s">
        <v>151</v>
      </c>
      <c r="C365" s="217" t="s">
        <v>90</v>
      </c>
      <c r="D365" s="304">
        <f>(D383+D389)*1000000</f>
        <v>6800000</v>
      </c>
      <c r="E365" s="304">
        <f>(E383+E389)*1000000</f>
        <v>7620000</v>
      </c>
      <c r="F365" s="304">
        <f>(F383+F389)*1000000</f>
        <v>10920000</v>
      </c>
      <c r="G365" s="304">
        <f>(G383+G389)*1000000</f>
        <v>12200000</v>
      </c>
    </row>
    <row r="366" spans="2:39" x14ac:dyDescent="0.25">
      <c r="B366" s="100" t="s">
        <v>152</v>
      </c>
      <c r="C366" s="217" t="s">
        <v>90</v>
      </c>
      <c r="D366" s="304">
        <f>(D385+(D380*0.2923)+(D392/5)+(D399/5))*1000000</f>
        <v>17353132</v>
      </c>
      <c r="E366" s="304">
        <f>(E385+(E380*0.2923)+(E392/5)+(E399/5))*1000000</f>
        <v>19955900</v>
      </c>
      <c r="F366" s="304">
        <f>(F385+(F380*0.2923)+(F392/5)+(F399/5))*1000000</f>
        <v>22129421</v>
      </c>
      <c r="G366" s="304">
        <f>(G385+(G380*0.2923)+(G392/5)+(G399/5))*1000000</f>
        <v>24147225</v>
      </c>
    </row>
    <row r="367" spans="2:39" x14ac:dyDescent="0.25">
      <c r="B367" s="100" t="s">
        <v>156</v>
      </c>
      <c r="C367" s="217" t="s">
        <v>90</v>
      </c>
      <c r="D367" s="304">
        <f>(D394+(D392/5)+(D399/5))*1000000</f>
        <v>10100000.000000002</v>
      </c>
      <c r="E367" s="304">
        <f>(E394+(E392/5)+(E399/5))*1000000</f>
        <v>10526000.000000002</v>
      </c>
      <c r="F367" s="304">
        <f>(F394+(F392/5)+(F399/5))*1000000</f>
        <v>10966000</v>
      </c>
      <c r="G367" s="304">
        <f>(G394+(G392/5)+(G399/5))*1000000</f>
        <v>11381999.999999998</v>
      </c>
    </row>
    <row r="368" spans="2:39" x14ac:dyDescent="0.25">
      <c r="B368" s="359" t="s">
        <v>161</v>
      </c>
      <c r="C368" s="217" t="s">
        <v>90</v>
      </c>
      <c r="D368" s="304">
        <f>(D384+D388+D390+D391+D396+D398)*1000000</f>
        <v>3200000</v>
      </c>
      <c r="E368" s="304">
        <f>(E384+E388+E390+E391+E396+E398)*1000000</f>
        <v>4600000</v>
      </c>
      <c r="F368" s="304">
        <f>(F384+F388+F390+F391+F396+F398)*1000000</f>
        <v>7800000</v>
      </c>
      <c r="G368" s="304">
        <f>(G384+G388+G390+G391+G396+G398)*1000000</f>
        <v>11800000</v>
      </c>
    </row>
    <row r="369" spans="2:39" x14ac:dyDescent="0.25">
      <c r="B369" s="100" t="s">
        <v>166</v>
      </c>
      <c r="C369" s="217" t="s">
        <v>90</v>
      </c>
      <c r="D369" s="304">
        <f>(D393+(D380*0.4587))*1000000</f>
        <v>6889708</v>
      </c>
      <c r="E369" s="304">
        <f>(E393+(E380*0.4587))*1000000</f>
        <v>6963100</v>
      </c>
      <c r="F369" s="304">
        <f>(F393+(F380*0.4587))*1000000</f>
        <v>8004348.9999999991</v>
      </c>
      <c r="G369" s="304">
        <f>(G393+(G380*0.4587))*1000000</f>
        <v>10518025</v>
      </c>
    </row>
    <row r="370" spans="2:39" x14ac:dyDescent="0.25">
      <c r="B370" s="100" t="s">
        <v>170</v>
      </c>
      <c r="C370" s="217" t="s">
        <v>90</v>
      </c>
      <c r="D370" s="304">
        <f>((D380*0.249)+(D392/5)+(D399/5))*1000000</f>
        <v>9997160.0000000019</v>
      </c>
      <c r="E370" s="304">
        <f>((E380*0.249)+(E392/5)+(E399/5))*1000000</f>
        <v>10463000.000000002</v>
      </c>
      <c r="F370" s="304">
        <f>((F380*0.249)+(F392/5)+(F399/5))*1000000</f>
        <v>11468229.999999998</v>
      </c>
      <c r="G370" s="304">
        <f>((G380*0.249)+(G392/5)+(G399/5))*1000000</f>
        <v>13248750</v>
      </c>
      <c r="I370" s="13"/>
    </row>
    <row r="371" spans="2:39" x14ac:dyDescent="0.25">
      <c r="B371" s="224" t="s">
        <v>467</v>
      </c>
      <c r="C371" s="225" t="s">
        <v>90</v>
      </c>
      <c r="D371" s="302">
        <f>SUM(D362:D370)</f>
        <v>78060000</v>
      </c>
      <c r="E371" s="302">
        <f t="shared" ref="E371:G371" si="82">SUM(E362:E370)</f>
        <v>87300000</v>
      </c>
      <c r="F371" s="302">
        <f t="shared" si="82"/>
        <v>105020000</v>
      </c>
      <c r="G371" s="302">
        <f t="shared" si="82"/>
        <v>120460000</v>
      </c>
    </row>
    <row r="372" spans="2:39" x14ac:dyDescent="0.25">
      <c r="B372" s="444"/>
      <c r="C372" s="77"/>
      <c r="D372" s="445"/>
      <c r="E372" s="445"/>
      <c r="F372" s="445"/>
      <c r="G372" s="445"/>
    </row>
    <row r="373" spans="2:39" x14ac:dyDescent="0.25">
      <c r="B373" s="1" t="s">
        <v>189</v>
      </c>
      <c r="C373" s="11"/>
      <c r="D373" s="11"/>
      <c r="E373" s="11"/>
      <c r="F373" s="11"/>
      <c r="G373" s="11"/>
    </row>
    <row r="374" spans="2:39" ht="101.25" customHeight="1" x14ac:dyDescent="0.25">
      <c r="B374" s="576" t="s">
        <v>519</v>
      </c>
      <c r="C374" s="576"/>
      <c r="D374" s="576"/>
      <c r="E374" s="576"/>
      <c r="F374" s="576"/>
      <c r="G374" s="576"/>
    </row>
    <row r="375" spans="2:39" x14ac:dyDescent="0.25">
      <c r="B375" s="366"/>
      <c r="C375" s="20"/>
      <c r="D375" s="356"/>
      <c r="E375" s="20"/>
      <c r="F375" s="357"/>
      <c r="G375" s="34"/>
      <c r="H375" s="34"/>
      <c r="I375" s="34"/>
      <c r="J375" s="34"/>
      <c r="K375" s="34"/>
      <c r="L375" s="34"/>
      <c r="M375" s="34"/>
      <c r="N375" s="34"/>
      <c r="O375" s="34"/>
      <c r="P375" s="34"/>
      <c r="Q375" s="34"/>
      <c r="R375" s="34"/>
      <c r="S375" s="34"/>
      <c r="T375" s="34"/>
      <c r="U375" s="34"/>
      <c r="V375" s="34"/>
      <c r="W375" s="34"/>
      <c r="X375" s="34"/>
      <c r="Y375" s="34"/>
      <c r="Z375" s="34"/>
      <c r="AA375" s="34"/>
      <c r="AB375" s="34"/>
      <c r="AC375" s="34"/>
      <c r="AD375" s="34"/>
      <c r="AE375" s="34"/>
      <c r="AF375" s="34"/>
      <c r="AG375" s="34"/>
      <c r="AH375" s="34"/>
      <c r="AI375" s="34"/>
      <c r="AJ375" s="34"/>
      <c r="AK375" s="34"/>
      <c r="AL375" s="34"/>
      <c r="AM375" s="34"/>
    </row>
    <row r="376" spans="2:39" x14ac:dyDescent="0.25">
      <c r="B376" s="216" t="s">
        <v>468</v>
      </c>
    </row>
    <row r="378" spans="2:39" x14ac:dyDescent="0.25">
      <c r="B378" s="572" t="s">
        <v>248</v>
      </c>
      <c r="C378" s="572" t="s">
        <v>187</v>
      </c>
      <c r="D378" s="563" t="s">
        <v>469</v>
      </c>
      <c r="E378" s="563"/>
      <c r="F378" s="563"/>
      <c r="G378" s="563"/>
    </row>
    <row r="379" spans="2:39" x14ac:dyDescent="0.25">
      <c r="B379" s="573"/>
      <c r="C379" s="573"/>
      <c r="D379" s="412" t="s">
        <v>86</v>
      </c>
      <c r="E379" s="412" t="s">
        <v>470</v>
      </c>
      <c r="F379" s="412" t="s">
        <v>471</v>
      </c>
      <c r="G379" s="412" t="s">
        <v>472</v>
      </c>
    </row>
    <row r="380" spans="2:39" s="102" customFormat="1" ht="45.75" customHeight="1" x14ac:dyDescent="0.25">
      <c r="B380" s="104" t="s">
        <v>363</v>
      </c>
      <c r="C380" s="103" t="s">
        <v>473</v>
      </c>
      <c r="D380" s="376">
        <v>12.84</v>
      </c>
      <c r="E380" s="376">
        <v>13</v>
      </c>
      <c r="F380" s="376">
        <v>15.27</v>
      </c>
      <c r="G380" s="376">
        <v>20.75</v>
      </c>
    </row>
    <row r="381" spans="2:39" x14ac:dyDescent="0.25">
      <c r="B381" s="100" t="s">
        <v>474</v>
      </c>
      <c r="C381" s="101" t="s">
        <v>137</v>
      </c>
      <c r="D381" s="303">
        <v>2.82</v>
      </c>
      <c r="E381" s="303">
        <v>2.82</v>
      </c>
      <c r="F381" s="303">
        <v>6</v>
      </c>
      <c r="G381" s="303">
        <v>6</v>
      </c>
    </row>
    <row r="382" spans="2:39" x14ac:dyDescent="0.25">
      <c r="B382" s="100" t="s">
        <v>503</v>
      </c>
      <c r="C382" s="101" t="s">
        <v>316</v>
      </c>
      <c r="D382" s="303"/>
      <c r="E382" s="303"/>
      <c r="F382" s="303"/>
      <c r="G382" s="303"/>
    </row>
    <row r="383" spans="2:39" x14ac:dyDescent="0.25">
      <c r="B383" s="100" t="s">
        <v>504</v>
      </c>
      <c r="C383" s="101" t="s">
        <v>151</v>
      </c>
      <c r="D383" s="303">
        <v>6.8</v>
      </c>
      <c r="E383" s="303">
        <v>7.62</v>
      </c>
      <c r="F383" s="303">
        <v>9.2200000000000006</v>
      </c>
      <c r="G383" s="303">
        <v>10</v>
      </c>
    </row>
    <row r="384" spans="2:39" x14ac:dyDescent="0.25">
      <c r="B384" s="100" t="s">
        <v>505</v>
      </c>
      <c r="C384" s="359" t="s">
        <v>161</v>
      </c>
      <c r="D384" s="303"/>
      <c r="E384" s="303"/>
      <c r="F384" s="303"/>
      <c r="G384" s="303">
        <v>1</v>
      </c>
    </row>
    <row r="385" spans="2:7" x14ac:dyDescent="0.25">
      <c r="B385" s="100" t="s">
        <v>506</v>
      </c>
      <c r="C385" s="101" t="s">
        <v>152</v>
      </c>
      <c r="D385" s="303">
        <v>6.8</v>
      </c>
      <c r="E385" s="303">
        <v>8.93</v>
      </c>
      <c r="F385" s="303">
        <v>10</v>
      </c>
      <c r="G385" s="303">
        <v>10</v>
      </c>
    </row>
    <row r="386" spans="2:7" x14ac:dyDescent="0.25">
      <c r="B386" s="100" t="s">
        <v>507</v>
      </c>
      <c r="C386" s="101" t="s">
        <v>147</v>
      </c>
      <c r="D386" s="303">
        <v>4.5999999999999996</v>
      </c>
      <c r="E386" s="303">
        <v>6.3</v>
      </c>
      <c r="F386" s="303">
        <v>8.5</v>
      </c>
      <c r="G386" s="303">
        <v>8.5</v>
      </c>
    </row>
    <row r="387" spans="2:7" x14ac:dyDescent="0.25">
      <c r="B387" s="100" t="s">
        <v>508</v>
      </c>
      <c r="C387" s="101" t="s">
        <v>364</v>
      </c>
      <c r="D387" s="303">
        <v>2.4</v>
      </c>
      <c r="E387" s="303">
        <v>3</v>
      </c>
      <c r="F387" s="303">
        <v>3</v>
      </c>
      <c r="G387" s="303">
        <v>3.5</v>
      </c>
    </row>
    <row r="388" spans="2:7" x14ac:dyDescent="0.25">
      <c r="B388" s="100" t="s">
        <v>509</v>
      </c>
      <c r="C388" s="101" t="s">
        <v>300</v>
      </c>
      <c r="D388" s="303"/>
      <c r="E388" s="303"/>
      <c r="F388" s="303">
        <v>1.5</v>
      </c>
      <c r="G388" s="303">
        <v>2</v>
      </c>
    </row>
    <row r="389" spans="2:7" ht="31.5" x14ac:dyDescent="0.25">
      <c r="B389" s="101" t="s">
        <v>510</v>
      </c>
      <c r="C389" s="101" t="s">
        <v>151</v>
      </c>
      <c r="D389" s="303"/>
      <c r="E389" s="303"/>
      <c r="F389" s="303">
        <v>1.7</v>
      </c>
      <c r="G389" s="303">
        <v>2.2000000000000002</v>
      </c>
    </row>
    <row r="390" spans="2:7" ht="31.5" x14ac:dyDescent="0.25">
      <c r="B390" s="101" t="s">
        <v>511</v>
      </c>
      <c r="C390" s="359" t="s">
        <v>161</v>
      </c>
      <c r="D390" s="303">
        <v>1.5</v>
      </c>
      <c r="E390" s="303">
        <v>2.2999999999999998</v>
      </c>
      <c r="F390" s="303">
        <v>2.2999999999999998</v>
      </c>
      <c r="G390" s="303">
        <v>4</v>
      </c>
    </row>
    <row r="391" spans="2:7" x14ac:dyDescent="0.25">
      <c r="B391" s="100" t="s">
        <v>512</v>
      </c>
      <c r="C391" s="359" t="s">
        <v>161</v>
      </c>
      <c r="D391" s="303"/>
      <c r="E391" s="303"/>
      <c r="F391" s="303">
        <v>0.6</v>
      </c>
      <c r="G391" s="303">
        <v>0.8</v>
      </c>
    </row>
    <row r="392" spans="2:7" ht="68.25" customHeight="1" x14ac:dyDescent="0.25">
      <c r="B392" s="100" t="s">
        <v>215</v>
      </c>
      <c r="C392" s="101" t="s">
        <v>475</v>
      </c>
      <c r="D392" s="303">
        <v>32.5</v>
      </c>
      <c r="E392" s="303">
        <v>34.130000000000003</v>
      </c>
      <c r="F392" s="303">
        <v>35.83</v>
      </c>
      <c r="G392" s="303">
        <v>37.909999999999997</v>
      </c>
    </row>
    <row r="393" spans="2:7" x14ac:dyDescent="0.25">
      <c r="B393" s="100" t="s">
        <v>513</v>
      </c>
      <c r="C393" s="101" t="s">
        <v>166</v>
      </c>
      <c r="D393" s="303">
        <v>1</v>
      </c>
      <c r="E393" s="303">
        <v>1</v>
      </c>
      <c r="F393" s="303">
        <v>1</v>
      </c>
      <c r="G393" s="303">
        <v>1</v>
      </c>
    </row>
    <row r="394" spans="2:7" x14ac:dyDescent="0.25">
      <c r="B394" s="100" t="s">
        <v>514</v>
      </c>
      <c r="C394" s="101" t="s">
        <v>156</v>
      </c>
      <c r="D394" s="303">
        <v>3.3</v>
      </c>
      <c r="E394" s="303">
        <v>3.3</v>
      </c>
      <c r="F394" s="303">
        <v>3.3</v>
      </c>
      <c r="G394" s="303">
        <v>3.3</v>
      </c>
    </row>
    <row r="395" spans="2:7" x14ac:dyDescent="0.25">
      <c r="B395" s="100" t="s">
        <v>515</v>
      </c>
      <c r="C395" s="101" t="s">
        <v>316</v>
      </c>
      <c r="D395" s="303"/>
      <c r="E395" s="303"/>
      <c r="F395" s="303"/>
      <c r="G395" s="303">
        <v>1.5</v>
      </c>
    </row>
    <row r="396" spans="2:7" x14ac:dyDescent="0.25">
      <c r="B396" s="100" t="s">
        <v>516</v>
      </c>
      <c r="C396" s="101" t="s">
        <v>300</v>
      </c>
      <c r="D396" s="303">
        <v>1.2</v>
      </c>
      <c r="E396" s="303">
        <v>1.8</v>
      </c>
      <c r="F396" s="303">
        <v>2.5</v>
      </c>
      <c r="G396" s="303">
        <v>2.5</v>
      </c>
    </row>
    <row r="397" spans="2:7" x14ac:dyDescent="0.25">
      <c r="B397" s="100" t="s">
        <v>517</v>
      </c>
      <c r="C397" s="101" t="s">
        <v>365</v>
      </c>
      <c r="D397" s="303">
        <v>0.3</v>
      </c>
      <c r="E397" s="303">
        <v>0.6</v>
      </c>
      <c r="F397" s="303">
        <v>0.9</v>
      </c>
      <c r="G397" s="303">
        <v>1.5</v>
      </c>
    </row>
    <row r="398" spans="2:7" x14ac:dyDescent="0.25">
      <c r="B398" s="100" t="s">
        <v>518</v>
      </c>
      <c r="C398" s="101" t="s">
        <v>300</v>
      </c>
      <c r="D398" s="303">
        <v>0.5</v>
      </c>
      <c r="E398" s="303">
        <v>0.5</v>
      </c>
      <c r="F398" s="303">
        <v>0.9</v>
      </c>
      <c r="G398" s="303">
        <v>1.5</v>
      </c>
    </row>
    <row r="399" spans="2:7" ht="63" x14ac:dyDescent="0.25">
      <c r="B399" s="100" t="s">
        <v>215</v>
      </c>
      <c r="C399" s="101" t="s">
        <v>475</v>
      </c>
      <c r="D399" s="303">
        <v>1.5</v>
      </c>
      <c r="E399" s="303">
        <v>2</v>
      </c>
      <c r="F399" s="303">
        <v>2.5</v>
      </c>
      <c r="G399" s="303">
        <v>2.5</v>
      </c>
    </row>
    <row r="400" spans="2:7" x14ac:dyDescent="0.25">
      <c r="B400" s="574" t="s">
        <v>476</v>
      </c>
      <c r="C400" s="575"/>
      <c r="D400" s="303">
        <v>78.06</v>
      </c>
      <c r="E400" s="303">
        <f>SUM(E380:E399)</f>
        <v>87.299999999999983</v>
      </c>
      <c r="F400" s="303">
        <f>SUM(F380:F399)</f>
        <v>105.02000000000001</v>
      </c>
      <c r="G400" s="303">
        <f>SUM(G380:G399)</f>
        <v>120.46</v>
      </c>
    </row>
    <row r="402" spans="2:39" x14ac:dyDescent="0.25">
      <c r="B402" s="2" t="s">
        <v>574</v>
      </c>
    </row>
    <row r="403" spans="2:39" x14ac:dyDescent="0.25">
      <c r="B403" s="2" t="s">
        <v>477</v>
      </c>
    </row>
    <row r="405" spans="2:39" x14ac:dyDescent="0.25">
      <c r="B405" s="366"/>
      <c r="C405" s="20"/>
      <c r="D405" s="356"/>
      <c r="E405" s="20"/>
      <c r="F405" s="357"/>
      <c r="G405" s="34"/>
      <c r="H405" s="34"/>
      <c r="I405" s="34"/>
      <c r="J405" s="34"/>
      <c r="K405" s="34"/>
      <c r="L405" s="34"/>
      <c r="M405" s="34"/>
      <c r="N405" s="34"/>
      <c r="O405" s="34"/>
      <c r="P405" s="34"/>
      <c r="Q405" s="34"/>
      <c r="R405" s="34"/>
      <c r="S405" s="34"/>
      <c r="T405" s="34"/>
      <c r="U405" s="34"/>
      <c r="V405" s="34"/>
      <c r="W405" s="34"/>
      <c r="X405" s="34"/>
      <c r="Y405" s="34"/>
      <c r="Z405" s="34"/>
      <c r="AA405" s="34"/>
      <c r="AB405" s="34"/>
      <c r="AC405" s="34"/>
      <c r="AD405" s="34"/>
      <c r="AE405" s="34"/>
      <c r="AF405" s="34"/>
      <c r="AG405" s="34"/>
      <c r="AH405" s="34"/>
      <c r="AI405" s="34"/>
      <c r="AJ405" s="34"/>
      <c r="AK405" s="34"/>
      <c r="AL405" s="34"/>
      <c r="AM405" s="34"/>
    </row>
    <row r="406" spans="2:39" x14ac:dyDescent="0.25">
      <c r="B406" s="366"/>
      <c r="C406" s="20"/>
      <c r="D406" s="356"/>
      <c r="E406" s="20"/>
      <c r="F406" s="357"/>
      <c r="G406" s="34"/>
      <c r="H406" s="34"/>
      <c r="I406" s="34"/>
      <c r="J406" s="34"/>
      <c r="K406" s="34"/>
      <c r="L406" s="34"/>
      <c r="M406" s="34"/>
      <c r="N406" s="34"/>
      <c r="O406" s="34"/>
      <c r="P406" s="34"/>
      <c r="Q406" s="34"/>
      <c r="R406" s="34"/>
      <c r="S406" s="34"/>
      <c r="T406" s="34"/>
      <c r="U406" s="34"/>
      <c r="V406" s="34"/>
      <c r="W406" s="34"/>
      <c r="X406" s="34"/>
      <c r="Y406" s="34"/>
      <c r="Z406" s="34"/>
      <c r="AA406" s="34"/>
      <c r="AB406" s="34"/>
      <c r="AC406" s="34"/>
      <c r="AD406" s="34"/>
      <c r="AE406" s="34"/>
      <c r="AF406" s="34"/>
      <c r="AG406" s="34"/>
      <c r="AH406" s="34"/>
      <c r="AI406" s="34"/>
      <c r="AJ406" s="34"/>
      <c r="AK406" s="34"/>
      <c r="AL406" s="34"/>
      <c r="AM406" s="34"/>
    </row>
    <row r="407" spans="2:39" x14ac:dyDescent="0.25">
      <c r="B407" s="366"/>
      <c r="C407" s="20"/>
      <c r="D407" s="356"/>
      <c r="E407" s="20"/>
      <c r="F407" s="357"/>
      <c r="G407" s="34"/>
      <c r="H407" s="34"/>
      <c r="I407" s="34"/>
      <c r="J407" s="34"/>
      <c r="K407" s="34"/>
      <c r="L407" s="34"/>
      <c r="M407" s="34"/>
      <c r="N407" s="34"/>
      <c r="O407" s="34"/>
      <c r="P407" s="34"/>
      <c r="Q407" s="34"/>
      <c r="R407" s="34"/>
      <c r="S407" s="34"/>
      <c r="T407" s="34"/>
      <c r="U407" s="34"/>
      <c r="V407" s="34"/>
      <c r="W407" s="34"/>
      <c r="X407" s="34"/>
      <c r="Y407" s="34"/>
      <c r="Z407" s="34"/>
      <c r="AA407" s="34"/>
      <c r="AB407" s="34"/>
      <c r="AC407" s="34"/>
      <c r="AD407" s="34"/>
      <c r="AE407" s="34"/>
      <c r="AF407" s="34"/>
      <c r="AG407" s="34"/>
      <c r="AH407" s="34"/>
      <c r="AI407" s="34"/>
      <c r="AJ407" s="34"/>
      <c r="AK407" s="34"/>
      <c r="AL407" s="34"/>
      <c r="AM407" s="34"/>
    </row>
    <row r="408" spans="2:39" x14ac:dyDescent="0.25">
      <c r="B408" s="229"/>
    </row>
    <row r="409" spans="2:39" x14ac:dyDescent="0.25">
      <c r="B409" s="229"/>
    </row>
    <row r="410" spans="2:39" x14ac:dyDescent="0.25">
      <c r="B410" s="229"/>
    </row>
    <row r="411" spans="2:39" x14ac:dyDescent="0.25">
      <c r="B411" s="229"/>
    </row>
    <row r="412" spans="2:39" x14ac:dyDescent="0.25">
      <c r="B412" s="229"/>
    </row>
    <row r="413" spans="2:39" x14ac:dyDescent="0.25">
      <c r="B413" s="229"/>
    </row>
    <row r="414" spans="2:39" x14ac:dyDescent="0.25">
      <c r="B414" s="229"/>
    </row>
    <row r="415" spans="2:39" x14ac:dyDescent="0.25">
      <c r="B415" s="229"/>
    </row>
    <row r="416" spans="2:39" x14ac:dyDescent="0.25">
      <c r="B416" s="229"/>
    </row>
    <row r="417" spans="2:2" x14ac:dyDescent="0.25">
      <c r="B417" s="229"/>
    </row>
    <row r="418" spans="2:2" x14ac:dyDescent="0.25">
      <c r="B418" s="229"/>
    </row>
    <row r="419" spans="2:2" x14ac:dyDescent="0.25">
      <c r="B419" s="229"/>
    </row>
    <row r="420" spans="2:2" x14ac:dyDescent="0.25">
      <c r="B420" s="229"/>
    </row>
    <row r="421" spans="2:2" x14ac:dyDescent="0.25">
      <c r="B421" s="229"/>
    </row>
    <row r="422" spans="2:2" x14ac:dyDescent="0.25">
      <c r="B422" s="229"/>
    </row>
    <row r="423" spans="2:2" x14ac:dyDescent="0.25">
      <c r="B423" s="229"/>
    </row>
    <row r="424" spans="2:2" x14ac:dyDescent="0.25">
      <c r="B424" s="229"/>
    </row>
    <row r="425" spans="2:2" x14ac:dyDescent="0.25">
      <c r="B425" s="229"/>
    </row>
    <row r="426" spans="2:2" x14ac:dyDescent="0.25">
      <c r="B426" s="229"/>
    </row>
    <row r="427" spans="2:2" x14ac:dyDescent="0.25">
      <c r="B427" s="229"/>
    </row>
    <row r="428" spans="2:2" x14ac:dyDescent="0.25">
      <c r="B428" s="229"/>
    </row>
    <row r="429" spans="2:2" x14ac:dyDescent="0.25">
      <c r="B429" s="229"/>
    </row>
    <row r="430" spans="2:2" x14ac:dyDescent="0.25">
      <c r="B430" s="229"/>
    </row>
    <row r="431" spans="2:2" x14ac:dyDescent="0.25">
      <c r="B431" s="229"/>
    </row>
  </sheetData>
  <mergeCells count="30">
    <mergeCell ref="C378:C379"/>
    <mergeCell ref="D378:G378"/>
    <mergeCell ref="B400:C400"/>
    <mergeCell ref="B374:G374"/>
    <mergeCell ref="B354:I355"/>
    <mergeCell ref="B378:B379"/>
    <mergeCell ref="M68:O68"/>
    <mergeCell ref="H68:H69"/>
    <mergeCell ref="I68:I69"/>
    <mergeCell ref="C5:O5"/>
    <mergeCell ref="C161:O161"/>
    <mergeCell ref="B63:J64"/>
    <mergeCell ref="B5:B6"/>
    <mergeCell ref="B141:H141"/>
    <mergeCell ref="B68:B69"/>
    <mergeCell ref="C68:C69"/>
    <mergeCell ref="D68:F68"/>
    <mergeCell ref="J68:L68"/>
    <mergeCell ref="B308:B309"/>
    <mergeCell ref="B161:B162"/>
    <mergeCell ref="B360:B361"/>
    <mergeCell ref="C360:C361"/>
    <mergeCell ref="D360:G360"/>
    <mergeCell ref="B230:B231"/>
    <mergeCell ref="C230:C231"/>
    <mergeCell ref="D230:F230"/>
    <mergeCell ref="C212:E212"/>
    <mergeCell ref="B212:B213"/>
    <mergeCell ref="C308:O308"/>
    <mergeCell ref="B207:I208"/>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470"/>
  <sheetViews>
    <sheetView zoomScale="60" zoomScaleNormal="60" workbookViewId="0">
      <selection activeCell="D23" sqref="D23"/>
    </sheetView>
  </sheetViews>
  <sheetFormatPr defaultColWidth="9.140625" defaultRowHeight="15.75" x14ac:dyDescent="0.25"/>
  <cols>
    <col min="1" max="1" width="5.7109375" style="2" customWidth="1"/>
    <col min="2" max="2" width="66.42578125" style="2" customWidth="1"/>
    <col min="3" max="3" width="19.7109375" style="2" customWidth="1"/>
    <col min="4" max="5" width="15.5703125" style="2" customWidth="1"/>
    <col min="6" max="11" width="14.85546875" style="2" bestFit="1" customWidth="1"/>
    <col min="12" max="14" width="14.85546875" style="2" customWidth="1"/>
    <col min="15" max="16384" width="9.140625" style="2"/>
  </cols>
  <sheetData>
    <row r="2" spans="2:5" ht="15.6" x14ac:dyDescent="0.3">
      <c r="B2" s="1" t="s">
        <v>555</v>
      </c>
    </row>
    <row r="3" spans="2:5" ht="18.75" customHeight="1" thickBot="1" x14ac:dyDescent="0.35">
      <c r="C3" s="1"/>
      <c r="D3" s="1"/>
      <c r="E3" s="1"/>
    </row>
    <row r="4" spans="2:5" ht="18" x14ac:dyDescent="0.4">
      <c r="B4" s="552" t="s">
        <v>68</v>
      </c>
      <c r="C4" s="3" t="s">
        <v>3</v>
      </c>
      <c r="D4" s="116"/>
      <c r="E4" s="116"/>
    </row>
    <row r="5" spans="2:5" ht="15.6" x14ac:dyDescent="0.3">
      <c r="B5" s="8" t="s">
        <v>4</v>
      </c>
      <c r="C5" s="7">
        <v>0.55000000000000004</v>
      </c>
      <c r="D5" s="12"/>
      <c r="E5" s="12"/>
    </row>
    <row r="6" spans="2:5" ht="15.6" x14ac:dyDescent="0.3">
      <c r="B6" s="4" t="s">
        <v>5</v>
      </c>
      <c r="C6" s="5">
        <v>3</v>
      </c>
      <c r="D6" s="12"/>
      <c r="E6" s="12"/>
    </row>
    <row r="7" spans="2:5" ht="15.6" x14ac:dyDescent="0.3">
      <c r="B7" s="6" t="s">
        <v>2</v>
      </c>
      <c r="C7" s="7">
        <v>2.5</v>
      </c>
      <c r="D7" s="12"/>
      <c r="E7" s="12"/>
    </row>
    <row r="8" spans="2:5" ht="15.6" x14ac:dyDescent="0.3">
      <c r="B8" s="6" t="s">
        <v>6</v>
      </c>
      <c r="C8" s="7">
        <v>9</v>
      </c>
      <c r="D8" s="12"/>
      <c r="E8" s="12"/>
    </row>
    <row r="9" spans="2:5" ht="15.6" x14ac:dyDescent="0.3">
      <c r="B9" s="6" t="s">
        <v>50</v>
      </c>
      <c r="C9" s="7">
        <v>1</v>
      </c>
      <c r="D9" s="12"/>
      <c r="E9" s="12"/>
    </row>
    <row r="10" spans="2:5" ht="15.6" x14ac:dyDescent="0.3">
      <c r="B10" s="8" t="s">
        <v>7</v>
      </c>
      <c r="C10" s="7">
        <v>2.2400000000000002</v>
      </c>
      <c r="D10" s="12"/>
      <c r="E10" s="12"/>
    </row>
    <row r="11" spans="2:5" ht="15.6" x14ac:dyDescent="0.3">
      <c r="B11" s="6" t="s">
        <v>1</v>
      </c>
      <c r="C11" s="7">
        <v>2.9</v>
      </c>
      <c r="D11" s="12"/>
      <c r="E11" s="12"/>
    </row>
    <row r="12" spans="2:5" ht="15.6" x14ac:dyDescent="0.3">
      <c r="B12" s="6" t="s">
        <v>12</v>
      </c>
      <c r="C12" s="7">
        <v>4.0999999999999996</v>
      </c>
      <c r="D12" s="12"/>
      <c r="E12" s="12"/>
    </row>
    <row r="13" spans="2:5" ht="15.6" x14ac:dyDescent="0.3">
      <c r="B13" s="6" t="s">
        <v>56</v>
      </c>
      <c r="C13" s="7">
        <v>9</v>
      </c>
      <c r="D13" s="12"/>
      <c r="E13" s="12"/>
    </row>
    <row r="14" spans="2:5" ht="15.6" x14ac:dyDescent="0.3">
      <c r="B14" s="6" t="s">
        <v>8</v>
      </c>
      <c r="C14" s="7">
        <v>5.9</v>
      </c>
      <c r="D14" s="12"/>
      <c r="E14" s="12"/>
    </row>
    <row r="15" spans="2:5" ht="15.6" x14ac:dyDescent="0.3">
      <c r="B15" s="6" t="s">
        <v>9</v>
      </c>
      <c r="C15" s="7">
        <v>6.12</v>
      </c>
      <c r="D15" s="12"/>
      <c r="E15" s="12"/>
    </row>
    <row r="16" spans="2:5" ht="15.6" x14ac:dyDescent="0.3">
      <c r="B16" s="6" t="s">
        <v>10</v>
      </c>
      <c r="C16" s="7">
        <v>3.1</v>
      </c>
      <c r="D16" s="12"/>
      <c r="E16" s="12"/>
    </row>
    <row r="17" spans="2:14" ht="16.149999999999999" thickBot="1" x14ac:dyDescent="0.35">
      <c r="B17" s="553" t="s">
        <v>879</v>
      </c>
      <c r="C17" s="10">
        <v>2.5</v>
      </c>
      <c r="D17" s="12"/>
      <c r="E17" s="12"/>
    </row>
    <row r="18" spans="2:14" ht="15.6" x14ac:dyDescent="0.3">
      <c r="B18" s="11"/>
      <c r="C18" s="12"/>
      <c r="D18" s="12"/>
      <c r="E18" s="12"/>
    </row>
    <row r="19" spans="2:14" ht="15.6" x14ac:dyDescent="0.3">
      <c r="D19" s="12"/>
      <c r="E19" s="12"/>
    </row>
    <row r="20" spans="2:14" s="18" customFormat="1" ht="18" x14ac:dyDescent="0.3">
      <c r="B20" s="15" t="s">
        <v>69</v>
      </c>
      <c r="C20" s="16" t="s">
        <v>15</v>
      </c>
      <c r="D20" s="16">
        <v>2005</v>
      </c>
      <c r="E20" s="16">
        <v>2006</v>
      </c>
      <c r="F20" s="16">
        <v>2007</v>
      </c>
      <c r="G20" s="16">
        <v>2008</v>
      </c>
      <c r="H20" s="16">
        <v>2009</v>
      </c>
      <c r="I20" s="16">
        <v>2010</v>
      </c>
      <c r="J20" s="16">
        <v>2011</v>
      </c>
      <c r="K20" s="16">
        <v>2012</v>
      </c>
      <c r="L20" s="16">
        <v>2013</v>
      </c>
      <c r="M20" s="16">
        <v>2014</v>
      </c>
      <c r="N20" s="17">
        <v>2015</v>
      </c>
    </row>
    <row r="21" spans="2:14" s="61" customFormat="1" ht="15.6" x14ac:dyDescent="0.3">
      <c r="B21" s="166" t="s">
        <v>20</v>
      </c>
      <c r="C21" s="27"/>
      <c r="D21" s="253"/>
      <c r="E21" s="253"/>
      <c r="F21" s="253"/>
      <c r="G21" s="253"/>
      <c r="H21" s="253"/>
      <c r="I21" s="253"/>
      <c r="J21" s="253"/>
      <c r="K21" s="253"/>
      <c r="L21" s="253"/>
      <c r="M21" s="253"/>
      <c r="N21" s="336"/>
    </row>
    <row r="22" spans="2:14" s="18" customFormat="1" ht="15.6" x14ac:dyDescent="0.3">
      <c r="B22" s="165" t="s">
        <v>136</v>
      </c>
      <c r="C22" s="20"/>
      <c r="D22" s="69">
        <v>0</v>
      </c>
      <c r="E22" s="69">
        <v>0</v>
      </c>
      <c r="F22" s="69">
        <v>0</v>
      </c>
      <c r="G22" s="69">
        <v>0</v>
      </c>
      <c r="H22" s="69">
        <v>0</v>
      </c>
      <c r="I22" s="69">
        <v>0</v>
      </c>
      <c r="J22" s="69">
        <v>0</v>
      </c>
      <c r="K22" s="69">
        <v>0</v>
      </c>
      <c r="L22" s="69">
        <v>0</v>
      </c>
      <c r="M22" s="69">
        <v>0</v>
      </c>
      <c r="N22" s="300">
        <v>0</v>
      </c>
    </row>
    <row r="23" spans="2:14" s="18" customFormat="1" ht="15.6" x14ac:dyDescent="0.3">
      <c r="B23" s="165" t="s">
        <v>137</v>
      </c>
      <c r="C23" s="20"/>
      <c r="D23" s="21">
        <f>((State_Production_Fertilizers!E7*0.25)+(State_Production_Fertilizers!F7*0.75))*1000</f>
        <v>985984.5</v>
      </c>
      <c r="E23" s="21">
        <f>((State_Production_Fertilizers!F7*0.25)+(State_Production_Fertilizers!G7*0.75))*1000</f>
        <v>998825</v>
      </c>
      <c r="F23" s="21">
        <f>((State_Production_Fertilizers!G7*0.25)+(State_Production_Fertilizers!H7*0.75))*1000</f>
        <v>952275.00000000012</v>
      </c>
      <c r="G23" s="21">
        <f>((State_Production_Fertilizers!H7*0.25)+(State_Production_Fertilizers!I7*0.75))*1000</f>
        <v>947949.99999999988</v>
      </c>
      <c r="H23" s="21">
        <f>((State_Production_Fertilizers!I7*0.25)+(State_Production_Fertilizers!J7*0.75))*1000</f>
        <v>1054575</v>
      </c>
      <c r="I23" s="21">
        <f>((State_Production_Fertilizers!J7*0.25)+(State_Production_Fertilizers!K7*0.75))*1000</f>
        <v>1120350</v>
      </c>
      <c r="J23" s="21">
        <f>((State_Production_Fertilizers!K7*0.25)+(State_Production_Fertilizers!L7*0.75))*1000</f>
        <v>1103725.0000000002</v>
      </c>
      <c r="K23" s="21">
        <f>((State_Production_Fertilizers!L7*0.25)+(State_Production_Fertilizers!M7*0.75))*1000</f>
        <v>1094925</v>
      </c>
      <c r="L23" s="21">
        <f>((State_Production_Fertilizers!M7*0.25)+(State_Production_Fertilizers!N7*0.75))*1000</f>
        <v>1095824.9999999998</v>
      </c>
      <c r="M23" s="21">
        <f>((State_Production_Fertilizers!N7*0.25)+(State_Production_Fertilizers!O7*0.75))*1000</f>
        <v>925624.99999999988</v>
      </c>
      <c r="N23" s="131">
        <f>((State_Production_Fertilizers!O7*0.25)+(State_Production_Fertilizers!P7*0.75))*1000</f>
        <v>842448.7933884298</v>
      </c>
    </row>
    <row r="24" spans="2:14" s="18" customFormat="1" ht="15.6" x14ac:dyDescent="0.3">
      <c r="B24" s="165" t="s">
        <v>138</v>
      </c>
      <c r="C24" s="20"/>
      <c r="D24" s="69">
        <v>0</v>
      </c>
      <c r="E24" s="69">
        <v>0</v>
      </c>
      <c r="F24" s="69">
        <v>0</v>
      </c>
      <c r="G24" s="69">
        <v>0</v>
      </c>
      <c r="H24" s="69">
        <v>0</v>
      </c>
      <c r="I24" s="69">
        <v>0</v>
      </c>
      <c r="J24" s="69">
        <v>0</v>
      </c>
      <c r="K24" s="69">
        <v>0</v>
      </c>
      <c r="L24" s="69">
        <v>0</v>
      </c>
      <c r="M24" s="69">
        <v>1</v>
      </c>
      <c r="N24" s="300">
        <v>2</v>
      </c>
    </row>
    <row r="25" spans="2:14" s="18" customFormat="1" ht="15.6" x14ac:dyDescent="0.3">
      <c r="B25" s="165" t="s">
        <v>139</v>
      </c>
      <c r="C25" s="20"/>
      <c r="D25" s="21">
        <f>((State_Production_Fertilizers!E8*0.25)+(State_Production_Fertilizers!F8*0.75))*1000</f>
        <v>110550.00000000001</v>
      </c>
      <c r="E25" s="21">
        <f>((State_Production_Fertilizers!F8*0.25)+(State_Production_Fertilizers!G8*0.75))*1000</f>
        <v>135000</v>
      </c>
      <c r="F25" s="21">
        <f>((State_Production_Fertilizers!G8*0.25)+(State_Production_Fertilizers!H8*0.75))*1000</f>
        <v>148975</v>
      </c>
      <c r="G25" s="21">
        <f>((State_Production_Fertilizers!H8*0.25)+(State_Production_Fertilizers!I8*0.75))*1000</f>
        <v>103125</v>
      </c>
      <c r="H25" s="21">
        <f>((State_Production_Fertilizers!I8*0.25)+(State_Production_Fertilizers!J8*0.75))*1000</f>
        <v>128550.00000000001</v>
      </c>
      <c r="I25" s="21">
        <f>((State_Production_Fertilizers!J8*0.25)+(State_Production_Fertilizers!K8*0.75))*1000</f>
        <v>133924.99999999997</v>
      </c>
      <c r="J25" s="21">
        <f>((State_Production_Fertilizers!K8*0.25)+(State_Production_Fertilizers!L8*0.75))*1000</f>
        <v>128924.99999999999</v>
      </c>
      <c r="K25" s="21">
        <f>((State_Production_Fertilizers!L8*0.25)+(State_Production_Fertilizers!M8*0.75))*1000</f>
        <v>168175</v>
      </c>
      <c r="L25" s="21">
        <f>((State_Production_Fertilizers!M8*0.25)+(State_Production_Fertilizers!N8*0.75))*1000</f>
        <v>221325.00000000003</v>
      </c>
      <c r="M25" s="21">
        <f>((State_Production_Fertilizers!N8*0.25)+(State_Production_Fertilizers!O8*0.75))*1000</f>
        <v>183675</v>
      </c>
      <c r="N25" s="131">
        <f>((State_Production_Fertilizers!O8*0.25)+(State_Production_Fertilizers!P8*0.75))*1000</f>
        <v>170967.00491573033</v>
      </c>
    </row>
    <row r="26" spans="2:14" s="18" customFormat="1" ht="15.6" x14ac:dyDescent="0.3">
      <c r="B26" s="165" t="s">
        <v>140</v>
      </c>
      <c r="C26" s="20"/>
      <c r="D26" s="69">
        <v>0</v>
      </c>
      <c r="E26" s="69">
        <v>0</v>
      </c>
      <c r="F26" s="69">
        <v>0</v>
      </c>
      <c r="G26" s="69">
        <v>0</v>
      </c>
      <c r="H26" s="69">
        <v>0</v>
      </c>
      <c r="I26" s="69">
        <v>0</v>
      </c>
      <c r="J26" s="69">
        <v>0</v>
      </c>
      <c r="K26" s="69">
        <v>0</v>
      </c>
      <c r="L26" s="69">
        <v>0</v>
      </c>
      <c r="M26" s="69">
        <v>0</v>
      </c>
      <c r="N26" s="300">
        <v>0</v>
      </c>
    </row>
    <row r="27" spans="2:14" s="18" customFormat="1" ht="15.6" x14ac:dyDescent="0.3">
      <c r="B27" s="165" t="s">
        <v>141</v>
      </c>
      <c r="C27" s="20"/>
      <c r="D27" s="69">
        <v>0</v>
      </c>
      <c r="E27" s="69">
        <v>0</v>
      </c>
      <c r="F27" s="69">
        <v>0</v>
      </c>
      <c r="G27" s="69">
        <v>0</v>
      </c>
      <c r="H27" s="69">
        <v>0</v>
      </c>
      <c r="I27" s="69">
        <v>0</v>
      </c>
      <c r="J27" s="69">
        <v>0</v>
      </c>
      <c r="K27" s="69">
        <v>0</v>
      </c>
      <c r="L27" s="69">
        <v>0</v>
      </c>
      <c r="M27" s="69">
        <v>0</v>
      </c>
      <c r="N27" s="300">
        <v>0</v>
      </c>
    </row>
    <row r="28" spans="2:14" s="18" customFormat="1" ht="15.6" x14ac:dyDescent="0.3">
      <c r="B28" s="165" t="s">
        <v>142</v>
      </c>
      <c r="C28" s="20"/>
      <c r="D28" s="69">
        <v>0</v>
      </c>
      <c r="E28" s="69">
        <v>0</v>
      </c>
      <c r="F28" s="69">
        <v>0</v>
      </c>
      <c r="G28" s="69">
        <v>0</v>
      </c>
      <c r="H28" s="69">
        <v>0</v>
      </c>
      <c r="I28" s="69">
        <v>0</v>
      </c>
      <c r="J28" s="69">
        <v>0</v>
      </c>
      <c r="K28" s="69">
        <v>0</v>
      </c>
      <c r="L28" s="69">
        <v>0</v>
      </c>
      <c r="M28" s="69">
        <v>0</v>
      </c>
      <c r="N28" s="300">
        <v>0</v>
      </c>
    </row>
    <row r="29" spans="2:14" s="18" customFormat="1" ht="15.6" x14ac:dyDescent="0.3">
      <c r="B29" s="165" t="s">
        <v>143</v>
      </c>
      <c r="C29" s="20"/>
      <c r="D29" s="69">
        <v>0</v>
      </c>
      <c r="E29" s="69">
        <v>0</v>
      </c>
      <c r="F29" s="69">
        <v>0</v>
      </c>
      <c r="G29" s="69">
        <v>0</v>
      </c>
      <c r="H29" s="69">
        <v>0</v>
      </c>
      <c r="I29" s="69">
        <v>0</v>
      </c>
      <c r="J29" s="69">
        <v>0</v>
      </c>
      <c r="K29" s="69">
        <v>0</v>
      </c>
      <c r="L29" s="69">
        <v>0</v>
      </c>
      <c r="M29" s="69">
        <v>0</v>
      </c>
      <c r="N29" s="300">
        <v>0</v>
      </c>
    </row>
    <row r="30" spans="2:14" s="18" customFormat="1" ht="15.6" x14ac:dyDescent="0.3">
      <c r="B30" s="165" t="s">
        <v>144</v>
      </c>
      <c r="C30" s="20"/>
      <c r="D30" s="69">
        <v>0</v>
      </c>
      <c r="E30" s="69">
        <v>0</v>
      </c>
      <c r="F30" s="69">
        <v>0</v>
      </c>
      <c r="G30" s="69">
        <v>0</v>
      </c>
      <c r="H30" s="69">
        <v>0</v>
      </c>
      <c r="I30" s="69">
        <v>0</v>
      </c>
      <c r="J30" s="69">
        <v>0</v>
      </c>
      <c r="K30" s="69">
        <v>0</v>
      </c>
      <c r="L30" s="69">
        <v>0</v>
      </c>
      <c r="M30" s="69">
        <v>0</v>
      </c>
      <c r="N30" s="300">
        <v>0</v>
      </c>
    </row>
    <row r="31" spans="2:14" s="18" customFormat="1" ht="15.6" x14ac:dyDescent="0.3">
      <c r="B31" s="165" t="s">
        <v>145</v>
      </c>
      <c r="C31" s="20"/>
      <c r="D31" s="69">
        <v>0</v>
      </c>
      <c r="E31" s="69">
        <v>0</v>
      </c>
      <c r="F31" s="69">
        <v>0</v>
      </c>
      <c r="G31" s="69">
        <v>0</v>
      </c>
      <c r="H31" s="69">
        <v>0</v>
      </c>
      <c r="I31" s="69">
        <v>0</v>
      </c>
      <c r="J31" s="69">
        <v>0</v>
      </c>
      <c r="K31" s="69">
        <v>0</v>
      </c>
      <c r="L31" s="69">
        <v>0</v>
      </c>
      <c r="M31" s="69">
        <v>0</v>
      </c>
      <c r="N31" s="300">
        <v>0</v>
      </c>
    </row>
    <row r="32" spans="2:14" s="18" customFormat="1" ht="15.6" x14ac:dyDescent="0.3">
      <c r="B32" s="165" t="s">
        <v>146</v>
      </c>
      <c r="C32" s="20"/>
      <c r="D32" s="21">
        <f>((State_Production_Fertilizers!E9*0.25)+(State_Production_Fertilizers!F9*0.75))*1000</f>
        <v>298131</v>
      </c>
      <c r="E32" s="21">
        <f>((State_Production_Fertilizers!F9*0.25)+(State_Production_Fertilizers!G9*0.75))*1000</f>
        <v>302150</v>
      </c>
      <c r="F32" s="21">
        <f>((State_Production_Fertilizers!G9*0.25)+(State_Production_Fertilizers!H9*0.75))*1000</f>
        <v>294250</v>
      </c>
      <c r="G32" s="21">
        <f>((State_Production_Fertilizers!H9*0.25)+(State_Production_Fertilizers!I9*0.75))*1000</f>
        <v>274250</v>
      </c>
      <c r="H32" s="21">
        <f>((State_Production_Fertilizers!I9*0.25)+(State_Production_Fertilizers!J9*0.75))*1000</f>
        <v>279525</v>
      </c>
      <c r="I32" s="21">
        <f>((State_Production_Fertilizers!J9*0.25)+(State_Production_Fertilizers!K9*0.75))*1000</f>
        <v>269025.00000000006</v>
      </c>
      <c r="J32" s="21">
        <f>((State_Production_Fertilizers!K9*0.25)+(State_Production_Fertilizers!L9*0.75))*1000</f>
        <v>248175</v>
      </c>
      <c r="K32" s="21">
        <f>((State_Production_Fertilizers!L9*0.25)+(State_Production_Fertilizers!M9*0.75))*1000</f>
        <v>233349.99999999997</v>
      </c>
      <c r="L32" s="21">
        <f>((State_Production_Fertilizers!M9*0.25)+(State_Production_Fertilizers!N9*0.75))*1000</f>
        <v>286900.00000000006</v>
      </c>
      <c r="M32" s="21">
        <f>((State_Production_Fertilizers!N9*0.25)+(State_Production_Fertilizers!O9*0.75))*1000</f>
        <v>261550</v>
      </c>
      <c r="N32" s="131">
        <f>((State_Production_Fertilizers!O9*0.25)+(State_Production_Fertilizers!P9*0.75))*1000</f>
        <v>242041.77966101695</v>
      </c>
    </row>
    <row r="33" spans="2:14" s="18" customFormat="1" ht="15.6" x14ac:dyDescent="0.3">
      <c r="B33" s="165" t="s">
        <v>147</v>
      </c>
      <c r="C33" s="20"/>
      <c r="D33" s="21">
        <f>((State_Production_Fertilizers!E10*0.25)+(State_Production_Fertilizers!F10*0.75))*1000</f>
        <v>1824350.0000000005</v>
      </c>
      <c r="E33" s="21">
        <f>((State_Production_Fertilizers!F10*0.25)+(State_Production_Fertilizers!G10*0.75))*1000</f>
        <v>2186550</v>
      </c>
      <c r="F33" s="21">
        <f>((State_Production_Fertilizers!G10*0.25)+(State_Production_Fertilizers!H10*0.75))*1000</f>
        <v>2083125</v>
      </c>
      <c r="G33" s="21">
        <f>((State_Production_Fertilizers!H10*0.25)+(State_Production_Fertilizers!I10*0.75))*1000</f>
        <v>1971575.0000000002</v>
      </c>
      <c r="H33" s="21">
        <f>((State_Production_Fertilizers!I10*0.25)+(State_Production_Fertilizers!J10*0.75))*1000</f>
        <v>2116750</v>
      </c>
      <c r="I33" s="21">
        <f>((State_Production_Fertilizers!J10*0.25)+(State_Production_Fertilizers!K10*0.75))*1000</f>
        <v>2150575</v>
      </c>
      <c r="J33" s="21">
        <f>((State_Production_Fertilizers!K10*0.25)+(State_Production_Fertilizers!L10*0.75))*1000</f>
        <v>2033050</v>
      </c>
      <c r="K33" s="21">
        <f>((State_Production_Fertilizers!L10*0.25)+(State_Production_Fertilizers!M10*0.75))*1000</f>
        <v>2245125</v>
      </c>
      <c r="L33" s="21">
        <f>((State_Production_Fertilizers!M10*0.25)+(State_Production_Fertilizers!N10*0.75))*1000</f>
        <v>2265150</v>
      </c>
      <c r="M33" s="21">
        <f>((State_Production_Fertilizers!N10*0.25)+(State_Production_Fertilizers!O10*0.75))*1000</f>
        <v>2229425</v>
      </c>
      <c r="N33" s="131">
        <f>((State_Production_Fertilizers!O10*0.25)+(State_Production_Fertilizers!P10*0.75))*1000</f>
        <v>2232219.5531689818</v>
      </c>
    </row>
    <row r="34" spans="2:14" s="18" customFormat="1" ht="15.6" x14ac:dyDescent="0.3">
      <c r="B34" s="165" t="s">
        <v>148</v>
      </c>
      <c r="C34" s="20"/>
      <c r="D34" s="21">
        <f>((State_Production_Fertilizers!E11*0.25)+(State_Production_Fertilizers!F11*0.75))*1000</f>
        <v>234874.99999999997</v>
      </c>
      <c r="E34" s="21">
        <f>((State_Production_Fertilizers!F11*0.25)+(State_Production_Fertilizers!G11*0.75))*1000</f>
        <v>233425</v>
      </c>
      <c r="F34" s="21">
        <f>((State_Production_Fertilizers!G11*0.25)+(State_Production_Fertilizers!H11*0.75))*1000</f>
        <v>234975.00000000003</v>
      </c>
      <c r="G34" s="21">
        <f>((State_Production_Fertilizers!H11*0.25)+(State_Production_Fertilizers!I11*0.75))*1000</f>
        <v>227349.99999999997</v>
      </c>
      <c r="H34" s="21">
        <f>((State_Production_Fertilizers!I11*0.25)+(State_Production_Fertilizers!J11*0.75))*1000</f>
        <v>233100.00000000003</v>
      </c>
      <c r="I34" s="21">
        <f>((State_Production_Fertilizers!J11*0.25)+(State_Production_Fertilizers!K11*0.75))*1000</f>
        <v>221124.99999999997</v>
      </c>
      <c r="J34" s="21">
        <f>((State_Production_Fertilizers!K11*0.25)+(State_Production_Fertilizers!L11*0.75))*1000</f>
        <v>226625</v>
      </c>
      <c r="K34" s="21">
        <f>((State_Production_Fertilizers!L11*0.25)+(State_Production_Fertilizers!M11*0.75))*1000</f>
        <v>209850</v>
      </c>
      <c r="L34" s="21">
        <f>((State_Production_Fertilizers!M11*0.25)+(State_Production_Fertilizers!N11*0.75))*1000</f>
        <v>227250.00000000003</v>
      </c>
      <c r="M34" s="21">
        <f>((State_Production_Fertilizers!N11*0.25)+(State_Production_Fertilizers!O11*0.75))*1000</f>
        <v>249024.99999999997</v>
      </c>
      <c r="N34" s="131">
        <f>((State_Production_Fertilizers!O11*0.25)+(State_Production_Fertilizers!P11*0.75))*1000</f>
        <v>256454.20941076725</v>
      </c>
    </row>
    <row r="35" spans="2:14" s="18" customFormat="1" ht="15.6" x14ac:dyDescent="0.3">
      <c r="B35" s="165" t="s">
        <v>149</v>
      </c>
      <c r="C35" s="20"/>
      <c r="D35" s="69">
        <v>0</v>
      </c>
      <c r="E35" s="69">
        <v>0</v>
      </c>
      <c r="F35" s="69">
        <v>0</v>
      </c>
      <c r="G35" s="69">
        <v>0</v>
      </c>
      <c r="H35" s="69">
        <v>0</v>
      </c>
      <c r="I35" s="69">
        <v>0</v>
      </c>
      <c r="J35" s="69">
        <v>0</v>
      </c>
      <c r="K35" s="69">
        <v>0</v>
      </c>
      <c r="L35" s="69">
        <v>0</v>
      </c>
      <c r="M35" s="69">
        <v>0</v>
      </c>
      <c r="N35" s="300">
        <v>0</v>
      </c>
    </row>
    <row r="36" spans="2:14" s="18" customFormat="1" ht="15.6" x14ac:dyDescent="0.3">
      <c r="B36" s="165" t="s">
        <v>150</v>
      </c>
      <c r="C36" s="20"/>
      <c r="D36" s="69">
        <v>0</v>
      </c>
      <c r="E36" s="69">
        <v>0</v>
      </c>
      <c r="F36" s="69">
        <v>0</v>
      </c>
      <c r="G36" s="69">
        <v>0</v>
      </c>
      <c r="H36" s="69">
        <v>0</v>
      </c>
      <c r="I36" s="69">
        <v>0</v>
      </c>
      <c r="J36" s="69">
        <v>0</v>
      </c>
      <c r="K36" s="69">
        <v>0</v>
      </c>
      <c r="L36" s="69">
        <v>0</v>
      </c>
      <c r="M36" s="69">
        <v>0</v>
      </c>
      <c r="N36" s="300">
        <v>0</v>
      </c>
    </row>
    <row r="37" spans="2:14" s="18" customFormat="1" ht="15.6" x14ac:dyDescent="0.3">
      <c r="B37" s="165" t="s">
        <v>151</v>
      </c>
      <c r="C37" s="20"/>
      <c r="D37" s="69">
        <v>0</v>
      </c>
      <c r="E37" s="69">
        <v>0</v>
      </c>
      <c r="F37" s="69">
        <v>0</v>
      </c>
      <c r="G37" s="69">
        <v>0</v>
      </c>
      <c r="H37" s="69">
        <v>0</v>
      </c>
      <c r="I37" s="69">
        <v>0</v>
      </c>
      <c r="J37" s="69">
        <v>0</v>
      </c>
      <c r="K37" s="69">
        <v>0</v>
      </c>
      <c r="L37" s="69">
        <v>0</v>
      </c>
      <c r="M37" s="69">
        <v>0</v>
      </c>
      <c r="N37" s="300">
        <v>0</v>
      </c>
    </row>
    <row r="38" spans="2:14" s="18" customFormat="1" ht="15.6" x14ac:dyDescent="0.3">
      <c r="B38" s="165" t="s">
        <v>152</v>
      </c>
      <c r="C38" s="20"/>
      <c r="D38" s="21">
        <f>((State_Production_Fertilizers!E12*0.25)+(State_Production_Fertilizers!F12*0.75))*1000</f>
        <v>213331.5</v>
      </c>
      <c r="E38" s="21">
        <f>((State_Production_Fertilizers!F12*0.25)+(State_Production_Fertilizers!G12*0.75))*1000</f>
        <v>218000</v>
      </c>
      <c r="F38" s="21">
        <f>((State_Production_Fertilizers!G12*0.25)+(State_Production_Fertilizers!H12*0.75))*1000</f>
        <v>218925</v>
      </c>
      <c r="G38" s="21">
        <f>((State_Production_Fertilizers!H12*0.25)+(State_Production_Fertilizers!I12*0.75))*1000</f>
        <v>218200.00000000003</v>
      </c>
      <c r="H38" s="21">
        <f>((State_Production_Fertilizers!I12*0.25)+(State_Production_Fertilizers!J12*0.75))*1000</f>
        <v>224700</v>
      </c>
      <c r="I38" s="21">
        <f>((State_Production_Fertilizers!J12*0.25)+(State_Production_Fertilizers!K12*0.75))*1000</f>
        <v>218524.99999999997</v>
      </c>
      <c r="J38" s="21">
        <f>((State_Production_Fertilizers!K12*0.25)+(State_Production_Fertilizers!L12*0.75))*1000</f>
        <v>208425</v>
      </c>
      <c r="K38" s="21">
        <f>((State_Production_Fertilizers!L12*0.25)+(State_Production_Fertilizers!M12*0.75))*1000</f>
        <v>204875</v>
      </c>
      <c r="L38" s="21">
        <f>((State_Production_Fertilizers!M12*0.25)+(State_Production_Fertilizers!N12*0.75))*1000</f>
        <v>217925</v>
      </c>
      <c r="M38" s="21">
        <f>((State_Production_Fertilizers!N12*0.25)+(State_Production_Fertilizers!O12*0.75))*1000</f>
        <v>169000</v>
      </c>
      <c r="N38" s="131">
        <f>((State_Production_Fertilizers!O12*0.25)+(State_Production_Fertilizers!P12*0.75))*1000</f>
        <v>143626.67841409691</v>
      </c>
    </row>
    <row r="39" spans="2:14" s="18" customFormat="1" ht="15.6" x14ac:dyDescent="0.3">
      <c r="B39" s="165" t="s">
        <v>153</v>
      </c>
      <c r="C39" s="20"/>
      <c r="D39" s="21">
        <f>((State_Production_Fertilizers!E13*0.25)+(State_Production_Fertilizers!F13*0.75))*1000</f>
        <v>178375</v>
      </c>
      <c r="E39" s="21">
        <f>((State_Production_Fertilizers!F13*0.25)+(State_Production_Fertilizers!G13*0.75))*1000</f>
        <v>182575</v>
      </c>
      <c r="F39" s="21">
        <f>((State_Production_Fertilizers!G13*0.25)+(State_Production_Fertilizers!H13*0.75))*1000</f>
        <v>114025</v>
      </c>
      <c r="G39" s="21">
        <f>((State_Production_Fertilizers!H13*0.25)+(State_Production_Fertilizers!I13*0.75))*1000</f>
        <v>133950.00000000003</v>
      </c>
      <c r="H39" s="21">
        <f>((State_Production_Fertilizers!I13*0.25)+(State_Production_Fertilizers!J13*0.75))*1000</f>
        <v>177725.00000000003</v>
      </c>
      <c r="I39" s="21">
        <f>((State_Production_Fertilizers!J13*0.25)+(State_Production_Fertilizers!K13*0.75))*1000</f>
        <v>171775</v>
      </c>
      <c r="J39" s="21">
        <f>((State_Production_Fertilizers!K13*0.25)+(State_Production_Fertilizers!L13*0.75))*1000</f>
        <v>159750</v>
      </c>
      <c r="K39" s="21">
        <f>((State_Production_Fertilizers!L13*0.25)+(State_Production_Fertilizers!M13*0.75))*1000</f>
        <v>158850.00000000003</v>
      </c>
      <c r="L39" s="21">
        <f>((State_Production_Fertilizers!M13*0.25)+(State_Production_Fertilizers!N13*0.75))*1000</f>
        <v>170325</v>
      </c>
      <c r="M39" s="21">
        <f>((State_Production_Fertilizers!N13*0.25)+(State_Production_Fertilizers!O13*0.75))*1000</f>
        <v>157500</v>
      </c>
      <c r="N39" s="131">
        <f>((State_Production_Fertilizers!O13*0.25)+(State_Production_Fertilizers!P13*0.75))*1000</f>
        <v>147673.34754797441</v>
      </c>
    </row>
    <row r="40" spans="2:14" s="18" customFormat="1" x14ac:dyDescent="0.25">
      <c r="B40" s="165" t="s">
        <v>154</v>
      </c>
      <c r="C40" s="20"/>
      <c r="D40" s="69">
        <v>0</v>
      </c>
      <c r="E40" s="69">
        <v>0</v>
      </c>
      <c r="F40" s="69">
        <v>0</v>
      </c>
      <c r="G40" s="69">
        <v>0</v>
      </c>
      <c r="H40" s="69">
        <v>0</v>
      </c>
      <c r="I40" s="69">
        <v>0</v>
      </c>
      <c r="J40" s="69">
        <v>0</v>
      </c>
      <c r="K40" s="69">
        <v>0</v>
      </c>
      <c r="L40" s="69">
        <v>0</v>
      </c>
      <c r="M40" s="69">
        <v>1</v>
      </c>
      <c r="N40" s="300">
        <v>2</v>
      </c>
    </row>
    <row r="41" spans="2:14" s="18" customFormat="1" x14ac:dyDescent="0.25">
      <c r="B41" s="165" t="s">
        <v>155</v>
      </c>
      <c r="C41" s="20"/>
      <c r="D41" s="21">
        <f>((State_Production_Fertilizers!E15*0.25)+(State_Production_Fertilizers!F15*0.75))*1000</f>
        <v>850225</v>
      </c>
      <c r="E41" s="21">
        <f>((State_Production_Fertilizers!F15*0.25)+(State_Production_Fertilizers!G15*0.75))*1000</f>
        <v>849974.99999999988</v>
      </c>
      <c r="F41" s="21">
        <f>((State_Production_Fertilizers!G15*0.25)+(State_Production_Fertilizers!H15*0.75))*1000</f>
        <v>822150.00000000012</v>
      </c>
      <c r="G41" s="21">
        <f>((State_Production_Fertilizers!H15*0.25)+(State_Production_Fertilizers!I15*0.75))*1000</f>
        <v>825425.00000000012</v>
      </c>
      <c r="H41" s="21">
        <f>((State_Production_Fertilizers!I15*0.25)+(State_Production_Fertilizers!J15*0.75))*1000</f>
        <v>838100.00000000012</v>
      </c>
      <c r="I41" s="21">
        <f>((State_Production_Fertilizers!J15*0.25)+(State_Production_Fertilizers!K15*0.75))*1000</f>
        <v>858150.00000000012</v>
      </c>
      <c r="J41" s="21">
        <f>((State_Production_Fertilizers!K15*0.25)+(State_Production_Fertilizers!L15*0.75))*1000</f>
        <v>876275</v>
      </c>
      <c r="K41" s="21">
        <f>((State_Production_Fertilizers!L15*0.25)+(State_Production_Fertilizers!M15*0.75))*1000</f>
        <v>863525.00000000012</v>
      </c>
      <c r="L41" s="21">
        <f>((State_Production_Fertilizers!M15*0.25)+(State_Production_Fertilizers!N15*0.75))*1000</f>
        <v>927350</v>
      </c>
      <c r="M41" s="21">
        <f>((State_Production_Fertilizers!N15*0.25)+(State_Production_Fertilizers!O15*0.75))*1000</f>
        <v>987550</v>
      </c>
      <c r="N41" s="131">
        <f>((State_Production_Fertilizers!O15*0.25)+(State_Production_Fertilizers!P15*0.75))*1000</f>
        <v>1028259.6325365677</v>
      </c>
    </row>
    <row r="42" spans="2:14" s="18" customFormat="1" x14ac:dyDescent="0.25">
      <c r="B42" s="165" t="s">
        <v>156</v>
      </c>
      <c r="C42" s="20"/>
      <c r="D42" s="21">
        <f>((State_Production_Fertilizers!E14*0.25)+(State_Production_Fertilizers!F14*0.75))*1000</f>
        <v>904300</v>
      </c>
      <c r="E42" s="21">
        <f>((State_Production_Fertilizers!F14*0.25)+(State_Production_Fertilizers!G14*0.75))*1000</f>
        <v>937225.00000000012</v>
      </c>
      <c r="F42" s="21">
        <f>((State_Production_Fertilizers!G14*0.25)+(State_Production_Fertilizers!H14*0.75))*1000</f>
        <v>931300</v>
      </c>
      <c r="G42" s="21">
        <f>((State_Production_Fertilizers!H14*0.25)+(State_Production_Fertilizers!I14*0.75))*1000</f>
        <v>950950</v>
      </c>
      <c r="H42" s="21">
        <f>((State_Production_Fertilizers!I14*0.25)+(State_Production_Fertilizers!J14*0.75))*1000</f>
        <v>1035124.9999999998</v>
      </c>
      <c r="I42" s="21">
        <f>((State_Production_Fertilizers!J14*0.25)+(State_Production_Fertilizers!K14*0.75))*1000</f>
        <v>1093225</v>
      </c>
      <c r="J42" s="21">
        <f>((State_Production_Fertilizers!K14*0.25)+(State_Production_Fertilizers!L14*0.75))*1000</f>
        <v>1113950</v>
      </c>
      <c r="K42" s="21">
        <f>((State_Production_Fertilizers!L14*0.25)+(State_Production_Fertilizers!M14*0.75))*1000</f>
        <v>1202100</v>
      </c>
      <c r="L42" s="21">
        <f>((State_Production_Fertilizers!M14*0.25)+(State_Production_Fertilizers!N14*0.75))*1000</f>
        <v>1137700</v>
      </c>
      <c r="M42" s="21">
        <f>((State_Production_Fertilizers!N14*0.25)+(State_Production_Fertilizers!O14*0.75))*1000</f>
        <v>1281625</v>
      </c>
      <c r="N42" s="131">
        <f>((State_Production_Fertilizers!O14*0.25)+(State_Production_Fertilizers!P14*0.75))*1000</f>
        <v>1392899.5340941241</v>
      </c>
    </row>
    <row r="43" spans="2:14" s="18" customFormat="1" x14ac:dyDescent="0.25">
      <c r="B43" s="165" t="s">
        <v>157</v>
      </c>
      <c r="C43" s="20"/>
      <c r="D43" s="69">
        <v>0</v>
      </c>
      <c r="E43" s="69">
        <v>0</v>
      </c>
      <c r="F43" s="69">
        <v>0</v>
      </c>
      <c r="G43" s="69">
        <v>0</v>
      </c>
      <c r="H43" s="69">
        <v>0</v>
      </c>
      <c r="I43" s="69">
        <v>0</v>
      </c>
      <c r="J43" s="69">
        <v>0</v>
      </c>
      <c r="K43" s="69">
        <v>0</v>
      </c>
      <c r="L43" s="69">
        <v>0</v>
      </c>
      <c r="M43" s="69">
        <v>0</v>
      </c>
      <c r="N43" s="300">
        <v>0</v>
      </c>
    </row>
    <row r="44" spans="2:14" s="18" customFormat="1" x14ac:dyDescent="0.25">
      <c r="B44" s="165" t="s">
        <v>158</v>
      </c>
      <c r="C44" s="20"/>
      <c r="D44" s="69">
        <v>0</v>
      </c>
      <c r="E44" s="69">
        <v>0</v>
      </c>
      <c r="F44" s="69">
        <v>0</v>
      </c>
      <c r="G44" s="69">
        <v>0</v>
      </c>
      <c r="H44" s="69">
        <v>0</v>
      </c>
      <c r="I44" s="69">
        <v>0</v>
      </c>
      <c r="J44" s="69">
        <v>0</v>
      </c>
      <c r="K44" s="69">
        <v>0</v>
      </c>
      <c r="L44" s="69">
        <v>0</v>
      </c>
      <c r="M44" s="69">
        <v>0</v>
      </c>
      <c r="N44" s="300">
        <v>0</v>
      </c>
    </row>
    <row r="45" spans="2:14" s="18" customFormat="1" x14ac:dyDescent="0.25">
      <c r="B45" s="165" t="s">
        <v>159</v>
      </c>
      <c r="C45" s="20"/>
      <c r="D45" s="69">
        <v>0</v>
      </c>
      <c r="E45" s="69">
        <v>0</v>
      </c>
      <c r="F45" s="69">
        <v>0</v>
      </c>
      <c r="G45" s="69">
        <v>0</v>
      </c>
      <c r="H45" s="69">
        <v>0</v>
      </c>
      <c r="I45" s="69">
        <v>0</v>
      </c>
      <c r="J45" s="69">
        <v>0</v>
      </c>
      <c r="K45" s="69">
        <v>0</v>
      </c>
      <c r="L45" s="69">
        <v>0</v>
      </c>
      <c r="M45" s="69">
        <v>0</v>
      </c>
      <c r="N45" s="300">
        <v>0</v>
      </c>
    </row>
    <row r="46" spans="2:14" s="18" customFormat="1" x14ac:dyDescent="0.25">
      <c r="B46" s="165" t="s">
        <v>160</v>
      </c>
      <c r="C46" s="20"/>
      <c r="D46" s="69">
        <v>0</v>
      </c>
      <c r="E46" s="69">
        <v>0</v>
      </c>
      <c r="F46" s="69">
        <v>0</v>
      </c>
      <c r="G46" s="69">
        <v>0</v>
      </c>
      <c r="H46" s="69">
        <v>0</v>
      </c>
      <c r="I46" s="69">
        <v>0</v>
      </c>
      <c r="J46" s="69">
        <v>0</v>
      </c>
      <c r="K46" s="69">
        <v>0</v>
      </c>
      <c r="L46" s="69">
        <v>0</v>
      </c>
      <c r="M46" s="69">
        <v>0</v>
      </c>
      <c r="N46" s="300">
        <v>0</v>
      </c>
    </row>
    <row r="47" spans="2:14" s="18" customFormat="1" x14ac:dyDescent="0.25">
      <c r="B47" s="165" t="s">
        <v>161</v>
      </c>
      <c r="C47" s="20"/>
      <c r="D47" s="21">
        <f>((State_Production_Fertilizers!E16*0.25)+(State_Production_Fertilizers!F16*0.75))*1000</f>
        <v>263775</v>
      </c>
      <c r="E47" s="21">
        <f>((State_Production_Fertilizers!F16*0.25)+(State_Production_Fertilizers!G16*0.75))*1000</f>
        <v>347425.00000000006</v>
      </c>
      <c r="F47" s="21">
        <f>((State_Production_Fertilizers!G16*0.25)+(State_Production_Fertilizers!H16*0.75))*1000</f>
        <v>378475</v>
      </c>
      <c r="G47" s="21">
        <f>((State_Production_Fertilizers!H16*0.25)+(State_Production_Fertilizers!I16*0.75))*1000</f>
        <v>403949.99999999994</v>
      </c>
      <c r="H47" s="21">
        <f>((State_Production_Fertilizers!I16*0.25)+(State_Production_Fertilizers!J16*0.75))*1000</f>
        <v>477225</v>
      </c>
      <c r="I47" s="21">
        <f>((State_Production_Fertilizers!J16*0.25)+(State_Production_Fertilizers!K16*0.75))*1000</f>
        <v>513700.00000000006</v>
      </c>
      <c r="J47" s="21">
        <f>((State_Production_Fertilizers!K16*0.25)+(State_Production_Fertilizers!L16*0.75))*1000</f>
        <v>524824.99999999988</v>
      </c>
      <c r="K47" s="21">
        <f>((State_Production_Fertilizers!L16*0.25)+(State_Production_Fertilizers!M16*0.75))*1000</f>
        <v>474850</v>
      </c>
      <c r="L47" s="21">
        <f>((State_Production_Fertilizers!M16*0.25)+(State_Production_Fertilizers!N16*0.75))*1000</f>
        <v>543075</v>
      </c>
      <c r="M47" s="21">
        <f>((State_Production_Fertilizers!N16*0.25)+(State_Production_Fertilizers!O16*0.75))*1000</f>
        <v>289375</v>
      </c>
      <c r="N47" s="131">
        <f>((State_Production_Fertilizers!O16*0.25)+(State_Production_Fertilizers!P16*0.75))*1000</f>
        <v>177470.55811623245</v>
      </c>
    </row>
    <row r="48" spans="2:14" s="18" customFormat="1" x14ac:dyDescent="0.25">
      <c r="B48" s="165" t="s">
        <v>162</v>
      </c>
      <c r="C48" s="20"/>
      <c r="D48" s="69">
        <v>0</v>
      </c>
      <c r="E48" s="69">
        <v>0</v>
      </c>
      <c r="F48" s="69">
        <v>0</v>
      </c>
      <c r="G48" s="69">
        <v>0</v>
      </c>
      <c r="H48" s="69">
        <v>0</v>
      </c>
      <c r="I48" s="69">
        <v>0</v>
      </c>
      <c r="J48" s="69">
        <v>0</v>
      </c>
      <c r="K48" s="69">
        <v>0</v>
      </c>
      <c r="L48" s="69">
        <v>0</v>
      </c>
      <c r="M48" s="69">
        <v>1</v>
      </c>
      <c r="N48" s="300">
        <v>2</v>
      </c>
    </row>
    <row r="49" spans="2:14" s="18" customFormat="1" x14ac:dyDescent="0.25">
      <c r="B49" s="165" t="s">
        <v>163</v>
      </c>
      <c r="C49" s="20"/>
      <c r="D49" s="21">
        <f>((State_Production_Fertilizers!E17*0.25)+(State_Production_Fertilizers!F17*0.75))*1000</f>
        <v>462900.00000000006</v>
      </c>
      <c r="E49" s="21">
        <f>((State_Production_Fertilizers!F17*0.25)+(State_Production_Fertilizers!G17*0.75))*1000</f>
        <v>457325</v>
      </c>
      <c r="F49" s="21">
        <f>((State_Production_Fertilizers!G17*0.25)+(State_Production_Fertilizers!H17*0.75))*1000</f>
        <v>455724.99999999994</v>
      </c>
      <c r="G49" s="21">
        <f>((State_Production_Fertilizers!H17*0.25)+(State_Production_Fertilizers!I17*0.75))*1000</f>
        <v>476699.99999999994</v>
      </c>
      <c r="H49" s="21">
        <f>((State_Production_Fertilizers!I17*0.25)+(State_Production_Fertilizers!J17*0.75))*1000</f>
        <v>462050</v>
      </c>
      <c r="I49" s="21">
        <f>((State_Production_Fertilizers!J17*0.25)+(State_Production_Fertilizers!K17*0.75))*1000</f>
        <v>469575</v>
      </c>
      <c r="J49" s="21">
        <f>((State_Production_Fertilizers!K17*0.25)+(State_Production_Fertilizers!L17*0.75))*1000</f>
        <v>458825.00000000006</v>
      </c>
      <c r="K49" s="21">
        <f>((State_Production_Fertilizers!L17*0.25)+(State_Production_Fertilizers!M17*0.75))*1000</f>
        <v>437475</v>
      </c>
      <c r="L49" s="21">
        <f>((State_Production_Fertilizers!M17*0.25)+(State_Production_Fertilizers!N17*0.75))*1000</f>
        <v>449574.99999999994</v>
      </c>
      <c r="M49" s="21">
        <f>((State_Production_Fertilizers!N17*0.25)+(State_Production_Fertilizers!O17*0.75))*1000</f>
        <v>476325.00000000006</v>
      </c>
      <c r="N49" s="131">
        <f>((State_Production_Fertilizers!O17*0.25)+(State_Production_Fertilizers!P17*0.75))*1000</f>
        <v>487842.89248021104</v>
      </c>
    </row>
    <row r="50" spans="2:14" s="18" customFormat="1" x14ac:dyDescent="0.25">
      <c r="B50" s="165" t="s">
        <v>164</v>
      </c>
      <c r="C50" s="20"/>
      <c r="D50" s="21">
        <f>((State_Production_Fertilizers!E18*0.25)+(State_Production_Fertilizers!F18*0.75))*1000</f>
        <v>1041056</v>
      </c>
      <c r="E50" s="21">
        <f>((State_Production_Fertilizers!F18*0.25)+(State_Production_Fertilizers!G18*0.75))*1000</f>
        <v>1051175.0000000002</v>
      </c>
      <c r="F50" s="21">
        <f>((State_Production_Fertilizers!G18*0.25)+(State_Production_Fertilizers!H18*0.75))*1000</f>
        <v>1084375</v>
      </c>
      <c r="G50" s="21">
        <f>((State_Production_Fertilizers!H18*0.25)+(State_Production_Fertilizers!I18*0.75))*1000</f>
        <v>1071950</v>
      </c>
      <c r="H50" s="21">
        <f>((State_Production_Fertilizers!I18*0.25)+(State_Production_Fertilizers!J18*0.75))*1000</f>
        <v>1098550</v>
      </c>
      <c r="I50" s="21">
        <f>((State_Production_Fertilizers!J18*0.25)+(State_Production_Fertilizers!K18*0.75))*1000</f>
        <v>1141275</v>
      </c>
      <c r="J50" s="21">
        <f>((State_Production_Fertilizers!K18*0.25)+(State_Production_Fertilizers!L18*0.75))*1000</f>
        <v>1161450</v>
      </c>
      <c r="K50" s="21">
        <f>((State_Production_Fertilizers!L18*0.25)+(State_Production_Fertilizers!M18*0.75))*1000</f>
        <v>1120750</v>
      </c>
      <c r="L50" s="21">
        <f>((State_Production_Fertilizers!M18*0.25)+(State_Production_Fertilizers!N18*0.75))*1000</f>
        <v>1003800.0000000001</v>
      </c>
      <c r="M50" s="21">
        <f>((State_Production_Fertilizers!N18*0.25)+(State_Production_Fertilizers!O18*0.75))*1000</f>
        <v>1089175</v>
      </c>
      <c r="N50" s="131">
        <f>((State_Production_Fertilizers!O18*0.25)+(State_Production_Fertilizers!P18*0.75))*1000</f>
        <v>1131898.7837837837</v>
      </c>
    </row>
    <row r="51" spans="2:14" s="18" customFormat="1" x14ac:dyDescent="0.25">
      <c r="B51" s="165" t="s">
        <v>165</v>
      </c>
      <c r="C51" s="20"/>
      <c r="D51" s="69">
        <v>0</v>
      </c>
      <c r="E51" s="69">
        <v>0</v>
      </c>
      <c r="F51" s="69">
        <v>0</v>
      </c>
      <c r="G51" s="69">
        <v>0</v>
      </c>
      <c r="H51" s="69">
        <v>0</v>
      </c>
      <c r="I51" s="69">
        <v>0</v>
      </c>
      <c r="J51" s="69">
        <v>0</v>
      </c>
      <c r="K51" s="69">
        <v>0</v>
      </c>
      <c r="L51" s="69">
        <v>0</v>
      </c>
      <c r="M51" s="69">
        <v>1</v>
      </c>
      <c r="N51" s="300">
        <v>2</v>
      </c>
    </row>
    <row r="52" spans="2:14" s="18" customFormat="1" x14ac:dyDescent="0.25">
      <c r="B52" s="165" t="s">
        <v>166</v>
      </c>
      <c r="C52" s="20"/>
      <c r="D52" s="21">
        <f>((State_Production_Fertilizers!E19*0.25)+(State_Production_Fertilizers!F19*0.75))*1000</f>
        <v>628638.5</v>
      </c>
      <c r="E52" s="21">
        <f>((State_Production_Fertilizers!F19*0.25)+(State_Production_Fertilizers!G19*0.75))*1000</f>
        <v>644825</v>
      </c>
      <c r="F52" s="21">
        <f>((State_Production_Fertilizers!G19*0.25)+(State_Production_Fertilizers!H19*0.75))*1000</f>
        <v>352750</v>
      </c>
      <c r="G52" s="21">
        <f>((State_Production_Fertilizers!H19*0.25)+(State_Production_Fertilizers!I19*0.75))*1000</f>
        <v>222300</v>
      </c>
      <c r="H52" s="21">
        <f>((State_Production_Fertilizers!I19*0.25)+(State_Production_Fertilizers!J19*0.75))*1000</f>
        <v>255049.99999999997</v>
      </c>
      <c r="I52" s="21">
        <f>((State_Production_Fertilizers!J19*0.25)+(State_Production_Fertilizers!K19*0.75))*1000</f>
        <v>398174.99999999994</v>
      </c>
      <c r="J52" s="21">
        <f>((State_Production_Fertilizers!K19*0.25)+(State_Production_Fertilizers!L19*0.75))*1000</f>
        <v>584575</v>
      </c>
      <c r="K52" s="21">
        <f>((State_Production_Fertilizers!L19*0.25)+(State_Production_Fertilizers!M19*0.75))*1000</f>
        <v>600675</v>
      </c>
      <c r="L52" s="21">
        <f>((State_Production_Fertilizers!M19*0.25)+(State_Production_Fertilizers!N19*0.75))*1000</f>
        <v>752175</v>
      </c>
      <c r="M52" s="21">
        <f>((State_Production_Fertilizers!N19*0.25)+(State_Production_Fertilizers!O19*0.75))*1000</f>
        <v>559449.99999999988</v>
      </c>
      <c r="N52" s="131">
        <f>((State_Production_Fertilizers!O19*0.25)+(State_Production_Fertilizers!P19*0.75))*1000</f>
        <v>532412.78396436514</v>
      </c>
    </row>
    <row r="53" spans="2:14" s="18" customFormat="1" x14ac:dyDescent="0.25">
      <c r="B53" s="165" t="s">
        <v>186</v>
      </c>
      <c r="C53" s="20"/>
      <c r="D53" s="69">
        <v>0</v>
      </c>
      <c r="E53" s="69">
        <v>0</v>
      </c>
      <c r="F53" s="69">
        <v>0</v>
      </c>
      <c r="G53" s="69">
        <v>0</v>
      </c>
      <c r="H53" s="69">
        <v>0</v>
      </c>
      <c r="I53" s="69">
        <v>0</v>
      </c>
      <c r="J53" s="69">
        <v>0</v>
      </c>
      <c r="K53" s="69">
        <v>0</v>
      </c>
      <c r="L53" s="69">
        <v>0</v>
      </c>
      <c r="M53" s="69">
        <v>0</v>
      </c>
      <c r="N53" s="300">
        <v>0</v>
      </c>
    </row>
    <row r="54" spans="2:14" s="18" customFormat="1" x14ac:dyDescent="0.25">
      <c r="B54" s="165" t="s">
        <v>167</v>
      </c>
      <c r="C54" s="20"/>
      <c r="D54" s="69">
        <v>0</v>
      </c>
      <c r="E54" s="69">
        <v>0</v>
      </c>
      <c r="F54" s="69">
        <v>0</v>
      </c>
      <c r="G54" s="69">
        <v>0</v>
      </c>
      <c r="H54" s="69">
        <v>0</v>
      </c>
      <c r="I54" s="69">
        <v>0</v>
      </c>
      <c r="J54" s="69">
        <v>0</v>
      </c>
      <c r="K54" s="69">
        <v>0</v>
      </c>
      <c r="L54" s="69">
        <v>0</v>
      </c>
      <c r="M54" s="69">
        <v>0</v>
      </c>
      <c r="N54" s="300">
        <v>0</v>
      </c>
    </row>
    <row r="55" spans="2:14" s="18" customFormat="1" x14ac:dyDescent="0.25">
      <c r="B55" s="165" t="s">
        <v>168</v>
      </c>
      <c r="C55" s="20"/>
      <c r="D55" s="21">
        <f>((State_Production_Fertilizers!E20*0.25)+(State_Production_Fertilizers!F20*0.75))*1000</f>
        <v>2256200</v>
      </c>
      <c r="E55" s="21">
        <f>((State_Production_Fertilizers!F20*0.25)+(State_Production_Fertilizers!G20*0.75))*1000</f>
        <v>2813149.9999999995</v>
      </c>
      <c r="F55" s="21">
        <f>((State_Production_Fertilizers!G20*0.25)+(State_Production_Fertilizers!H20*0.75))*1000</f>
        <v>2872800</v>
      </c>
      <c r="G55" s="21">
        <f>((State_Production_Fertilizers!H20*0.25)+(State_Production_Fertilizers!I20*0.75))*1000</f>
        <v>2952925</v>
      </c>
      <c r="H55" s="21">
        <f>((State_Production_Fertilizers!I20*0.25)+(State_Production_Fertilizers!J20*0.75))*1000</f>
        <v>3166649.9999999995</v>
      </c>
      <c r="I55" s="21">
        <f>((State_Production_Fertilizers!J20*0.25)+(State_Production_Fertilizers!K20*0.75))*1000</f>
        <v>3239300</v>
      </c>
      <c r="J55" s="21">
        <f>((State_Production_Fertilizers!K20*0.25)+(State_Production_Fertilizers!L20*0.75))*1000</f>
        <v>3304575</v>
      </c>
      <c r="K55" s="21">
        <f>((State_Production_Fertilizers!L20*0.25)+(State_Production_Fertilizers!M20*0.75))*1000</f>
        <v>3266825</v>
      </c>
      <c r="L55" s="21">
        <f>((State_Production_Fertilizers!M20*0.25)+(State_Production_Fertilizers!N20*0.75))*1000</f>
        <v>3231549.9999999991</v>
      </c>
      <c r="M55" s="21">
        <f>((State_Production_Fertilizers!N20*0.25)+(State_Production_Fertilizers!O20*0.75))*1000</f>
        <v>3210729.9999999995</v>
      </c>
      <c r="N55" s="131">
        <f>((State_Production_Fertilizers!O20*0.25)+(State_Production_Fertilizers!P20*0.75))*1000</f>
        <v>3201765.8583800183</v>
      </c>
    </row>
    <row r="56" spans="2:14" s="18" customFormat="1" x14ac:dyDescent="0.25">
      <c r="B56" s="165" t="s">
        <v>169</v>
      </c>
      <c r="C56" s="20"/>
      <c r="D56" s="69">
        <v>0</v>
      </c>
      <c r="E56" s="69">
        <v>0</v>
      </c>
      <c r="F56" s="69">
        <v>0</v>
      </c>
      <c r="G56" s="69">
        <v>0</v>
      </c>
      <c r="H56" s="69">
        <v>0</v>
      </c>
      <c r="I56" s="69">
        <v>0</v>
      </c>
      <c r="J56" s="69">
        <v>0</v>
      </c>
      <c r="K56" s="69">
        <v>0</v>
      </c>
      <c r="L56" s="69">
        <v>0</v>
      </c>
      <c r="M56" s="69">
        <v>1</v>
      </c>
      <c r="N56" s="300">
        <v>2</v>
      </c>
    </row>
    <row r="57" spans="2:14" s="18" customFormat="1" x14ac:dyDescent="0.25">
      <c r="B57" s="165" t="s">
        <v>170</v>
      </c>
      <c r="C57" s="20"/>
      <c r="D57" s="21">
        <f>((State_Production_Fertilizers!E21*0.25)+(State_Production_Fertilizers!F21*0.75))*1000</f>
        <v>97936</v>
      </c>
      <c r="E57" s="21">
        <f>((State_Production_Fertilizers!F21*0.25)+(State_Production_Fertilizers!G21*0.75))*1000</f>
        <v>140625</v>
      </c>
      <c r="F57" s="21">
        <f>((State_Production_Fertilizers!G21*0.25)+(State_Production_Fertilizers!H21*0.75))*1000</f>
        <v>102824.99999999999</v>
      </c>
      <c r="G57" s="21">
        <f>((State_Production_Fertilizers!H21*0.25)+(State_Production_Fertilizers!I21*0.75))*1000</f>
        <v>73900</v>
      </c>
      <c r="H57" s="21">
        <f>((State_Production_Fertilizers!I21*0.25)+(State_Production_Fertilizers!J21*0.75))*1000</f>
        <v>72324.999999999985</v>
      </c>
      <c r="I57" s="21">
        <f>((State_Production_Fertilizers!J21*0.25)+(State_Production_Fertilizers!K21*0.75))*1000</f>
        <v>71225</v>
      </c>
      <c r="J57" s="21">
        <f>((State_Production_Fertilizers!K21*0.25)+(State_Production_Fertilizers!L21*0.75))*1000</f>
        <v>77425.000000000015</v>
      </c>
      <c r="K57" s="21">
        <f>((State_Production_Fertilizers!L21*0.25)+(State_Production_Fertilizers!M21*0.75))*1000</f>
        <v>68675</v>
      </c>
      <c r="L57" s="21">
        <f>((State_Production_Fertilizers!M21*0.25)+(State_Production_Fertilizers!N21*0.75))*1000</f>
        <v>107375</v>
      </c>
      <c r="M57" s="21">
        <f>((State_Production_Fertilizers!N21*0.25)+(State_Production_Fertilizers!O21*0.75))*1000</f>
        <v>94574.999999999985</v>
      </c>
      <c r="N57" s="131">
        <f>((State_Production_Fertilizers!O21*0.25)+(State_Production_Fertilizers!P21*0.75))*1000</f>
        <v>87795.62243502053</v>
      </c>
    </row>
    <row r="58" spans="2:14" s="18" customFormat="1" x14ac:dyDescent="0.25">
      <c r="B58" s="455" t="s">
        <v>548</v>
      </c>
      <c r="C58" s="20"/>
      <c r="D58" s="456">
        <f>SUM(D22:D57)</f>
        <v>10350627.5</v>
      </c>
      <c r="E58" s="456">
        <f t="shared" ref="E58:L58" si="0">SUM(E22:E57)</f>
        <v>11498250</v>
      </c>
      <c r="F58" s="456">
        <f t="shared" si="0"/>
        <v>11046950</v>
      </c>
      <c r="G58" s="456">
        <f t="shared" si="0"/>
        <v>10854500</v>
      </c>
      <c r="H58" s="456">
        <f t="shared" si="0"/>
        <v>11620000</v>
      </c>
      <c r="I58" s="456">
        <f t="shared" si="0"/>
        <v>12069925</v>
      </c>
      <c r="J58" s="456">
        <f t="shared" si="0"/>
        <v>12210575</v>
      </c>
      <c r="K58" s="456">
        <f t="shared" si="0"/>
        <v>12350025</v>
      </c>
      <c r="L58" s="456">
        <f t="shared" si="0"/>
        <v>12637300</v>
      </c>
      <c r="M58" s="456">
        <f t="shared" ref="M58:N58" si="1">SUM(M22:M57)</f>
        <v>12164610</v>
      </c>
      <c r="N58" s="457">
        <f t="shared" si="1"/>
        <v>12075787.032297321</v>
      </c>
    </row>
    <row r="59" spans="2:14" s="61" customFormat="1" x14ac:dyDescent="0.25">
      <c r="B59" s="166" t="s">
        <v>21</v>
      </c>
      <c r="C59" s="27"/>
      <c r="D59" s="253"/>
      <c r="E59" s="253"/>
      <c r="F59" s="253"/>
      <c r="G59" s="253"/>
      <c r="H59" s="253"/>
      <c r="I59" s="253"/>
      <c r="J59" s="253"/>
      <c r="K59" s="253"/>
      <c r="L59" s="253"/>
      <c r="M59" s="253"/>
      <c r="N59" s="336"/>
    </row>
    <row r="60" spans="2:14" s="18" customFormat="1" x14ac:dyDescent="0.25">
      <c r="B60" s="165" t="s">
        <v>136</v>
      </c>
      <c r="C60" s="20"/>
      <c r="D60" s="69">
        <v>0</v>
      </c>
      <c r="E60" s="69">
        <v>0</v>
      </c>
      <c r="F60" s="69">
        <v>0</v>
      </c>
      <c r="G60" s="69">
        <v>0</v>
      </c>
      <c r="H60" s="69">
        <v>0</v>
      </c>
      <c r="I60" s="69">
        <v>0</v>
      </c>
      <c r="J60" s="69">
        <v>0</v>
      </c>
      <c r="K60" s="69">
        <v>0</v>
      </c>
      <c r="L60" s="69">
        <v>0</v>
      </c>
      <c r="M60" s="69">
        <v>1</v>
      </c>
      <c r="N60" s="300">
        <v>2</v>
      </c>
    </row>
    <row r="61" spans="2:14" s="18" customFormat="1" x14ac:dyDescent="0.25">
      <c r="B61" s="165" t="s">
        <v>137</v>
      </c>
      <c r="C61" s="20"/>
      <c r="D61" s="21">
        <f>((State_Production_Fertilizers!E32*0.25)+(State_Production_Fertilizers!F32*0.75))*1000</f>
        <v>552050</v>
      </c>
      <c r="E61" s="21">
        <f>((State_Production_Fertilizers!F32*0.25)+(State_Production_Fertilizers!G32*0.75))*1000</f>
        <v>678474.99999999988</v>
      </c>
      <c r="F61" s="21">
        <f>((State_Production_Fertilizers!G32*0.25)+(State_Production_Fertilizers!H32*0.75))*1000</f>
        <v>600125</v>
      </c>
      <c r="G61" s="21">
        <f>((State_Production_Fertilizers!H32*0.25)+(State_Production_Fertilizers!I32*0.75))*1000</f>
        <v>571800.00000000012</v>
      </c>
      <c r="H61" s="21">
        <f>((State_Production_Fertilizers!I32*0.25)+(State_Production_Fertilizers!J32*0.75))*1000</f>
        <v>695124.99999999988</v>
      </c>
      <c r="I61" s="21">
        <f>((State_Production_Fertilizers!J32*0.25)+(State_Production_Fertilizers!K32*0.75))*1000</f>
        <v>673225</v>
      </c>
      <c r="J61" s="21">
        <f>((State_Production_Fertilizers!K32*0.25)+(State_Production_Fertilizers!L32*0.75))*1000</f>
        <v>622275</v>
      </c>
      <c r="K61" s="21">
        <f>((State_Production_Fertilizers!L32*0.25)+(State_Production_Fertilizers!M32*0.75))*1000</f>
        <v>578100</v>
      </c>
      <c r="L61" s="21">
        <f>((State_Production_Fertilizers!M32*0.25)+(State_Production_Fertilizers!N32*0.75))*1000</f>
        <v>618000</v>
      </c>
      <c r="M61" s="21">
        <f>((State_Production_Fertilizers!N32*0.25)+(State_Production_Fertilizers!O32*0.75))*1000</f>
        <v>353700</v>
      </c>
      <c r="N61" s="131">
        <f>((State_Production_Fertilizers!O32*0.25)+(State_Production_Fertilizers!P32*0.75))*1000</f>
        <v>234675.96903436098</v>
      </c>
    </row>
    <row r="62" spans="2:14" s="18" customFormat="1" x14ac:dyDescent="0.25">
      <c r="B62" s="165" t="s">
        <v>138</v>
      </c>
      <c r="C62" s="20"/>
      <c r="D62" s="69">
        <v>0</v>
      </c>
      <c r="E62" s="69">
        <v>0</v>
      </c>
      <c r="F62" s="69">
        <v>0</v>
      </c>
      <c r="G62" s="69">
        <v>0</v>
      </c>
      <c r="H62" s="69">
        <v>0</v>
      </c>
      <c r="I62" s="69">
        <v>0</v>
      </c>
      <c r="J62" s="69">
        <v>0</v>
      </c>
      <c r="K62" s="69">
        <v>0</v>
      </c>
      <c r="L62" s="69">
        <v>0</v>
      </c>
      <c r="M62" s="69">
        <v>0</v>
      </c>
      <c r="N62" s="300">
        <v>0</v>
      </c>
    </row>
    <row r="63" spans="2:14" s="18" customFormat="1" x14ac:dyDescent="0.25">
      <c r="B63" s="165" t="s">
        <v>139</v>
      </c>
      <c r="C63" s="20"/>
      <c r="D63" s="69">
        <v>0</v>
      </c>
      <c r="E63" s="69">
        <v>0</v>
      </c>
      <c r="F63" s="69">
        <v>0</v>
      </c>
      <c r="G63" s="69">
        <v>0</v>
      </c>
      <c r="H63" s="69">
        <v>0</v>
      </c>
      <c r="I63" s="69">
        <v>0</v>
      </c>
      <c r="J63" s="69">
        <v>0</v>
      </c>
      <c r="K63" s="69">
        <v>0</v>
      </c>
      <c r="L63" s="69">
        <v>0</v>
      </c>
      <c r="M63" s="69">
        <v>0</v>
      </c>
      <c r="N63" s="300">
        <v>0</v>
      </c>
    </row>
    <row r="64" spans="2:14" s="18" customFormat="1" x14ac:dyDescent="0.25">
      <c r="B64" s="165" t="s">
        <v>140</v>
      </c>
      <c r="C64" s="20"/>
      <c r="D64" s="69">
        <v>0</v>
      </c>
      <c r="E64" s="69">
        <v>0</v>
      </c>
      <c r="F64" s="69">
        <v>0</v>
      </c>
      <c r="G64" s="69">
        <v>0</v>
      </c>
      <c r="H64" s="69">
        <v>0</v>
      </c>
      <c r="I64" s="69">
        <v>0</v>
      </c>
      <c r="J64" s="69">
        <v>0</v>
      </c>
      <c r="K64" s="69">
        <v>0</v>
      </c>
      <c r="L64" s="69">
        <v>0</v>
      </c>
      <c r="M64" s="69">
        <v>0</v>
      </c>
      <c r="N64" s="300">
        <v>0</v>
      </c>
    </row>
    <row r="65" spans="2:14" s="18" customFormat="1" x14ac:dyDescent="0.25">
      <c r="B65" s="165" t="s">
        <v>141</v>
      </c>
      <c r="C65" s="20"/>
      <c r="D65" s="69">
        <v>0</v>
      </c>
      <c r="E65" s="69">
        <v>0</v>
      </c>
      <c r="F65" s="69">
        <v>0</v>
      </c>
      <c r="G65" s="69">
        <v>0</v>
      </c>
      <c r="H65" s="69">
        <v>0</v>
      </c>
      <c r="I65" s="69">
        <v>0</v>
      </c>
      <c r="J65" s="69">
        <v>0</v>
      </c>
      <c r="K65" s="69">
        <v>0</v>
      </c>
      <c r="L65" s="69">
        <v>0</v>
      </c>
      <c r="M65" s="69">
        <v>0</v>
      </c>
      <c r="N65" s="300">
        <v>0</v>
      </c>
    </row>
    <row r="66" spans="2:14" s="18" customFormat="1" x14ac:dyDescent="0.25">
      <c r="B66" s="165" t="s">
        <v>142</v>
      </c>
      <c r="C66" s="20"/>
      <c r="D66" s="69">
        <v>0</v>
      </c>
      <c r="E66" s="69">
        <v>0</v>
      </c>
      <c r="F66" s="69">
        <v>0</v>
      </c>
      <c r="G66" s="69">
        <v>0</v>
      </c>
      <c r="H66" s="69">
        <v>0</v>
      </c>
      <c r="I66" s="69">
        <v>0</v>
      </c>
      <c r="J66" s="69">
        <v>0</v>
      </c>
      <c r="K66" s="69">
        <v>0</v>
      </c>
      <c r="L66" s="69">
        <v>0</v>
      </c>
      <c r="M66" s="69">
        <v>0</v>
      </c>
      <c r="N66" s="300">
        <v>0</v>
      </c>
    </row>
    <row r="67" spans="2:14" s="18" customFormat="1" x14ac:dyDescent="0.25">
      <c r="B67" s="165" t="s">
        <v>143</v>
      </c>
      <c r="C67" s="20"/>
      <c r="D67" s="69">
        <v>0</v>
      </c>
      <c r="E67" s="69">
        <v>0</v>
      </c>
      <c r="F67" s="69">
        <v>0</v>
      </c>
      <c r="G67" s="69">
        <v>0</v>
      </c>
      <c r="H67" s="69">
        <v>0</v>
      </c>
      <c r="I67" s="69">
        <v>0</v>
      </c>
      <c r="J67" s="69">
        <v>0</v>
      </c>
      <c r="K67" s="69">
        <v>0</v>
      </c>
      <c r="L67" s="69">
        <v>0</v>
      </c>
      <c r="M67" s="69">
        <v>0</v>
      </c>
      <c r="N67" s="300">
        <v>0</v>
      </c>
    </row>
    <row r="68" spans="2:14" s="18" customFormat="1" x14ac:dyDescent="0.25">
      <c r="B68" s="165" t="s">
        <v>144</v>
      </c>
      <c r="C68" s="20"/>
      <c r="D68" s="69">
        <v>0</v>
      </c>
      <c r="E68" s="69">
        <v>0</v>
      </c>
      <c r="F68" s="69">
        <v>0</v>
      </c>
      <c r="G68" s="69">
        <v>0</v>
      </c>
      <c r="H68" s="69">
        <v>0</v>
      </c>
      <c r="I68" s="69">
        <v>0</v>
      </c>
      <c r="J68" s="69">
        <v>0</v>
      </c>
      <c r="K68" s="69">
        <v>0</v>
      </c>
      <c r="L68" s="69">
        <v>0</v>
      </c>
      <c r="M68" s="69">
        <v>0</v>
      </c>
      <c r="N68" s="300">
        <v>0</v>
      </c>
    </row>
    <row r="69" spans="2:14" s="18" customFormat="1" x14ac:dyDescent="0.25">
      <c r="B69" s="165" t="s">
        <v>145</v>
      </c>
      <c r="C69" s="20"/>
      <c r="D69" s="69">
        <v>0</v>
      </c>
      <c r="E69" s="69">
        <v>0</v>
      </c>
      <c r="F69" s="69">
        <v>0</v>
      </c>
      <c r="G69" s="69">
        <v>0</v>
      </c>
      <c r="H69" s="69">
        <v>0</v>
      </c>
      <c r="I69" s="69">
        <v>0</v>
      </c>
      <c r="J69" s="69">
        <v>0</v>
      </c>
      <c r="K69" s="69">
        <v>0</v>
      </c>
      <c r="L69" s="69">
        <v>0</v>
      </c>
      <c r="M69" s="69">
        <v>0</v>
      </c>
      <c r="N69" s="300">
        <v>0</v>
      </c>
    </row>
    <row r="70" spans="2:14" s="18" customFormat="1" x14ac:dyDescent="0.25">
      <c r="B70" s="165" t="s">
        <v>146</v>
      </c>
      <c r="C70" s="20"/>
      <c r="D70" s="21">
        <f>((State_Production_Fertilizers!E33*0.25)+(State_Production_Fertilizers!F33*0.75))*1000</f>
        <v>196225.00000000003</v>
      </c>
      <c r="E70" s="21">
        <f>((State_Production_Fertilizers!F33*0.25)+(State_Production_Fertilizers!G33*0.75))*1000</f>
        <v>208524.99999999997</v>
      </c>
      <c r="F70" s="21">
        <f>((State_Production_Fertilizers!G33*0.25)+(State_Production_Fertilizers!H33*0.75))*1000</f>
        <v>208049.99999999997</v>
      </c>
      <c r="G70" s="21">
        <f>((State_Production_Fertilizers!H33*0.25)+(State_Production_Fertilizers!I33*0.75))*1000</f>
        <v>196550</v>
      </c>
      <c r="H70" s="21">
        <f>((State_Production_Fertilizers!I33*0.25)+(State_Production_Fertilizers!J33*0.75))*1000</f>
        <v>246100.00000000003</v>
      </c>
      <c r="I70" s="21">
        <f>((State_Production_Fertilizers!J33*0.25)+(State_Production_Fertilizers!K33*0.75))*1000</f>
        <v>220075</v>
      </c>
      <c r="J70" s="21">
        <f>((State_Production_Fertilizers!K33*0.25)+(State_Production_Fertilizers!L33*0.75))*1000</f>
        <v>192899.99999999997</v>
      </c>
      <c r="K70" s="21">
        <f>((State_Production_Fertilizers!L33*0.25)+(State_Production_Fertilizers!M33*0.75))*1000</f>
        <v>139050</v>
      </c>
      <c r="L70" s="21">
        <f>((State_Production_Fertilizers!M33*0.25)+(State_Production_Fertilizers!N33*0.75))*1000</f>
        <v>130675.00000000001</v>
      </c>
      <c r="M70" s="21">
        <f>((State_Production_Fertilizers!N33*0.25)+(State_Production_Fertilizers!O33*0.75))*1000</f>
        <v>194225</v>
      </c>
      <c r="N70" s="131">
        <f>((State_Production_Fertilizers!O33*0.25)+(State_Production_Fertilizers!P33*0.75))*1000</f>
        <v>208487.00720242606</v>
      </c>
    </row>
    <row r="71" spans="2:14" s="18" customFormat="1" x14ac:dyDescent="0.25">
      <c r="B71" s="165" t="s">
        <v>147</v>
      </c>
      <c r="C71" s="20"/>
      <c r="D71" s="21">
        <f>((State_Production_Fertilizers!E34*0.25)+(State_Production_Fertilizers!F34*0.75))*1000</f>
        <v>1428000</v>
      </c>
      <c r="E71" s="21">
        <f>((State_Production_Fertilizers!F34*0.25)+(State_Production_Fertilizers!G34*0.75))*1000</f>
        <v>1478525</v>
      </c>
      <c r="F71" s="21">
        <f>((State_Production_Fertilizers!G34*0.25)+(State_Production_Fertilizers!H34*0.75))*1000</f>
        <v>1256375</v>
      </c>
      <c r="G71" s="21">
        <f>((State_Production_Fertilizers!H34*0.25)+(State_Production_Fertilizers!I34*0.75))*1000</f>
        <v>1054350</v>
      </c>
      <c r="H71" s="21">
        <f>((State_Production_Fertilizers!I34*0.25)+(State_Production_Fertilizers!J34*0.75))*1000</f>
        <v>1294699.9999999998</v>
      </c>
      <c r="I71" s="21">
        <f>((State_Production_Fertilizers!J34*0.25)+(State_Production_Fertilizers!K34*0.75))*1000</f>
        <v>1272325</v>
      </c>
      <c r="J71" s="21">
        <f>((State_Production_Fertilizers!K34*0.25)+(State_Production_Fertilizers!L34*0.75))*1000</f>
        <v>1167025</v>
      </c>
      <c r="K71" s="21">
        <f>((State_Production_Fertilizers!L34*0.25)+(State_Production_Fertilizers!M34*0.75))*1000</f>
        <v>1113100</v>
      </c>
      <c r="L71" s="21">
        <f>((State_Production_Fertilizers!M34*0.25)+(State_Production_Fertilizers!N34*0.75))*1000</f>
        <v>988950</v>
      </c>
      <c r="M71" s="21">
        <f>((State_Production_Fertilizers!N34*0.25)+(State_Production_Fertilizers!O34*0.75))*1000</f>
        <v>1009299.9999999999</v>
      </c>
      <c r="N71" s="131">
        <f>((State_Production_Fertilizers!O34*0.25)+(State_Production_Fertilizers!P34*0.75))*1000</f>
        <v>988665.78936001717</v>
      </c>
    </row>
    <row r="72" spans="2:14" s="18" customFormat="1" x14ac:dyDescent="0.25">
      <c r="B72" s="165" t="s">
        <v>148</v>
      </c>
      <c r="C72" s="20"/>
      <c r="D72" s="69">
        <v>0</v>
      </c>
      <c r="E72" s="69">
        <v>0</v>
      </c>
      <c r="F72" s="69">
        <v>0</v>
      </c>
      <c r="G72" s="69">
        <v>0</v>
      </c>
      <c r="H72" s="69">
        <v>0</v>
      </c>
      <c r="I72" s="69">
        <v>0</v>
      </c>
      <c r="J72" s="69">
        <v>0</v>
      </c>
      <c r="K72" s="69">
        <v>0</v>
      </c>
      <c r="L72" s="69">
        <v>0</v>
      </c>
      <c r="M72" s="69">
        <v>0</v>
      </c>
      <c r="N72" s="300">
        <v>0</v>
      </c>
    </row>
    <row r="73" spans="2:14" s="18" customFormat="1" x14ac:dyDescent="0.25">
      <c r="B73" s="165" t="s">
        <v>149</v>
      </c>
      <c r="C73" s="20"/>
      <c r="D73" s="69">
        <v>0</v>
      </c>
      <c r="E73" s="69">
        <v>0</v>
      </c>
      <c r="F73" s="69">
        <v>0</v>
      </c>
      <c r="G73" s="69">
        <v>0</v>
      </c>
      <c r="H73" s="69">
        <v>0</v>
      </c>
      <c r="I73" s="69">
        <v>0</v>
      </c>
      <c r="J73" s="69">
        <v>0</v>
      </c>
      <c r="K73" s="69">
        <v>0</v>
      </c>
      <c r="L73" s="69">
        <v>0</v>
      </c>
      <c r="M73" s="69">
        <v>0</v>
      </c>
      <c r="N73" s="300">
        <v>0</v>
      </c>
    </row>
    <row r="74" spans="2:14" s="18" customFormat="1" x14ac:dyDescent="0.25">
      <c r="B74" s="165" t="s">
        <v>150</v>
      </c>
      <c r="C74" s="20"/>
      <c r="D74" s="69">
        <v>0</v>
      </c>
      <c r="E74" s="69">
        <v>0</v>
      </c>
      <c r="F74" s="69">
        <v>0</v>
      </c>
      <c r="G74" s="69">
        <v>0</v>
      </c>
      <c r="H74" s="69">
        <v>0</v>
      </c>
      <c r="I74" s="69">
        <v>0</v>
      </c>
      <c r="J74" s="69">
        <v>0</v>
      </c>
      <c r="K74" s="69">
        <v>0</v>
      </c>
      <c r="L74" s="69">
        <v>0</v>
      </c>
      <c r="M74" s="69">
        <v>0</v>
      </c>
      <c r="N74" s="300">
        <v>0</v>
      </c>
    </row>
    <row r="75" spans="2:14" s="18" customFormat="1" x14ac:dyDescent="0.25">
      <c r="B75" s="165" t="s">
        <v>151</v>
      </c>
      <c r="C75" s="20"/>
      <c r="D75" s="69">
        <v>0</v>
      </c>
      <c r="E75" s="69">
        <v>0</v>
      </c>
      <c r="F75" s="69">
        <v>0</v>
      </c>
      <c r="G75" s="69">
        <v>0</v>
      </c>
      <c r="H75" s="69">
        <v>0</v>
      </c>
      <c r="I75" s="69">
        <v>0</v>
      </c>
      <c r="J75" s="69">
        <v>0</v>
      </c>
      <c r="K75" s="69">
        <v>0</v>
      </c>
      <c r="L75" s="69">
        <v>0</v>
      </c>
      <c r="M75" s="69">
        <v>0</v>
      </c>
      <c r="N75" s="300">
        <v>0</v>
      </c>
    </row>
    <row r="76" spans="2:14" s="18" customFormat="1" x14ac:dyDescent="0.25">
      <c r="B76" s="165" t="s">
        <v>152</v>
      </c>
      <c r="C76" s="20"/>
      <c r="D76" s="21">
        <f>((State_Production_Fertilizers!E35*0.25)+(State_Production_Fertilizers!F35*0.75))*1000</f>
        <v>82800</v>
      </c>
      <c r="E76" s="21">
        <f>((State_Production_Fertilizers!F35*0.25)+(State_Production_Fertilizers!G35*0.75))*1000</f>
        <v>98875.000000000015</v>
      </c>
      <c r="F76" s="21">
        <f>((State_Production_Fertilizers!G35*0.25)+(State_Production_Fertilizers!H35*0.75))*1000</f>
        <v>104400</v>
      </c>
      <c r="G76" s="21">
        <f>((State_Production_Fertilizers!H35*0.25)+(State_Production_Fertilizers!I35*0.75))*1000</f>
        <v>91875</v>
      </c>
      <c r="H76" s="21">
        <f>((State_Production_Fertilizers!I35*0.25)+(State_Production_Fertilizers!J35*0.75))*1000</f>
        <v>102850.00000000001</v>
      </c>
      <c r="I76" s="21">
        <f>((State_Production_Fertilizers!J35*0.25)+(State_Production_Fertilizers!K35*0.75))*1000</f>
        <v>93949.999999999985</v>
      </c>
      <c r="J76" s="21">
        <f>((State_Production_Fertilizers!K35*0.25)+(State_Production_Fertilizers!L35*0.75))*1000</f>
        <v>73325</v>
      </c>
      <c r="K76" s="21">
        <f>((State_Production_Fertilizers!L35*0.25)+(State_Production_Fertilizers!M35*0.75))*1000</f>
        <v>75500</v>
      </c>
      <c r="L76" s="21">
        <f>((State_Production_Fertilizers!M35*0.25)+(State_Production_Fertilizers!N35*0.75))*1000</f>
        <v>65775</v>
      </c>
      <c r="M76" s="21">
        <f>((State_Production_Fertilizers!N35*0.25)+(State_Production_Fertilizers!O35*0.75))*1000</f>
        <v>126124.99999999999</v>
      </c>
      <c r="N76" s="131">
        <f>((State_Production_Fertilizers!O35*0.25)+(State_Production_Fertilizers!P35*0.75))*1000</f>
        <v>155746.04263206673</v>
      </c>
    </row>
    <row r="77" spans="2:14" s="18" customFormat="1" x14ac:dyDescent="0.25">
      <c r="B77" s="165" t="s">
        <v>153</v>
      </c>
      <c r="C77" s="20"/>
      <c r="D77" s="21">
        <f>((State_Production_Fertilizers!E36*0.25)+(State_Production_Fertilizers!F36*0.75))*1000</f>
        <v>140549.99999999997</v>
      </c>
      <c r="E77" s="21">
        <f>((State_Production_Fertilizers!F36*0.25)+(State_Production_Fertilizers!G36*0.75))*1000</f>
        <v>144600</v>
      </c>
      <c r="F77" s="21">
        <f>((State_Production_Fertilizers!G36*0.25)+(State_Production_Fertilizers!H36*0.75))*1000</f>
        <v>99600</v>
      </c>
      <c r="G77" s="21">
        <f>((State_Production_Fertilizers!H36*0.25)+(State_Production_Fertilizers!I36*0.75))*1000</f>
        <v>112100.00000000001</v>
      </c>
      <c r="H77" s="21">
        <f>((State_Production_Fertilizers!I36*0.25)+(State_Production_Fertilizers!J36*0.75))*1000</f>
        <v>144049.99999999997</v>
      </c>
      <c r="I77" s="21">
        <f>((State_Production_Fertilizers!J36*0.25)+(State_Production_Fertilizers!K36*0.75))*1000</f>
        <v>134525</v>
      </c>
      <c r="J77" s="21">
        <f>((State_Production_Fertilizers!K36*0.25)+(State_Production_Fertilizers!L36*0.75))*1000</f>
        <v>124675</v>
      </c>
      <c r="K77" s="21">
        <f>((State_Production_Fertilizers!L36*0.25)+(State_Production_Fertilizers!M36*0.75))*1000</f>
        <v>126300</v>
      </c>
      <c r="L77" s="21">
        <f>((State_Production_Fertilizers!M36*0.25)+(State_Production_Fertilizers!N36*0.75))*1000</f>
        <v>130824.99999999999</v>
      </c>
      <c r="M77" s="21">
        <f>((State_Production_Fertilizers!N36*0.25)+(State_Production_Fertilizers!O36*0.75))*1000</f>
        <v>129600.00000000003</v>
      </c>
      <c r="N77" s="131">
        <f>((State_Production_Fertilizers!O36*0.25)+(State_Production_Fertilizers!P36*0.75))*1000</f>
        <v>125883.53328938696</v>
      </c>
    </row>
    <row r="78" spans="2:14" s="18" customFormat="1" x14ac:dyDescent="0.25">
      <c r="B78" s="165" t="s">
        <v>154</v>
      </c>
      <c r="C78" s="20"/>
      <c r="D78" s="69">
        <v>0</v>
      </c>
      <c r="E78" s="69">
        <v>0</v>
      </c>
      <c r="F78" s="69">
        <v>0</v>
      </c>
      <c r="G78" s="69">
        <v>0</v>
      </c>
      <c r="H78" s="69">
        <v>0</v>
      </c>
      <c r="I78" s="69">
        <v>0</v>
      </c>
      <c r="J78" s="69">
        <v>0</v>
      </c>
      <c r="K78" s="69">
        <v>0</v>
      </c>
      <c r="L78" s="69">
        <v>0</v>
      </c>
      <c r="M78" s="69">
        <v>0</v>
      </c>
      <c r="N78" s="300">
        <v>0</v>
      </c>
    </row>
    <row r="79" spans="2:14" s="18" customFormat="1" x14ac:dyDescent="0.25">
      <c r="B79" s="165" t="s">
        <v>155</v>
      </c>
      <c r="C79" s="20"/>
      <c r="D79" s="69">
        <v>0</v>
      </c>
      <c r="E79" s="69">
        <v>0</v>
      </c>
      <c r="F79" s="69">
        <v>0</v>
      </c>
      <c r="G79" s="69">
        <v>0</v>
      </c>
      <c r="H79" s="69">
        <v>0</v>
      </c>
      <c r="I79" s="69">
        <v>0</v>
      </c>
      <c r="J79" s="69">
        <v>0</v>
      </c>
      <c r="K79" s="69">
        <v>0</v>
      </c>
      <c r="L79" s="69">
        <v>0</v>
      </c>
      <c r="M79" s="69">
        <v>0</v>
      </c>
      <c r="N79" s="300">
        <v>0</v>
      </c>
    </row>
    <row r="80" spans="2:14" s="18" customFormat="1" x14ac:dyDescent="0.25">
      <c r="B80" s="165" t="s">
        <v>156</v>
      </c>
      <c r="C80" s="20"/>
      <c r="D80" s="21">
        <f>((State_Production_Fertilizers!E37*0.25)+(State_Production_Fertilizers!F37*0.75))*1000</f>
        <v>117275</v>
      </c>
      <c r="E80" s="21">
        <f>((State_Production_Fertilizers!F37*0.25)+(State_Production_Fertilizers!G37*0.75))*1000</f>
        <v>101425</v>
      </c>
      <c r="F80" s="21">
        <f>((State_Production_Fertilizers!G37*0.25)+(State_Production_Fertilizers!H37*0.75))*1000</f>
        <v>85100</v>
      </c>
      <c r="G80" s="21">
        <f>((State_Production_Fertilizers!H37*0.25)+(State_Production_Fertilizers!I37*0.75))*1000</f>
        <v>83525</v>
      </c>
      <c r="H80" s="21">
        <f>((State_Production_Fertilizers!I37*0.25)+(State_Production_Fertilizers!J37*0.75))*1000</f>
        <v>95475</v>
      </c>
      <c r="I80" s="21">
        <f>((State_Production_Fertilizers!J37*0.25)+(State_Production_Fertilizers!K37*0.75))*1000</f>
        <v>132375</v>
      </c>
      <c r="J80" s="21">
        <f>((State_Production_Fertilizers!K37*0.25)+(State_Production_Fertilizers!L37*0.75))*1000</f>
        <v>146325.00000000003</v>
      </c>
      <c r="K80" s="21">
        <f>((State_Production_Fertilizers!L37*0.25)+(State_Production_Fertilizers!M37*0.75))*1000</f>
        <v>154425</v>
      </c>
      <c r="L80" s="21">
        <f>((State_Production_Fertilizers!M37*0.25)+(State_Production_Fertilizers!N37*0.75))*1000</f>
        <v>147274.99999999997</v>
      </c>
      <c r="M80" s="21">
        <f>((State_Production_Fertilizers!N37*0.25)+(State_Production_Fertilizers!O37*0.75))*1000</f>
        <v>227424.99999999997</v>
      </c>
      <c r="N80" s="131">
        <f>((State_Production_Fertilizers!O37*0.25)+(State_Production_Fertilizers!P37*0.75))*1000</f>
        <v>315299.21450151055</v>
      </c>
    </row>
    <row r="81" spans="2:14" s="18" customFormat="1" x14ac:dyDescent="0.25">
      <c r="B81" s="165" t="s">
        <v>157</v>
      </c>
      <c r="C81" s="20"/>
      <c r="D81" s="69">
        <v>0</v>
      </c>
      <c r="E81" s="69">
        <v>0</v>
      </c>
      <c r="F81" s="69">
        <v>0</v>
      </c>
      <c r="G81" s="69">
        <v>0</v>
      </c>
      <c r="H81" s="69">
        <v>0</v>
      </c>
      <c r="I81" s="69">
        <v>0</v>
      </c>
      <c r="J81" s="69">
        <v>0</v>
      </c>
      <c r="K81" s="69">
        <v>0</v>
      </c>
      <c r="L81" s="69">
        <v>0</v>
      </c>
      <c r="M81" s="69">
        <v>0</v>
      </c>
      <c r="N81" s="300">
        <v>0</v>
      </c>
    </row>
    <row r="82" spans="2:14" s="18" customFormat="1" x14ac:dyDescent="0.25">
      <c r="B82" s="165" t="s">
        <v>158</v>
      </c>
      <c r="C82" s="20"/>
      <c r="D82" s="69">
        <v>0</v>
      </c>
      <c r="E82" s="69">
        <v>0</v>
      </c>
      <c r="F82" s="69">
        <v>0</v>
      </c>
      <c r="G82" s="69">
        <v>0</v>
      </c>
      <c r="H82" s="69">
        <v>0</v>
      </c>
      <c r="I82" s="69">
        <v>0</v>
      </c>
      <c r="J82" s="69">
        <v>0</v>
      </c>
      <c r="K82" s="69">
        <v>0</v>
      </c>
      <c r="L82" s="69">
        <v>0</v>
      </c>
      <c r="M82" s="69">
        <v>0</v>
      </c>
      <c r="N82" s="300">
        <v>0</v>
      </c>
    </row>
    <row r="83" spans="2:14" s="18" customFormat="1" x14ac:dyDescent="0.25">
      <c r="B83" s="165" t="s">
        <v>159</v>
      </c>
      <c r="C83" s="20"/>
      <c r="D83" s="69">
        <v>0</v>
      </c>
      <c r="E83" s="69">
        <v>0</v>
      </c>
      <c r="F83" s="69">
        <v>0</v>
      </c>
      <c r="G83" s="69">
        <v>0</v>
      </c>
      <c r="H83" s="69">
        <v>0</v>
      </c>
      <c r="I83" s="69">
        <v>0</v>
      </c>
      <c r="J83" s="69">
        <v>0</v>
      </c>
      <c r="K83" s="69">
        <v>0</v>
      </c>
      <c r="L83" s="69">
        <v>0</v>
      </c>
      <c r="M83" s="69">
        <v>0</v>
      </c>
      <c r="N83" s="300">
        <v>0</v>
      </c>
    </row>
    <row r="84" spans="2:14" s="18" customFormat="1" x14ac:dyDescent="0.25">
      <c r="B84" s="165" t="s">
        <v>160</v>
      </c>
      <c r="C84" s="20"/>
      <c r="D84" s="69">
        <v>0</v>
      </c>
      <c r="E84" s="69">
        <v>0</v>
      </c>
      <c r="F84" s="69">
        <v>0</v>
      </c>
      <c r="G84" s="69">
        <v>0</v>
      </c>
      <c r="H84" s="69">
        <v>0</v>
      </c>
      <c r="I84" s="69">
        <v>0</v>
      </c>
      <c r="J84" s="69">
        <v>0</v>
      </c>
      <c r="K84" s="69">
        <v>0</v>
      </c>
      <c r="L84" s="69">
        <v>0</v>
      </c>
      <c r="M84" s="69">
        <v>0</v>
      </c>
      <c r="N84" s="300">
        <v>0</v>
      </c>
    </row>
    <row r="85" spans="2:14" s="18" customFormat="1" x14ac:dyDescent="0.25">
      <c r="B85" s="165" t="s">
        <v>161</v>
      </c>
      <c r="C85" s="20"/>
      <c r="D85" s="21">
        <f>((State_Production_Fertilizers!E38*0.25)+(State_Production_Fertilizers!F38*0.75))*1000</f>
        <v>558648</v>
      </c>
      <c r="E85" s="21">
        <f>((State_Production_Fertilizers!F38*0.25)+(State_Production_Fertilizers!G38*0.75))*1000</f>
        <v>704825</v>
      </c>
      <c r="F85" s="21">
        <f>((State_Production_Fertilizers!G38*0.25)+(State_Production_Fertilizers!H38*0.75))*1000</f>
        <v>808824.99999999988</v>
      </c>
      <c r="G85" s="21">
        <f>((State_Production_Fertilizers!H38*0.25)+(State_Production_Fertilizers!I38*0.75))*1000</f>
        <v>754425</v>
      </c>
      <c r="H85" s="21">
        <f>((State_Production_Fertilizers!I38*0.25)+(State_Production_Fertilizers!J38*0.75))*1000</f>
        <v>827150.00000000012</v>
      </c>
      <c r="I85" s="21">
        <f>((State_Production_Fertilizers!J38*0.25)+(State_Production_Fertilizers!K38*0.75))*1000</f>
        <v>948625</v>
      </c>
      <c r="J85" s="21">
        <f>((State_Production_Fertilizers!K38*0.25)+(State_Production_Fertilizers!L38*0.75))*1000</f>
        <v>990825</v>
      </c>
      <c r="K85" s="21">
        <f>((State_Production_Fertilizers!L38*0.25)+(State_Production_Fertilizers!M38*0.75))*1000</f>
        <v>924950</v>
      </c>
      <c r="L85" s="21">
        <f>((State_Production_Fertilizers!M38*0.25)+(State_Production_Fertilizers!N38*0.75))*1000</f>
        <v>904825</v>
      </c>
      <c r="M85" s="21">
        <f>((State_Production_Fertilizers!N38*0.25)+(State_Production_Fertilizers!O38*0.75))*1000</f>
        <v>762425.00000000012</v>
      </c>
      <c r="N85" s="131">
        <f>((State_Production_Fertilizers!O38*0.25)+(State_Production_Fertilizers!P38*0.75))*1000</f>
        <v>696518.85760818981</v>
      </c>
    </row>
    <row r="86" spans="2:14" s="18" customFormat="1" x14ac:dyDescent="0.25">
      <c r="B86" s="165" t="s">
        <v>162</v>
      </c>
      <c r="C86" s="20"/>
      <c r="D86" s="69">
        <v>0</v>
      </c>
      <c r="E86" s="69">
        <v>0</v>
      </c>
      <c r="F86" s="69">
        <v>0</v>
      </c>
      <c r="G86" s="69">
        <v>0</v>
      </c>
      <c r="H86" s="69">
        <v>0</v>
      </c>
      <c r="I86" s="69">
        <v>0</v>
      </c>
      <c r="J86" s="69">
        <v>0</v>
      </c>
      <c r="K86" s="69">
        <v>0</v>
      </c>
      <c r="L86" s="69">
        <v>0</v>
      </c>
      <c r="M86" s="69">
        <v>0</v>
      </c>
      <c r="N86" s="300">
        <v>0</v>
      </c>
    </row>
    <row r="87" spans="2:14" s="18" customFormat="1" x14ac:dyDescent="0.25">
      <c r="B87" s="165" t="s">
        <v>163</v>
      </c>
      <c r="C87" s="20"/>
      <c r="D87" s="69">
        <v>0</v>
      </c>
      <c r="E87" s="69">
        <v>0</v>
      </c>
      <c r="F87" s="69">
        <v>0</v>
      </c>
      <c r="G87" s="69">
        <v>0</v>
      </c>
      <c r="H87" s="69">
        <v>0</v>
      </c>
      <c r="I87" s="69">
        <v>0</v>
      </c>
      <c r="J87" s="69">
        <v>0</v>
      </c>
      <c r="K87" s="69">
        <v>0</v>
      </c>
      <c r="L87" s="69">
        <v>0</v>
      </c>
      <c r="M87" s="69">
        <v>0</v>
      </c>
      <c r="N87" s="300">
        <v>0</v>
      </c>
    </row>
    <row r="88" spans="2:14" s="18" customFormat="1" x14ac:dyDescent="0.25">
      <c r="B88" s="165" t="s">
        <v>164</v>
      </c>
      <c r="C88" s="20"/>
      <c r="D88" s="69">
        <v>0</v>
      </c>
      <c r="E88" s="69">
        <v>0</v>
      </c>
      <c r="F88" s="69">
        <v>0</v>
      </c>
      <c r="G88" s="69">
        <v>0</v>
      </c>
      <c r="H88" s="69">
        <v>0</v>
      </c>
      <c r="I88" s="69">
        <v>0</v>
      </c>
      <c r="J88" s="69">
        <v>0</v>
      </c>
      <c r="K88" s="69">
        <v>0</v>
      </c>
      <c r="L88" s="69">
        <v>0</v>
      </c>
      <c r="M88" s="69">
        <v>0</v>
      </c>
      <c r="N88" s="300">
        <v>0</v>
      </c>
    </row>
    <row r="89" spans="2:14" s="18" customFormat="1" x14ac:dyDescent="0.25">
      <c r="B89" s="165" t="s">
        <v>165</v>
      </c>
      <c r="C89" s="20"/>
      <c r="D89" s="69">
        <v>0</v>
      </c>
      <c r="E89" s="69">
        <v>0</v>
      </c>
      <c r="F89" s="69">
        <v>0</v>
      </c>
      <c r="G89" s="69">
        <v>0</v>
      </c>
      <c r="H89" s="69">
        <v>0</v>
      </c>
      <c r="I89" s="69">
        <v>0</v>
      </c>
      <c r="J89" s="69">
        <v>0</v>
      </c>
      <c r="K89" s="69">
        <v>0</v>
      </c>
      <c r="L89" s="69">
        <v>0</v>
      </c>
      <c r="M89" s="69">
        <v>0</v>
      </c>
      <c r="N89" s="300">
        <v>0</v>
      </c>
    </row>
    <row r="90" spans="2:14" s="18" customFormat="1" x14ac:dyDescent="0.25">
      <c r="B90" s="165" t="s">
        <v>166</v>
      </c>
      <c r="C90" s="20"/>
      <c r="D90" s="21">
        <f>((State_Production_Fertilizers!E39*0.25)+(State_Production_Fertilizers!F39*0.75))*1000</f>
        <v>267525</v>
      </c>
      <c r="E90" s="21">
        <f>((State_Production_Fertilizers!F39*0.25)+(State_Production_Fertilizers!G39*0.75))*1000</f>
        <v>222000</v>
      </c>
      <c r="F90" s="21">
        <f>((State_Production_Fertilizers!G39*0.25)+(State_Production_Fertilizers!H39*0.75))*1000</f>
        <v>109325</v>
      </c>
      <c r="G90" s="21">
        <f>((State_Production_Fertilizers!H39*0.25)+(State_Production_Fertilizers!I39*0.75))*1000</f>
        <v>42875</v>
      </c>
      <c r="H90" s="21">
        <f>((State_Production_Fertilizers!I39*0.25)+(State_Production_Fertilizers!J39*0.75))*1000</f>
        <v>65975.000000000015</v>
      </c>
      <c r="I90" s="21">
        <f>((State_Production_Fertilizers!J39*0.25)+(State_Production_Fertilizers!K39*0.75))*1000</f>
        <v>174674.99999999997</v>
      </c>
      <c r="J90" s="21">
        <f>((State_Production_Fertilizers!K39*0.25)+(State_Production_Fertilizers!L39*0.75))*1000</f>
        <v>187150</v>
      </c>
      <c r="K90" s="21">
        <f>((State_Production_Fertilizers!L39*0.25)+(State_Production_Fertilizers!M39*0.75))*1000</f>
        <v>205774.99999999997</v>
      </c>
      <c r="L90" s="21">
        <f>((State_Production_Fertilizers!M39*0.25)+(State_Production_Fertilizers!N39*0.75))*1000</f>
        <v>160350.00000000003</v>
      </c>
      <c r="M90" s="21">
        <f>((State_Production_Fertilizers!N39*0.25)+(State_Production_Fertilizers!O39*0.75))*1000</f>
        <v>188300</v>
      </c>
      <c r="N90" s="131">
        <f>((State_Production_Fertilizers!O39*0.25)+(State_Production_Fertilizers!P39*0.75))*1000</f>
        <v>253395.19379844965</v>
      </c>
    </row>
    <row r="91" spans="2:14" s="18" customFormat="1" x14ac:dyDescent="0.25">
      <c r="B91" s="165" t="s">
        <v>186</v>
      </c>
      <c r="C91" s="20"/>
      <c r="D91" s="69">
        <v>0</v>
      </c>
      <c r="E91" s="69">
        <v>0</v>
      </c>
      <c r="F91" s="69">
        <v>0</v>
      </c>
      <c r="G91" s="69">
        <v>0</v>
      </c>
      <c r="H91" s="69">
        <v>0</v>
      </c>
      <c r="I91" s="69">
        <v>0</v>
      </c>
      <c r="J91" s="69">
        <v>0</v>
      </c>
      <c r="K91" s="69">
        <v>0</v>
      </c>
      <c r="L91" s="69">
        <v>0</v>
      </c>
      <c r="M91" s="69">
        <v>0</v>
      </c>
      <c r="N91" s="300">
        <v>0</v>
      </c>
    </row>
    <row r="92" spans="2:14" s="18" customFormat="1" x14ac:dyDescent="0.25">
      <c r="B92" s="165" t="s">
        <v>167</v>
      </c>
      <c r="C92" s="20"/>
      <c r="D92" s="69">
        <v>0</v>
      </c>
      <c r="E92" s="69">
        <v>0</v>
      </c>
      <c r="F92" s="69">
        <v>0</v>
      </c>
      <c r="G92" s="69">
        <v>0</v>
      </c>
      <c r="H92" s="69">
        <v>0</v>
      </c>
      <c r="I92" s="69">
        <v>0</v>
      </c>
      <c r="J92" s="69">
        <v>0</v>
      </c>
      <c r="K92" s="69">
        <v>0</v>
      </c>
      <c r="L92" s="69">
        <v>0</v>
      </c>
      <c r="M92" s="69">
        <v>0</v>
      </c>
      <c r="N92" s="300">
        <v>0</v>
      </c>
    </row>
    <row r="93" spans="2:14" s="18" customFormat="1" x14ac:dyDescent="0.25">
      <c r="B93" s="165" t="s">
        <v>168</v>
      </c>
      <c r="C93" s="20"/>
      <c r="D93" s="69">
        <v>0</v>
      </c>
      <c r="E93" s="69">
        <v>0</v>
      </c>
      <c r="F93" s="69">
        <v>0</v>
      </c>
      <c r="G93" s="69">
        <v>0</v>
      </c>
      <c r="H93" s="69">
        <v>0</v>
      </c>
      <c r="I93" s="69">
        <v>0</v>
      </c>
      <c r="J93" s="69">
        <v>0</v>
      </c>
      <c r="K93" s="69">
        <v>0</v>
      </c>
      <c r="L93" s="69">
        <v>0</v>
      </c>
      <c r="M93" s="69">
        <v>0</v>
      </c>
      <c r="N93" s="300">
        <v>0</v>
      </c>
    </row>
    <row r="94" spans="2:14" s="18" customFormat="1" x14ac:dyDescent="0.25">
      <c r="B94" s="165" t="s">
        <v>169</v>
      </c>
      <c r="C94" s="20"/>
      <c r="D94" s="69">
        <v>0</v>
      </c>
      <c r="E94" s="69">
        <v>0</v>
      </c>
      <c r="F94" s="69">
        <v>0</v>
      </c>
      <c r="G94" s="69">
        <v>0</v>
      </c>
      <c r="H94" s="69">
        <v>0</v>
      </c>
      <c r="I94" s="69">
        <v>0</v>
      </c>
      <c r="J94" s="69">
        <v>0</v>
      </c>
      <c r="K94" s="69">
        <v>0</v>
      </c>
      <c r="L94" s="69">
        <v>0</v>
      </c>
      <c r="M94" s="69">
        <v>0</v>
      </c>
      <c r="N94" s="300">
        <v>0</v>
      </c>
    </row>
    <row r="95" spans="2:14" s="18" customFormat="1" x14ac:dyDescent="0.25">
      <c r="B95" s="165" t="s">
        <v>170</v>
      </c>
      <c r="C95" s="20"/>
      <c r="D95" s="21">
        <f>((State_Production_Fertilizers!E40*0.25)+(State_Production_Fertilizers!F40*0.75))*1000</f>
        <v>270539.99999999994</v>
      </c>
      <c r="E95" s="21">
        <f>((State_Production_Fertilizers!F40*0.25)+(State_Production_Fertilizers!G40*0.75))*1000</f>
        <v>388575</v>
      </c>
      <c r="F95" s="21">
        <f>((State_Production_Fertilizers!G40*0.25)+(State_Production_Fertilizers!H40*0.75))*1000</f>
        <v>283925</v>
      </c>
      <c r="G95" s="21">
        <f>((State_Production_Fertilizers!H40*0.25)+(State_Production_Fertilizers!I40*0.75))*1000</f>
        <v>210774.99999999997</v>
      </c>
      <c r="H95" s="21">
        <f>((State_Production_Fertilizers!I40*0.25)+(State_Production_Fertilizers!J40*0.75))*1000</f>
        <v>203550</v>
      </c>
      <c r="I95" s="21">
        <f>((State_Production_Fertilizers!J40*0.25)+(State_Production_Fertilizers!K40*0.75))*1000</f>
        <v>230100.00000000003</v>
      </c>
      <c r="J95" s="21">
        <f>((State_Production_Fertilizers!K40*0.25)+(State_Production_Fertilizers!L40*0.75))*1000</f>
        <v>216750</v>
      </c>
      <c r="K95" s="21">
        <f>((State_Production_Fertilizers!L40*0.25)+(State_Production_Fertilizers!M40*0.75))*1000</f>
        <v>183299.99999999997</v>
      </c>
      <c r="L95" s="21">
        <f>((State_Production_Fertilizers!M40*0.25)+(State_Production_Fertilizers!N40*0.75))*1000</f>
        <v>175650</v>
      </c>
      <c r="M95" s="21">
        <f>((State_Production_Fertilizers!N40*0.25)+(State_Production_Fertilizers!O40*0.75))*1000</f>
        <v>154700</v>
      </c>
      <c r="N95" s="131">
        <f>((State_Production_Fertilizers!O40*0.25)+(State_Production_Fertilizers!P40*0.75))*1000</f>
        <v>141478.94117647057</v>
      </c>
    </row>
    <row r="96" spans="2:14" s="18" customFormat="1" x14ac:dyDescent="0.25">
      <c r="B96" s="459" t="s">
        <v>549</v>
      </c>
      <c r="C96" s="169"/>
      <c r="D96" s="202">
        <f>SUM(D60:D95)</f>
        <v>3613613</v>
      </c>
      <c r="E96" s="202">
        <f t="shared" ref="E96" si="2">SUM(E60:E95)</f>
        <v>4025825</v>
      </c>
      <c r="F96" s="202">
        <f t="shared" ref="F96" si="3">SUM(F60:F95)</f>
        <v>3555725</v>
      </c>
      <c r="G96" s="202">
        <f t="shared" ref="G96" si="4">SUM(G60:G95)</f>
        <v>3118275</v>
      </c>
      <c r="H96" s="202">
        <f t="shared" ref="H96" si="5">SUM(H60:H95)</f>
        <v>3674974.9999999995</v>
      </c>
      <c r="I96" s="202">
        <f t="shared" ref="I96" si="6">SUM(I60:I95)</f>
        <v>3879875</v>
      </c>
      <c r="J96" s="202">
        <f t="shared" ref="J96" si="7">SUM(J60:J95)</f>
        <v>3721250</v>
      </c>
      <c r="K96" s="202">
        <f t="shared" ref="K96" si="8">SUM(K60:K95)</f>
        <v>3500500</v>
      </c>
      <c r="L96" s="202">
        <f t="shared" ref="L96:N96" si="9">SUM(L60:L95)</f>
        <v>3322325</v>
      </c>
      <c r="M96" s="202">
        <f t="shared" si="9"/>
        <v>3145801</v>
      </c>
      <c r="N96" s="203">
        <f t="shared" si="9"/>
        <v>3120152.5486028781</v>
      </c>
    </row>
    <row r="97" spans="2:14" s="18" customFormat="1" x14ac:dyDescent="0.25">
      <c r="B97" s="26"/>
      <c r="C97" s="27"/>
      <c r="D97" s="27"/>
      <c r="E97" s="27"/>
      <c r="F97" s="69"/>
      <c r="G97" s="69"/>
      <c r="H97" s="69"/>
      <c r="I97" s="69"/>
      <c r="J97" s="69"/>
      <c r="K97" s="69"/>
    </row>
    <row r="98" spans="2:14" s="18" customFormat="1" x14ac:dyDescent="0.25">
      <c r="B98" s="29"/>
      <c r="C98" s="29"/>
      <c r="D98" s="29"/>
      <c r="E98" s="29"/>
      <c r="F98" s="30"/>
      <c r="G98" s="30"/>
      <c r="H98" s="30"/>
      <c r="I98" s="30"/>
      <c r="J98" s="30"/>
      <c r="K98" s="30"/>
    </row>
    <row r="99" spans="2:14" s="18" customFormat="1" ht="18.75" x14ac:dyDescent="0.25">
      <c r="B99" s="15" t="s">
        <v>70</v>
      </c>
      <c r="C99" s="16" t="s">
        <v>71</v>
      </c>
      <c r="D99" s="16">
        <v>2005</v>
      </c>
      <c r="E99" s="16">
        <v>2006</v>
      </c>
      <c r="F99" s="16">
        <v>2007</v>
      </c>
      <c r="G99" s="16">
        <v>2008</v>
      </c>
      <c r="H99" s="16">
        <v>2009</v>
      </c>
      <c r="I99" s="16">
        <v>2010</v>
      </c>
      <c r="J99" s="16">
        <v>2011</v>
      </c>
      <c r="K99" s="16">
        <v>2012</v>
      </c>
      <c r="L99" s="16">
        <v>2013</v>
      </c>
      <c r="M99" s="16">
        <v>2014</v>
      </c>
      <c r="N99" s="17">
        <v>2015</v>
      </c>
    </row>
    <row r="100" spans="2:14" s="18" customFormat="1" x14ac:dyDescent="0.25">
      <c r="B100" s="22" t="s">
        <v>11</v>
      </c>
      <c r="C100" s="23" t="s">
        <v>11</v>
      </c>
      <c r="D100" s="31">
        <v>8</v>
      </c>
      <c r="E100" s="31">
        <v>8</v>
      </c>
      <c r="F100" s="31">
        <v>8</v>
      </c>
      <c r="G100" s="31">
        <v>8</v>
      </c>
      <c r="H100" s="31">
        <v>8</v>
      </c>
      <c r="I100" s="31">
        <v>8</v>
      </c>
      <c r="J100" s="31">
        <v>8</v>
      </c>
      <c r="K100" s="31">
        <v>8</v>
      </c>
      <c r="L100" s="31">
        <v>8</v>
      </c>
      <c r="M100" s="31">
        <v>8</v>
      </c>
      <c r="N100" s="31">
        <v>8</v>
      </c>
    </row>
    <row r="101" spans="2:14" s="18" customFormat="1" x14ac:dyDescent="0.25">
      <c r="B101" s="26"/>
      <c r="C101" s="27"/>
      <c r="D101" s="27"/>
      <c r="E101" s="27"/>
      <c r="F101" s="33"/>
      <c r="G101" s="33"/>
      <c r="H101" s="33"/>
      <c r="I101" s="33"/>
      <c r="J101" s="33"/>
      <c r="K101" s="33"/>
    </row>
    <row r="102" spans="2:14" x14ac:dyDescent="0.25">
      <c r="B102" s="34"/>
      <c r="C102" s="34"/>
      <c r="D102" s="34"/>
      <c r="E102" s="34"/>
      <c r="F102" s="34"/>
      <c r="G102" s="34"/>
      <c r="H102" s="34"/>
      <c r="I102" s="34"/>
      <c r="J102" s="34"/>
      <c r="K102" s="34"/>
    </row>
    <row r="103" spans="2:14" s="18" customFormat="1" ht="18.75" x14ac:dyDescent="0.25">
      <c r="B103" s="15" t="s">
        <v>72</v>
      </c>
      <c r="C103" s="16" t="s">
        <v>14</v>
      </c>
      <c r="D103" s="16">
        <v>2005</v>
      </c>
      <c r="E103" s="16">
        <v>2006</v>
      </c>
      <c r="F103" s="16">
        <v>2007</v>
      </c>
      <c r="G103" s="16">
        <v>2008</v>
      </c>
      <c r="H103" s="16">
        <v>2009</v>
      </c>
      <c r="I103" s="16">
        <v>2010</v>
      </c>
      <c r="J103" s="16">
        <v>2011</v>
      </c>
      <c r="K103" s="16">
        <v>2012</v>
      </c>
      <c r="L103" s="16">
        <v>2013</v>
      </c>
      <c r="M103" s="16">
        <v>2014</v>
      </c>
      <c r="N103" s="17">
        <v>2015</v>
      </c>
    </row>
    <row r="104" spans="2:14" s="18" customFormat="1" x14ac:dyDescent="0.25">
      <c r="B104" s="166" t="s">
        <v>20</v>
      </c>
      <c r="C104" s="35"/>
      <c r="D104" s="177"/>
      <c r="E104" s="177"/>
      <c r="F104" s="177"/>
      <c r="G104" s="177"/>
      <c r="H104" s="177"/>
      <c r="I104" s="177"/>
      <c r="J104" s="177"/>
      <c r="K104" s="177"/>
      <c r="L104" s="253"/>
      <c r="M104" s="253"/>
      <c r="N104" s="178"/>
    </row>
    <row r="105" spans="2:14" s="18" customFormat="1" x14ac:dyDescent="0.25">
      <c r="B105" s="165" t="s">
        <v>136</v>
      </c>
      <c r="C105" s="20"/>
      <c r="D105" s="21">
        <f t="shared" ref="D105:F124" si="10">D22*$F$100*$C$6</f>
        <v>0</v>
      </c>
      <c r="E105" s="21">
        <f t="shared" si="10"/>
        <v>0</v>
      </c>
      <c r="F105" s="21">
        <f t="shared" si="10"/>
        <v>0</v>
      </c>
      <c r="G105" s="21">
        <f t="shared" ref="G105:G140" si="11">G22*$G$100*$C$6</f>
        <v>0</v>
      </c>
      <c r="H105" s="21">
        <f t="shared" ref="H105:H140" si="12">H22*$H$100*$C$6</f>
        <v>0</v>
      </c>
      <c r="I105" s="21">
        <f t="shared" ref="I105:I140" si="13">I22*$I$100*$C$6</f>
        <v>0</v>
      </c>
      <c r="J105" s="21">
        <f t="shared" ref="J105:J140" si="14">J22*$J$100*$C$6</f>
        <v>0</v>
      </c>
      <c r="K105" s="21">
        <f t="shared" ref="K105:L124" si="15">K22*$K$100*$C$6</f>
        <v>0</v>
      </c>
      <c r="L105" s="69">
        <f t="shared" si="15"/>
        <v>0</v>
      </c>
      <c r="M105" s="69">
        <f t="shared" ref="M105:N105" si="16">M22*$K$100*$C$6</f>
        <v>0</v>
      </c>
      <c r="N105" s="131">
        <f t="shared" si="16"/>
        <v>0</v>
      </c>
    </row>
    <row r="106" spans="2:14" s="18" customFormat="1" x14ac:dyDescent="0.25">
      <c r="B106" s="165" t="s">
        <v>137</v>
      </c>
      <c r="C106" s="20"/>
      <c r="D106" s="21">
        <f t="shared" si="10"/>
        <v>23663628</v>
      </c>
      <c r="E106" s="21">
        <f t="shared" si="10"/>
        <v>23971800</v>
      </c>
      <c r="F106" s="21">
        <f t="shared" si="10"/>
        <v>22854600.000000004</v>
      </c>
      <c r="G106" s="21">
        <f t="shared" si="11"/>
        <v>22750799.999999996</v>
      </c>
      <c r="H106" s="21">
        <f t="shared" si="12"/>
        <v>25309800</v>
      </c>
      <c r="I106" s="21">
        <f t="shared" si="13"/>
        <v>26888400</v>
      </c>
      <c r="J106" s="21">
        <f t="shared" si="14"/>
        <v>26489400.000000007</v>
      </c>
      <c r="K106" s="21">
        <f t="shared" si="15"/>
        <v>26278200</v>
      </c>
      <c r="L106" s="21">
        <f t="shared" si="15"/>
        <v>26299799.999999993</v>
      </c>
      <c r="M106" s="21">
        <f t="shared" ref="M106:N106" si="17">M23*$K$100*$C$6</f>
        <v>22214999.999999996</v>
      </c>
      <c r="N106" s="131">
        <f t="shared" si="17"/>
        <v>20218771.041322313</v>
      </c>
    </row>
    <row r="107" spans="2:14" s="18" customFormat="1" x14ac:dyDescent="0.25">
      <c r="B107" s="165" t="s">
        <v>138</v>
      </c>
      <c r="C107" s="20"/>
      <c r="D107" s="21">
        <f t="shared" si="10"/>
        <v>0</v>
      </c>
      <c r="E107" s="21">
        <f t="shared" si="10"/>
        <v>0</v>
      </c>
      <c r="F107" s="21">
        <f t="shared" si="10"/>
        <v>0</v>
      </c>
      <c r="G107" s="21">
        <f t="shared" si="11"/>
        <v>0</v>
      </c>
      <c r="H107" s="21">
        <f t="shared" si="12"/>
        <v>0</v>
      </c>
      <c r="I107" s="21">
        <f t="shared" si="13"/>
        <v>0</v>
      </c>
      <c r="J107" s="21">
        <f t="shared" si="14"/>
        <v>0</v>
      </c>
      <c r="K107" s="21">
        <f t="shared" si="15"/>
        <v>0</v>
      </c>
      <c r="L107" s="69">
        <f t="shared" si="15"/>
        <v>0</v>
      </c>
      <c r="M107" s="69">
        <f t="shared" ref="M107:N107" si="18">M24*$K$100*$C$6</f>
        <v>24</v>
      </c>
      <c r="N107" s="131">
        <f t="shared" si="18"/>
        <v>48</v>
      </c>
    </row>
    <row r="108" spans="2:14" s="18" customFormat="1" x14ac:dyDescent="0.25">
      <c r="B108" s="165" t="s">
        <v>139</v>
      </c>
      <c r="C108" s="20"/>
      <c r="D108" s="21">
        <f t="shared" si="10"/>
        <v>2653200.0000000005</v>
      </c>
      <c r="E108" s="21">
        <f t="shared" si="10"/>
        <v>3240000</v>
      </c>
      <c r="F108" s="21">
        <f t="shared" si="10"/>
        <v>3575400</v>
      </c>
      <c r="G108" s="21">
        <f t="shared" si="11"/>
        <v>2475000</v>
      </c>
      <c r="H108" s="21">
        <f t="shared" si="12"/>
        <v>3085200.0000000005</v>
      </c>
      <c r="I108" s="21">
        <f t="shared" si="13"/>
        <v>3214199.9999999991</v>
      </c>
      <c r="J108" s="21">
        <f t="shared" si="14"/>
        <v>3094199.9999999995</v>
      </c>
      <c r="K108" s="21">
        <f t="shared" si="15"/>
        <v>4036200</v>
      </c>
      <c r="L108" s="21">
        <f t="shared" si="15"/>
        <v>5311800.0000000009</v>
      </c>
      <c r="M108" s="21">
        <f t="shared" ref="M108:N108" si="19">M25*$K$100*$C$6</f>
        <v>4408200</v>
      </c>
      <c r="N108" s="131">
        <f t="shared" si="19"/>
        <v>4103208.1179775279</v>
      </c>
    </row>
    <row r="109" spans="2:14" s="18" customFormat="1" x14ac:dyDescent="0.25">
      <c r="B109" s="165" t="s">
        <v>140</v>
      </c>
      <c r="C109" s="20"/>
      <c r="D109" s="21">
        <f t="shared" si="10"/>
        <v>0</v>
      </c>
      <c r="E109" s="21">
        <f t="shared" si="10"/>
        <v>0</v>
      </c>
      <c r="F109" s="21">
        <f t="shared" si="10"/>
        <v>0</v>
      </c>
      <c r="G109" s="21">
        <f t="shared" si="11"/>
        <v>0</v>
      </c>
      <c r="H109" s="21">
        <f t="shared" si="12"/>
        <v>0</v>
      </c>
      <c r="I109" s="21">
        <f t="shared" si="13"/>
        <v>0</v>
      </c>
      <c r="J109" s="21">
        <f t="shared" si="14"/>
        <v>0</v>
      </c>
      <c r="K109" s="21">
        <f t="shared" si="15"/>
        <v>0</v>
      </c>
      <c r="L109" s="69">
        <f t="shared" si="15"/>
        <v>0</v>
      </c>
      <c r="M109" s="69">
        <f t="shared" ref="M109:N109" si="20">M26*$K$100*$C$6</f>
        <v>0</v>
      </c>
      <c r="N109" s="131">
        <f t="shared" si="20"/>
        <v>0</v>
      </c>
    </row>
    <row r="110" spans="2:14" s="18" customFormat="1" x14ac:dyDescent="0.25">
      <c r="B110" s="165" t="s">
        <v>141</v>
      </c>
      <c r="C110" s="20"/>
      <c r="D110" s="21">
        <f t="shared" si="10"/>
        <v>0</v>
      </c>
      <c r="E110" s="21">
        <f t="shared" si="10"/>
        <v>0</v>
      </c>
      <c r="F110" s="21">
        <f t="shared" si="10"/>
        <v>0</v>
      </c>
      <c r="G110" s="21">
        <f t="shared" si="11"/>
        <v>0</v>
      </c>
      <c r="H110" s="21">
        <f t="shared" si="12"/>
        <v>0</v>
      </c>
      <c r="I110" s="21">
        <f t="shared" si="13"/>
        <v>0</v>
      </c>
      <c r="J110" s="21">
        <f t="shared" si="14"/>
        <v>0</v>
      </c>
      <c r="K110" s="21">
        <f t="shared" si="15"/>
        <v>0</v>
      </c>
      <c r="L110" s="69">
        <f t="shared" si="15"/>
        <v>0</v>
      </c>
      <c r="M110" s="69">
        <f t="shared" ref="M110:N110" si="21">M27*$K$100*$C$6</f>
        <v>0</v>
      </c>
      <c r="N110" s="131">
        <f t="shared" si="21"/>
        <v>0</v>
      </c>
    </row>
    <row r="111" spans="2:14" s="18" customFormat="1" x14ac:dyDescent="0.25">
      <c r="B111" s="165" t="s">
        <v>142</v>
      </c>
      <c r="C111" s="20"/>
      <c r="D111" s="21">
        <f t="shared" si="10"/>
        <v>0</v>
      </c>
      <c r="E111" s="21">
        <f t="shared" si="10"/>
        <v>0</v>
      </c>
      <c r="F111" s="21">
        <f t="shared" si="10"/>
        <v>0</v>
      </c>
      <c r="G111" s="21">
        <f t="shared" si="11"/>
        <v>0</v>
      </c>
      <c r="H111" s="21">
        <f t="shared" si="12"/>
        <v>0</v>
      </c>
      <c r="I111" s="21">
        <f t="shared" si="13"/>
        <v>0</v>
      </c>
      <c r="J111" s="21">
        <f t="shared" si="14"/>
        <v>0</v>
      </c>
      <c r="K111" s="21">
        <f t="shared" si="15"/>
        <v>0</v>
      </c>
      <c r="L111" s="69">
        <f t="shared" si="15"/>
        <v>0</v>
      </c>
      <c r="M111" s="69">
        <f t="shared" ref="M111:N111" si="22">M28*$K$100*$C$6</f>
        <v>0</v>
      </c>
      <c r="N111" s="131">
        <f t="shared" si="22"/>
        <v>0</v>
      </c>
    </row>
    <row r="112" spans="2:14" s="18" customFormat="1" x14ac:dyDescent="0.25">
      <c r="B112" s="165" t="s">
        <v>143</v>
      </c>
      <c r="C112" s="20"/>
      <c r="D112" s="21">
        <f t="shared" si="10"/>
        <v>0</v>
      </c>
      <c r="E112" s="21">
        <f t="shared" si="10"/>
        <v>0</v>
      </c>
      <c r="F112" s="21">
        <f t="shared" si="10"/>
        <v>0</v>
      </c>
      <c r="G112" s="21">
        <f t="shared" si="11"/>
        <v>0</v>
      </c>
      <c r="H112" s="21">
        <f t="shared" si="12"/>
        <v>0</v>
      </c>
      <c r="I112" s="21">
        <f t="shared" si="13"/>
        <v>0</v>
      </c>
      <c r="J112" s="21">
        <f t="shared" si="14"/>
        <v>0</v>
      </c>
      <c r="K112" s="21">
        <f t="shared" si="15"/>
        <v>0</v>
      </c>
      <c r="L112" s="69">
        <f t="shared" si="15"/>
        <v>0</v>
      </c>
      <c r="M112" s="69">
        <f t="shared" ref="M112:N112" si="23">M29*$K$100*$C$6</f>
        <v>0</v>
      </c>
      <c r="N112" s="131">
        <f t="shared" si="23"/>
        <v>0</v>
      </c>
    </row>
    <row r="113" spans="2:14" s="18" customFormat="1" x14ac:dyDescent="0.25">
      <c r="B113" s="165" t="s">
        <v>144</v>
      </c>
      <c r="C113" s="20"/>
      <c r="D113" s="21">
        <f t="shared" si="10"/>
        <v>0</v>
      </c>
      <c r="E113" s="21">
        <f t="shared" si="10"/>
        <v>0</v>
      </c>
      <c r="F113" s="21">
        <f t="shared" si="10"/>
        <v>0</v>
      </c>
      <c r="G113" s="21">
        <f t="shared" si="11"/>
        <v>0</v>
      </c>
      <c r="H113" s="21">
        <f t="shared" si="12"/>
        <v>0</v>
      </c>
      <c r="I113" s="21">
        <f t="shared" si="13"/>
        <v>0</v>
      </c>
      <c r="J113" s="21">
        <f t="shared" si="14"/>
        <v>0</v>
      </c>
      <c r="K113" s="21">
        <f t="shared" si="15"/>
        <v>0</v>
      </c>
      <c r="L113" s="69">
        <f t="shared" si="15"/>
        <v>0</v>
      </c>
      <c r="M113" s="69">
        <f t="shared" ref="M113:N113" si="24">M30*$K$100*$C$6</f>
        <v>0</v>
      </c>
      <c r="N113" s="131">
        <f t="shared" si="24"/>
        <v>0</v>
      </c>
    </row>
    <row r="114" spans="2:14" s="18" customFormat="1" x14ac:dyDescent="0.25">
      <c r="B114" s="165" t="s">
        <v>145</v>
      </c>
      <c r="C114" s="20"/>
      <c r="D114" s="21">
        <f t="shared" si="10"/>
        <v>0</v>
      </c>
      <c r="E114" s="21">
        <f t="shared" si="10"/>
        <v>0</v>
      </c>
      <c r="F114" s="21">
        <f t="shared" si="10"/>
        <v>0</v>
      </c>
      <c r="G114" s="21">
        <f t="shared" si="11"/>
        <v>0</v>
      </c>
      <c r="H114" s="21">
        <f t="shared" si="12"/>
        <v>0</v>
      </c>
      <c r="I114" s="21">
        <f t="shared" si="13"/>
        <v>0</v>
      </c>
      <c r="J114" s="21">
        <f t="shared" si="14"/>
        <v>0</v>
      </c>
      <c r="K114" s="21">
        <f t="shared" si="15"/>
        <v>0</v>
      </c>
      <c r="L114" s="69">
        <f t="shared" si="15"/>
        <v>0</v>
      </c>
      <c r="M114" s="69">
        <f t="shared" ref="M114:N114" si="25">M31*$K$100*$C$6</f>
        <v>0</v>
      </c>
      <c r="N114" s="131">
        <f t="shared" si="25"/>
        <v>0</v>
      </c>
    </row>
    <row r="115" spans="2:14" s="18" customFormat="1" x14ac:dyDescent="0.25">
      <c r="B115" s="165" t="s">
        <v>146</v>
      </c>
      <c r="C115" s="20"/>
      <c r="D115" s="21">
        <f t="shared" si="10"/>
        <v>7155144</v>
      </c>
      <c r="E115" s="21">
        <f t="shared" si="10"/>
        <v>7251600</v>
      </c>
      <c r="F115" s="21">
        <f t="shared" si="10"/>
        <v>7062000</v>
      </c>
      <c r="G115" s="21">
        <f t="shared" si="11"/>
        <v>6582000</v>
      </c>
      <c r="H115" s="21">
        <f t="shared" si="12"/>
        <v>6708600</v>
      </c>
      <c r="I115" s="21">
        <f t="shared" si="13"/>
        <v>6456600.0000000019</v>
      </c>
      <c r="J115" s="21">
        <f t="shared" si="14"/>
        <v>5956200</v>
      </c>
      <c r="K115" s="21">
        <f t="shared" si="15"/>
        <v>5600399.9999999991</v>
      </c>
      <c r="L115" s="21">
        <f t="shared" si="15"/>
        <v>6885600.0000000019</v>
      </c>
      <c r="M115" s="21">
        <f t="shared" ref="M115:N115" si="26">M32*$K$100*$C$6</f>
        <v>6277200</v>
      </c>
      <c r="N115" s="131">
        <f t="shared" si="26"/>
        <v>5809002.7118644062</v>
      </c>
    </row>
    <row r="116" spans="2:14" s="18" customFormat="1" x14ac:dyDescent="0.25">
      <c r="B116" s="165" t="s">
        <v>147</v>
      </c>
      <c r="C116" s="20"/>
      <c r="D116" s="21">
        <f t="shared" si="10"/>
        <v>43784400.000000015</v>
      </c>
      <c r="E116" s="21">
        <f t="shared" si="10"/>
        <v>52477200</v>
      </c>
      <c r="F116" s="21">
        <f t="shared" si="10"/>
        <v>49995000</v>
      </c>
      <c r="G116" s="21">
        <f t="shared" si="11"/>
        <v>47317800.000000007</v>
      </c>
      <c r="H116" s="21">
        <f t="shared" si="12"/>
        <v>50802000</v>
      </c>
      <c r="I116" s="21">
        <f t="shared" si="13"/>
        <v>51613800</v>
      </c>
      <c r="J116" s="21">
        <f t="shared" si="14"/>
        <v>48793200</v>
      </c>
      <c r="K116" s="21">
        <f t="shared" si="15"/>
        <v>53883000</v>
      </c>
      <c r="L116" s="21">
        <f t="shared" si="15"/>
        <v>54363600</v>
      </c>
      <c r="M116" s="21">
        <f t="shared" ref="M116:N116" si="27">M33*$K$100*$C$6</f>
        <v>53506200</v>
      </c>
      <c r="N116" s="131">
        <f t="shared" si="27"/>
        <v>53573269.27605556</v>
      </c>
    </row>
    <row r="117" spans="2:14" s="18" customFormat="1" x14ac:dyDescent="0.25">
      <c r="B117" s="165" t="s">
        <v>148</v>
      </c>
      <c r="C117" s="20"/>
      <c r="D117" s="21">
        <f t="shared" si="10"/>
        <v>5636999.9999999991</v>
      </c>
      <c r="E117" s="21">
        <f t="shared" si="10"/>
        <v>5602200</v>
      </c>
      <c r="F117" s="21">
        <f t="shared" si="10"/>
        <v>5639400.0000000009</v>
      </c>
      <c r="G117" s="21">
        <f t="shared" si="11"/>
        <v>5456399.9999999991</v>
      </c>
      <c r="H117" s="21">
        <f t="shared" si="12"/>
        <v>5594400.0000000009</v>
      </c>
      <c r="I117" s="21">
        <f t="shared" si="13"/>
        <v>5306999.9999999991</v>
      </c>
      <c r="J117" s="21">
        <f t="shared" si="14"/>
        <v>5439000</v>
      </c>
      <c r="K117" s="21">
        <f t="shared" si="15"/>
        <v>5036400</v>
      </c>
      <c r="L117" s="21">
        <f t="shared" si="15"/>
        <v>5454000.0000000009</v>
      </c>
      <c r="M117" s="21">
        <f t="shared" ref="M117:N117" si="28">M34*$K$100*$C$6</f>
        <v>5976599.9999999991</v>
      </c>
      <c r="N117" s="131">
        <f t="shared" si="28"/>
        <v>6154901.0258584134</v>
      </c>
    </row>
    <row r="118" spans="2:14" s="18" customFormat="1" x14ac:dyDescent="0.25">
      <c r="B118" s="165" t="s">
        <v>149</v>
      </c>
      <c r="C118" s="20"/>
      <c r="D118" s="21">
        <f t="shared" si="10"/>
        <v>0</v>
      </c>
      <c r="E118" s="21">
        <f t="shared" si="10"/>
        <v>0</v>
      </c>
      <c r="F118" s="21">
        <f t="shared" si="10"/>
        <v>0</v>
      </c>
      <c r="G118" s="21">
        <f t="shared" si="11"/>
        <v>0</v>
      </c>
      <c r="H118" s="21">
        <f t="shared" si="12"/>
        <v>0</v>
      </c>
      <c r="I118" s="21">
        <f t="shared" si="13"/>
        <v>0</v>
      </c>
      <c r="J118" s="21">
        <f t="shared" si="14"/>
        <v>0</v>
      </c>
      <c r="K118" s="21">
        <f t="shared" si="15"/>
        <v>0</v>
      </c>
      <c r="L118" s="69">
        <f t="shared" si="15"/>
        <v>0</v>
      </c>
      <c r="M118" s="69">
        <f t="shared" ref="M118:N118" si="29">M35*$K$100*$C$6</f>
        <v>0</v>
      </c>
      <c r="N118" s="131">
        <f t="shared" si="29"/>
        <v>0</v>
      </c>
    </row>
    <row r="119" spans="2:14" s="18" customFormat="1" x14ac:dyDescent="0.25">
      <c r="B119" s="165" t="s">
        <v>150</v>
      </c>
      <c r="C119" s="20"/>
      <c r="D119" s="21">
        <f t="shared" si="10"/>
        <v>0</v>
      </c>
      <c r="E119" s="21">
        <f t="shared" si="10"/>
        <v>0</v>
      </c>
      <c r="F119" s="21">
        <f t="shared" si="10"/>
        <v>0</v>
      </c>
      <c r="G119" s="21">
        <f t="shared" si="11"/>
        <v>0</v>
      </c>
      <c r="H119" s="21">
        <f t="shared" si="12"/>
        <v>0</v>
      </c>
      <c r="I119" s="21">
        <f t="shared" si="13"/>
        <v>0</v>
      </c>
      <c r="J119" s="21">
        <f t="shared" si="14"/>
        <v>0</v>
      </c>
      <c r="K119" s="21">
        <f t="shared" si="15"/>
        <v>0</v>
      </c>
      <c r="L119" s="69">
        <f t="shared" si="15"/>
        <v>0</v>
      </c>
      <c r="M119" s="69">
        <f t="shared" ref="M119:N119" si="30">M36*$K$100*$C$6</f>
        <v>0</v>
      </c>
      <c r="N119" s="131">
        <f t="shared" si="30"/>
        <v>0</v>
      </c>
    </row>
    <row r="120" spans="2:14" s="18" customFormat="1" x14ac:dyDescent="0.25">
      <c r="B120" s="165" t="s">
        <v>151</v>
      </c>
      <c r="C120" s="20"/>
      <c r="D120" s="21">
        <f t="shared" si="10"/>
        <v>0</v>
      </c>
      <c r="E120" s="21">
        <f t="shared" si="10"/>
        <v>0</v>
      </c>
      <c r="F120" s="21">
        <f t="shared" si="10"/>
        <v>0</v>
      </c>
      <c r="G120" s="21">
        <f t="shared" si="11"/>
        <v>0</v>
      </c>
      <c r="H120" s="21">
        <f t="shared" si="12"/>
        <v>0</v>
      </c>
      <c r="I120" s="21">
        <f t="shared" si="13"/>
        <v>0</v>
      </c>
      <c r="J120" s="21">
        <f t="shared" si="14"/>
        <v>0</v>
      </c>
      <c r="K120" s="21">
        <f t="shared" si="15"/>
        <v>0</v>
      </c>
      <c r="L120" s="69">
        <f t="shared" si="15"/>
        <v>0</v>
      </c>
      <c r="M120" s="69">
        <f t="shared" ref="M120:N120" si="31">M37*$K$100*$C$6</f>
        <v>0</v>
      </c>
      <c r="N120" s="131">
        <f t="shared" si="31"/>
        <v>0</v>
      </c>
    </row>
    <row r="121" spans="2:14" s="18" customFormat="1" x14ac:dyDescent="0.25">
      <c r="B121" s="165" t="s">
        <v>152</v>
      </c>
      <c r="C121" s="20"/>
      <c r="D121" s="21">
        <f t="shared" si="10"/>
        <v>5119956</v>
      </c>
      <c r="E121" s="21">
        <f t="shared" si="10"/>
        <v>5232000</v>
      </c>
      <c r="F121" s="21">
        <f t="shared" si="10"/>
        <v>5254200</v>
      </c>
      <c r="G121" s="21">
        <f t="shared" si="11"/>
        <v>5236800.0000000009</v>
      </c>
      <c r="H121" s="21">
        <f t="shared" si="12"/>
        <v>5392800</v>
      </c>
      <c r="I121" s="21">
        <f t="shared" si="13"/>
        <v>5244599.9999999991</v>
      </c>
      <c r="J121" s="21">
        <f t="shared" si="14"/>
        <v>5002200</v>
      </c>
      <c r="K121" s="21">
        <f t="shared" si="15"/>
        <v>4917000</v>
      </c>
      <c r="L121" s="21">
        <f t="shared" si="15"/>
        <v>5230200</v>
      </c>
      <c r="M121" s="21">
        <f t="shared" ref="M121:N121" si="32">M38*$K$100*$C$6</f>
        <v>4056000</v>
      </c>
      <c r="N121" s="131">
        <f t="shared" si="32"/>
        <v>3447040.2819383256</v>
      </c>
    </row>
    <row r="122" spans="2:14" s="18" customFormat="1" x14ac:dyDescent="0.25">
      <c r="B122" s="165" t="s">
        <v>153</v>
      </c>
      <c r="C122" s="20"/>
      <c r="D122" s="21">
        <f t="shared" si="10"/>
        <v>4281000</v>
      </c>
      <c r="E122" s="21">
        <f t="shared" si="10"/>
        <v>4381800</v>
      </c>
      <c r="F122" s="21">
        <f t="shared" si="10"/>
        <v>2736600</v>
      </c>
      <c r="G122" s="21">
        <f t="shared" si="11"/>
        <v>3214800.0000000009</v>
      </c>
      <c r="H122" s="21">
        <f t="shared" si="12"/>
        <v>4265400.0000000009</v>
      </c>
      <c r="I122" s="21">
        <f t="shared" si="13"/>
        <v>4122600</v>
      </c>
      <c r="J122" s="21">
        <f t="shared" si="14"/>
        <v>3834000</v>
      </c>
      <c r="K122" s="21">
        <f t="shared" si="15"/>
        <v>3812400.0000000009</v>
      </c>
      <c r="L122" s="21">
        <f t="shared" si="15"/>
        <v>4087800</v>
      </c>
      <c r="M122" s="21">
        <f t="shared" ref="M122:N122" si="33">M39*$K$100*$C$6</f>
        <v>3780000</v>
      </c>
      <c r="N122" s="131">
        <f t="shared" si="33"/>
        <v>3544160.3411513856</v>
      </c>
    </row>
    <row r="123" spans="2:14" s="18" customFormat="1" x14ac:dyDescent="0.25">
      <c r="B123" s="165" t="s">
        <v>154</v>
      </c>
      <c r="C123" s="20"/>
      <c r="D123" s="21">
        <f t="shared" si="10"/>
        <v>0</v>
      </c>
      <c r="E123" s="21">
        <f t="shared" si="10"/>
        <v>0</v>
      </c>
      <c r="F123" s="21">
        <f t="shared" si="10"/>
        <v>0</v>
      </c>
      <c r="G123" s="21">
        <f t="shared" si="11"/>
        <v>0</v>
      </c>
      <c r="H123" s="21">
        <f t="shared" si="12"/>
        <v>0</v>
      </c>
      <c r="I123" s="21">
        <f t="shared" si="13"/>
        <v>0</v>
      </c>
      <c r="J123" s="21">
        <f t="shared" si="14"/>
        <v>0</v>
      </c>
      <c r="K123" s="21">
        <f t="shared" si="15"/>
        <v>0</v>
      </c>
      <c r="L123" s="69">
        <f t="shared" si="15"/>
        <v>0</v>
      </c>
      <c r="M123" s="69">
        <f t="shared" ref="M123:N123" si="34">M40*$K$100*$C$6</f>
        <v>24</v>
      </c>
      <c r="N123" s="131">
        <f t="shared" si="34"/>
        <v>48</v>
      </c>
    </row>
    <row r="124" spans="2:14" s="18" customFormat="1" x14ac:dyDescent="0.25">
      <c r="B124" s="165" t="s">
        <v>155</v>
      </c>
      <c r="C124" s="20"/>
      <c r="D124" s="21">
        <f t="shared" si="10"/>
        <v>20405400</v>
      </c>
      <c r="E124" s="21">
        <f t="shared" si="10"/>
        <v>20399399.999999996</v>
      </c>
      <c r="F124" s="21">
        <f t="shared" si="10"/>
        <v>19731600.000000004</v>
      </c>
      <c r="G124" s="21">
        <f t="shared" si="11"/>
        <v>19810200.000000004</v>
      </c>
      <c r="H124" s="21">
        <f t="shared" si="12"/>
        <v>20114400.000000004</v>
      </c>
      <c r="I124" s="21">
        <f t="shared" si="13"/>
        <v>20595600.000000004</v>
      </c>
      <c r="J124" s="21">
        <f t="shared" si="14"/>
        <v>21030600</v>
      </c>
      <c r="K124" s="21">
        <f t="shared" si="15"/>
        <v>20724600.000000004</v>
      </c>
      <c r="L124" s="21">
        <f t="shared" si="15"/>
        <v>22256400</v>
      </c>
      <c r="M124" s="21">
        <f t="shared" ref="M124:N124" si="35">M41*$K$100*$C$6</f>
        <v>23701200</v>
      </c>
      <c r="N124" s="131">
        <f t="shared" si="35"/>
        <v>24678231.180877626</v>
      </c>
    </row>
    <row r="125" spans="2:14" s="18" customFormat="1" x14ac:dyDescent="0.25">
      <c r="B125" s="165" t="s">
        <v>156</v>
      </c>
      <c r="C125" s="20"/>
      <c r="D125" s="21">
        <f t="shared" ref="D125:F140" si="36">D42*$F$100*$C$6</f>
        <v>21703200</v>
      </c>
      <c r="E125" s="21">
        <f t="shared" si="36"/>
        <v>22493400.000000004</v>
      </c>
      <c r="F125" s="21">
        <f t="shared" si="36"/>
        <v>22351200</v>
      </c>
      <c r="G125" s="21">
        <f t="shared" si="11"/>
        <v>22822800</v>
      </c>
      <c r="H125" s="21">
        <f t="shared" si="12"/>
        <v>24842999.999999993</v>
      </c>
      <c r="I125" s="21">
        <f t="shared" si="13"/>
        <v>26237400</v>
      </c>
      <c r="J125" s="21">
        <f t="shared" si="14"/>
        <v>26734800</v>
      </c>
      <c r="K125" s="21">
        <f t="shared" ref="K125:L140" si="37">K42*$K$100*$C$6</f>
        <v>28850400</v>
      </c>
      <c r="L125" s="21">
        <f t="shared" si="37"/>
        <v>27304800</v>
      </c>
      <c r="M125" s="21">
        <f t="shared" ref="M125:N125" si="38">M42*$K$100*$C$6</f>
        <v>30759000</v>
      </c>
      <c r="N125" s="131">
        <f t="shared" si="38"/>
        <v>33429588.818258978</v>
      </c>
    </row>
    <row r="126" spans="2:14" s="18" customFormat="1" x14ac:dyDescent="0.25">
      <c r="B126" s="165" t="s">
        <v>157</v>
      </c>
      <c r="C126" s="20"/>
      <c r="D126" s="21">
        <f t="shared" si="36"/>
        <v>0</v>
      </c>
      <c r="E126" s="21">
        <f t="shared" si="36"/>
        <v>0</v>
      </c>
      <c r="F126" s="21">
        <f t="shared" si="36"/>
        <v>0</v>
      </c>
      <c r="G126" s="21">
        <f t="shared" si="11"/>
        <v>0</v>
      </c>
      <c r="H126" s="21">
        <f t="shared" si="12"/>
        <v>0</v>
      </c>
      <c r="I126" s="21">
        <f t="shared" si="13"/>
        <v>0</v>
      </c>
      <c r="J126" s="21">
        <f t="shared" si="14"/>
        <v>0</v>
      </c>
      <c r="K126" s="21">
        <f t="shared" si="37"/>
        <v>0</v>
      </c>
      <c r="L126" s="69">
        <f t="shared" si="37"/>
        <v>0</v>
      </c>
      <c r="M126" s="69">
        <f t="shared" ref="M126:N126" si="39">M43*$K$100*$C$6</f>
        <v>0</v>
      </c>
      <c r="N126" s="131">
        <f t="shared" si="39"/>
        <v>0</v>
      </c>
    </row>
    <row r="127" spans="2:14" s="18" customFormat="1" x14ac:dyDescent="0.25">
      <c r="B127" s="165" t="s">
        <v>158</v>
      </c>
      <c r="C127" s="20"/>
      <c r="D127" s="21">
        <f t="shared" si="36"/>
        <v>0</v>
      </c>
      <c r="E127" s="21">
        <f t="shared" si="36"/>
        <v>0</v>
      </c>
      <c r="F127" s="21">
        <f t="shared" si="36"/>
        <v>0</v>
      </c>
      <c r="G127" s="21">
        <f t="shared" si="11"/>
        <v>0</v>
      </c>
      <c r="H127" s="21">
        <f t="shared" si="12"/>
        <v>0</v>
      </c>
      <c r="I127" s="21">
        <f t="shared" si="13"/>
        <v>0</v>
      </c>
      <c r="J127" s="21">
        <f t="shared" si="14"/>
        <v>0</v>
      </c>
      <c r="K127" s="21">
        <f t="shared" si="37"/>
        <v>0</v>
      </c>
      <c r="L127" s="69">
        <f t="shared" si="37"/>
        <v>0</v>
      </c>
      <c r="M127" s="69">
        <f t="shared" ref="M127:N127" si="40">M44*$K$100*$C$6</f>
        <v>0</v>
      </c>
      <c r="N127" s="131">
        <f t="shared" si="40"/>
        <v>0</v>
      </c>
    </row>
    <row r="128" spans="2:14" s="18" customFormat="1" x14ac:dyDescent="0.25">
      <c r="B128" s="165" t="s">
        <v>159</v>
      </c>
      <c r="C128" s="20"/>
      <c r="D128" s="21">
        <f t="shared" si="36"/>
        <v>0</v>
      </c>
      <c r="E128" s="21">
        <f t="shared" si="36"/>
        <v>0</v>
      </c>
      <c r="F128" s="21">
        <f t="shared" si="36"/>
        <v>0</v>
      </c>
      <c r="G128" s="21">
        <f t="shared" si="11"/>
        <v>0</v>
      </c>
      <c r="H128" s="21">
        <f t="shared" si="12"/>
        <v>0</v>
      </c>
      <c r="I128" s="21">
        <f t="shared" si="13"/>
        <v>0</v>
      </c>
      <c r="J128" s="21">
        <f t="shared" si="14"/>
        <v>0</v>
      </c>
      <c r="K128" s="21">
        <f t="shared" si="37"/>
        <v>0</v>
      </c>
      <c r="L128" s="69">
        <f t="shared" si="37"/>
        <v>0</v>
      </c>
      <c r="M128" s="69">
        <f t="shared" ref="M128:N128" si="41">M45*$K$100*$C$6</f>
        <v>0</v>
      </c>
      <c r="N128" s="131">
        <f t="shared" si="41"/>
        <v>0</v>
      </c>
    </row>
    <row r="129" spans="2:14" s="18" customFormat="1" x14ac:dyDescent="0.25">
      <c r="B129" s="165" t="s">
        <v>160</v>
      </c>
      <c r="C129" s="20"/>
      <c r="D129" s="21">
        <f t="shared" si="36"/>
        <v>0</v>
      </c>
      <c r="E129" s="21">
        <f t="shared" si="36"/>
        <v>0</v>
      </c>
      <c r="F129" s="21">
        <f t="shared" si="36"/>
        <v>0</v>
      </c>
      <c r="G129" s="21">
        <f t="shared" si="11"/>
        <v>0</v>
      </c>
      <c r="H129" s="21">
        <f t="shared" si="12"/>
        <v>0</v>
      </c>
      <c r="I129" s="21">
        <f t="shared" si="13"/>
        <v>0</v>
      </c>
      <c r="J129" s="21">
        <f t="shared" si="14"/>
        <v>0</v>
      </c>
      <c r="K129" s="21">
        <f t="shared" si="37"/>
        <v>0</v>
      </c>
      <c r="L129" s="69">
        <f t="shared" si="37"/>
        <v>0</v>
      </c>
      <c r="M129" s="69">
        <f t="shared" ref="M129:N129" si="42">M46*$K$100*$C$6</f>
        <v>0</v>
      </c>
      <c r="N129" s="131">
        <f t="shared" si="42"/>
        <v>0</v>
      </c>
    </row>
    <row r="130" spans="2:14" s="18" customFormat="1" x14ac:dyDescent="0.25">
      <c r="B130" s="165" t="s">
        <v>161</v>
      </c>
      <c r="C130" s="20"/>
      <c r="D130" s="21">
        <f t="shared" si="36"/>
        <v>6330600</v>
      </c>
      <c r="E130" s="21">
        <f t="shared" si="36"/>
        <v>8338200.0000000019</v>
      </c>
      <c r="F130" s="21">
        <f t="shared" si="36"/>
        <v>9083400</v>
      </c>
      <c r="G130" s="21">
        <f t="shared" si="11"/>
        <v>9694799.9999999981</v>
      </c>
      <c r="H130" s="21">
        <f t="shared" si="12"/>
        <v>11453400</v>
      </c>
      <c r="I130" s="21">
        <f t="shared" si="13"/>
        <v>12328800.000000002</v>
      </c>
      <c r="J130" s="21">
        <f t="shared" si="14"/>
        <v>12595799.999999996</v>
      </c>
      <c r="K130" s="21">
        <f t="shared" si="37"/>
        <v>11396400</v>
      </c>
      <c r="L130" s="21">
        <f t="shared" si="37"/>
        <v>13033800</v>
      </c>
      <c r="M130" s="21">
        <f t="shared" ref="M130:N130" si="43">M47*$K$100*$C$6</f>
        <v>6945000</v>
      </c>
      <c r="N130" s="131">
        <f t="shared" si="43"/>
        <v>4259293.3947895784</v>
      </c>
    </row>
    <row r="131" spans="2:14" s="18" customFormat="1" x14ac:dyDescent="0.25">
      <c r="B131" s="165" t="s">
        <v>162</v>
      </c>
      <c r="C131" s="20"/>
      <c r="D131" s="21">
        <f t="shared" si="36"/>
        <v>0</v>
      </c>
      <c r="E131" s="21">
        <f t="shared" si="36"/>
        <v>0</v>
      </c>
      <c r="F131" s="21">
        <f t="shared" si="36"/>
        <v>0</v>
      </c>
      <c r="G131" s="21">
        <f t="shared" si="11"/>
        <v>0</v>
      </c>
      <c r="H131" s="21">
        <f t="shared" si="12"/>
        <v>0</v>
      </c>
      <c r="I131" s="21">
        <f t="shared" si="13"/>
        <v>0</v>
      </c>
      <c r="J131" s="21">
        <f t="shared" si="14"/>
        <v>0</v>
      </c>
      <c r="K131" s="21">
        <f t="shared" si="37"/>
        <v>0</v>
      </c>
      <c r="L131" s="69">
        <f t="shared" si="37"/>
        <v>0</v>
      </c>
      <c r="M131" s="69">
        <f t="shared" ref="M131:N131" si="44">M48*$K$100*$C$6</f>
        <v>24</v>
      </c>
      <c r="N131" s="131">
        <f t="shared" si="44"/>
        <v>48</v>
      </c>
    </row>
    <row r="132" spans="2:14" s="18" customFormat="1" x14ac:dyDescent="0.25">
      <c r="B132" s="165" t="s">
        <v>163</v>
      </c>
      <c r="C132" s="20"/>
      <c r="D132" s="21">
        <f t="shared" si="36"/>
        <v>11109600.000000002</v>
      </c>
      <c r="E132" s="21">
        <f t="shared" si="36"/>
        <v>10975800</v>
      </c>
      <c r="F132" s="21">
        <f t="shared" si="36"/>
        <v>10937399.999999998</v>
      </c>
      <c r="G132" s="21">
        <f t="shared" si="11"/>
        <v>11440799.999999998</v>
      </c>
      <c r="H132" s="21">
        <f t="shared" si="12"/>
        <v>11089200</v>
      </c>
      <c r="I132" s="21">
        <f t="shared" si="13"/>
        <v>11269800</v>
      </c>
      <c r="J132" s="21">
        <f t="shared" si="14"/>
        <v>11011800.000000002</v>
      </c>
      <c r="K132" s="21">
        <f t="shared" si="37"/>
        <v>10499400</v>
      </c>
      <c r="L132" s="21">
        <f t="shared" si="37"/>
        <v>10789799.999999998</v>
      </c>
      <c r="M132" s="21">
        <f t="shared" ref="M132:N132" si="45">M49*$K$100*$C$6</f>
        <v>11431800.000000002</v>
      </c>
      <c r="N132" s="131">
        <f t="shared" si="45"/>
        <v>11708229.419525065</v>
      </c>
    </row>
    <row r="133" spans="2:14" s="18" customFormat="1" x14ac:dyDescent="0.25">
      <c r="B133" s="165" t="s">
        <v>164</v>
      </c>
      <c r="C133" s="20"/>
      <c r="D133" s="21">
        <f t="shared" si="36"/>
        <v>24985344</v>
      </c>
      <c r="E133" s="21">
        <f t="shared" si="36"/>
        <v>25228200.000000007</v>
      </c>
      <c r="F133" s="21">
        <f t="shared" si="36"/>
        <v>26025000</v>
      </c>
      <c r="G133" s="21">
        <f t="shared" si="11"/>
        <v>25726800</v>
      </c>
      <c r="H133" s="21">
        <f t="shared" si="12"/>
        <v>26365200</v>
      </c>
      <c r="I133" s="21">
        <f t="shared" si="13"/>
        <v>27390600</v>
      </c>
      <c r="J133" s="21">
        <f t="shared" si="14"/>
        <v>27874800</v>
      </c>
      <c r="K133" s="21">
        <f t="shared" si="37"/>
        <v>26898000</v>
      </c>
      <c r="L133" s="21">
        <f t="shared" si="37"/>
        <v>24091200.000000004</v>
      </c>
      <c r="M133" s="21">
        <f t="shared" ref="M133:N133" si="46">M50*$K$100*$C$6</f>
        <v>26140200</v>
      </c>
      <c r="N133" s="131">
        <f t="shared" si="46"/>
        <v>27165570.810810808</v>
      </c>
    </row>
    <row r="134" spans="2:14" s="18" customFormat="1" x14ac:dyDescent="0.25">
      <c r="B134" s="165" t="s">
        <v>165</v>
      </c>
      <c r="C134" s="20"/>
      <c r="D134" s="21">
        <f t="shared" si="36"/>
        <v>0</v>
      </c>
      <c r="E134" s="21">
        <f t="shared" si="36"/>
        <v>0</v>
      </c>
      <c r="F134" s="21">
        <f t="shared" si="36"/>
        <v>0</v>
      </c>
      <c r="G134" s="21">
        <f t="shared" si="11"/>
        <v>0</v>
      </c>
      <c r="H134" s="21">
        <f t="shared" si="12"/>
        <v>0</v>
      </c>
      <c r="I134" s="21">
        <f t="shared" si="13"/>
        <v>0</v>
      </c>
      <c r="J134" s="21">
        <f t="shared" si="14"/>
        <v>0</v>
      </c>
      <c r="K134" s="21">
        <f t="shared" si="37"/>
        <v>0</v>
      </c>
      <c r="L134" s="69">
        <f t="shared" si="37"/>
        <v>0</v>
      </c>
      <c r="M134" s="69">
        <f t="shared" ref="M134:N134" si="47">M51*$K$100*$C$6</f>
        <v>24</v>
      </c>
      <c r="N134" s="131">
        <f t="shared" si="47"/>
        <v>48</v>
      </c>
    </row>
    <row r="135" spans="2:14" s="18" customFormat="1" x14ac:dyDescent="0.25">
      <c r="B135" s="165" t="s">
        <v>166</v>
      </c>
      <c r="C135" s="20"/>
      <c r="D135" s="21">
        <f t="shared" si="36"/>
        <v>15087324</v>
      </c>
      <c r="E135" s="21">
        <f t="shared" si="36"/>
        <v>15475800</v>
      </c>
      <c r="F135" s="21">
        <f t="shared" si="36"/>
        <v>8466000</v>
      </c>
      <c r="G135" s="21">
        <f t="shared" si="11"/>
        <v>5335200</v>
      </c>
      <c r="H135" s="21">
        <f t="shared" si="12"/>
        <v>6121199.9999999991</v>
      </c>
      <c r="I135" s="21">
        <f t="shared" si="13"/>
        <v>9556199.9999999981</v>
      </c>
      <c r="J135" s="21">
        <f t="shared" si="14"/>
        <v>14029800</v>
      </c>
      <c r="K135" s="21">
        <f t="shared" si="37"/>
        <v>14416200</v>
      </c>
      <c r="L135" s="21">
        <f t="shared" si="37"/>
        <v>18052200</v>
      </c>
      <c r="M135" s="21">
        <f t="shared" ref="M135:N135" si="48">M52*$K$100*$C$6</f>
        <v>13426799.999999996</v>
      </c>
      <c r="N135" s="131">
        <f t="shared" si="48"/>
        <v>12777906.815144762</v>
      </c>
    </row>
    <row r="136" spans="2:14" s="18" customFormat="1" x14ac:dyDescent="0.25">
      <c r="B136" s="165" t="s">
        <v>186</v>
      </c>
      <c r="C136" s="20"/>
      <c r="D136" s="21">
        <f t="shared" si="36"/>
        <v>0</v>
      </c>
      <c r="E136" s="21">
        <f t="shared" si="36"/>
        <v>0</v>
      </c>
      <c r="F136" s="21">
        <f t="shared" si="36"/>
        <v>0</v>
      </c>
      <c r="G136" s="21">
        <f t="shared" si="11"/>
        <v>0</v>
      </c>
      <c r="H136" s="21">
        <f t="shared" si="12"/>
        <v>0</v>
      </c>
      <c r="I136" s="21">
        <f t="shared" si="13"/>
        <v>0</v>
      </c>
      <c r="J136" s="21">
        <f t="shared" si="14"/>
        <v>0</v>
      </c>
      <c r="K136" s="21">
        <f t="shared" si="37"/>
        <v>0</v>
      </c>
      <c r="L136" s="69">
        <f t="shared" si="37"/>
        <v>0</v>
      </c>
      <c r="M136" s="69">
        <f t="shared" ref="M136:N136" si="49">M53*$K$100*$C$6</f>
        <v>0</v>
      </c>
      <c r="N136" s="131">
        <f t="shared" si="49"/>
        <v>0</v>
      </c>
    </row>
    <row r="137" spans="2:14" s="18" customFormat="1" x14ac:dyDescent="0.25">
      <c r="B137" s="165" t="s">
        <v>167</v>
      </c>
      <c r="C137" s="20"/>
      <c r="D137" s="21">
        <f t="shared" si="36"/>
        <v>0</v>
      </c>
      <c r="E137" s="21">
        <f t="shared" si="36"/>
        <v>0</v>
      </c>
      <c r="F137" s="21">
        <f t="shared" si="36"/>
        <v>0</v>
      </c>
      <c r="G137" s="21">
        <f t="shared" si="11"/>
        <v>0</v>
      </c>
      <c r="H137" s="21">
        <f t="shared" si="12"/>
        <v>0</v>
      </c>
      <c r="I137" s="21">
        <f t="shared" si="13"/>
        <v>0</v>
      </c>
      <c r="J137" s="21">
        <f t="shared" si="14"/>
        <v>0</v>
      </c>
      <c r="K137" s="21">
        <f t="shared" si="37"/>
        <v>0</v>
      </c>
      <c r="L137" s="69">
        <f t="shared" si="37"/>
        <v>0</v>
      </c>
      <c r="M137" s="69">
        <f t="shared" ref="M137:N137" si="50">M54*$K$100*$C$6</f>
        <v>0</v>
      </c>
      <c r="N137" s="131">
        <f t="shared" si="50"/>
        <v>0</v>
      </c>
    </row>
    <row r="138" spans="2:14" s="18" customFormat="1" x14ac:dyDescent="0.25">
      <c r="B138" s="165" t="s">
        <v>168</v>
      </c>
      <c r="C138" s="20"/>
      <c r="D138" s="21">
        <f t="shared" si="36"/>
        <v>54148800</v>
      </c>
      <c r="E138" s="21">
        <f t="shared" si="36"/>
        <v>67515599.999999985</v>
      </c>
      <c r="F138" s="21">
        <f t="shared" si="36"/>
        <v>68947200</v>
      </c>
      <c r="G138" s="21">
        <f t="shared" si="11"/>
        <v>70870200</v>
      </c>
      <c r="H138" s="21">
        <f t="shared" si="12"/>
        <v>75999599.999999985</v>
      </c>
      <c r="I138" s="21">
        <f t="shared" si="13"/>
        <v>77743200</v>
      </c>
      <c r="J138" s="21">
        <f t="shared" si="14"/>
        <v>79309800</v>
      </c>
      <c r="K138" s="21">
        <f t="shared" si="37"/>
        <v>78403800</v>
      </c>
      <c r="L138" s="21">
        <f t="shared" si="37"/>
        <v>77557199.99999997</v>
      </c>
      <c r="M138" s="21">
        <f t="shared" ref="M138:N138" si="51">M55*$K$100*$C$6</f>
        <v>77057519.999999985</v>
      </c>
      <c r="N138" s="131">
        <f t="shared" si="51"/>
        <v>76842380.601120442</v>
      </c>
    </row>
    <row r="139" spans="2:14" s="18" customFormat="1" x14ac:dyDescent="0.25">
      <c r="B139" s="165" t="s">
        <v>169</v>
      </c>
      <c r="C139" s="20"/>
      <c r="D139" s="21">
        <f t="shared" si="36"/>
        <v>0</v>
      </c>
      <c r="E139" s="21">
        <f t="shared" si="36"/>
        <v>0</v>
      </c>
      <c r="F139" s="21">
        <f t="shared" si="36"/>
        <v>0</v>
      </c>
      <c r="G139" s="21">
        <f t="shared" si="11"/>
        <v>0</v>
      </c>
      <c r="H139" s="21">
        <f t="shared" si="12"/>
        <v>0</v>
      </c>
      <c r="I139" s="21">
        <f t="shared" si="13"/>
        <v>0</v>
      </c>
      <c r="J139" s="21">
        <f t="shared" si="14"/>
        <v>0</v>
      </c>
      <c r="K139" s="21">
        <f t="shared" si="37"/>
        <v>0</v>
      </c>
      <c r="L139" s="69">
        <f t="shared" si="37"/>
        <v>0</v>
      </c>
      <c r="M139" s="69">
        <f t="shared" ref="M139:N139" si="52">M56*$K$100*$C$6</f>
        <v>24</v>
      </c>
      <c r="N139" s="131">
        <f t="shared" si="52"/>
        <v>48</v>
      </c>
    </row>
    <row r="140" spans="2:14" s="18" customFormat="1" x14ac:dyDescent="0.25">
      <c r="B140" s="165" t="s">
        <v>170</v>
      </c>
      <c r="C140" s="20"/>
      <c r="D140" s="21">
        <f t="shared" si="36"/>
        <v>2350464</v>
      </c>
      <c r="E140" s="21">
        <f t="shared" si="36"/>
        <v>3375000</v>
      </c>
      <c r="F140" s="21">
        <f t="shared" si="36"/>
        <v>2467799.9999999995</v>
      </c>
      <c r="G140" s="21">
        <f t="shared" si="11"/>
        <v>1773600</v>
      </c>
      <c r="H140" s="21">
        <f t="shared" si="12"/>
        <v>1735799.9999999995</v>
      </c>
      <c r="I140" s="21">
        <f t="shared" si="13"/>
        <v>1709400</v>
      </c>
      <c r="J140" s="21">
        <f t="shared" si="14"/>
        <v>1858200.0000000005</v>
      </c>
      <c r="K140" s="21">
        <f t="shared" si="37"/>
        <v>1648200</v>
      </c>
      <c r="L140" s="21">
        <f t="shared" si="37"/>
        <v>2577000</v>
      </c>
      <c r="M140" s="21">
        <f t="shared" ref="M140:N140" si="53">M57*$K$100*$C$6</f>
        <v>2269799.9999999995</v>
      </c>
      <c r="N140" s="131">
        <f t="shared" si="53"/>
        <v>2107094.9384404928</v>
      </c>
    </row>
    <row r="141" spans="2:14" s="18" customFormat="1" x14ac:dyDescent="0.25">
      <c r="B141" s="455" t="s">
        <v>548</v>
      </c>
      <c r="C141" s="20"/>
      <c r="D141" s="456">
        <f>SUM(D105:D140)</f>
        <v>248415060</v>
      </c>
      <c r="E141" s="456">
        <f t="shared" ref="E141" si="54">SUM(E105:E140)</f>
        <v>275958000</v>
      </c>
      <c r="F141" s="456">
        <f t="shared" ref="F141" si="55">SUM(F105:F140)</f>
        <v>265126800</v>
      </c>
      <c r="G141" s="456">
        <f t="shared" ref="G141" si="56">SUM(G105:G140)</f>
        <v>260508000</v>
      </c>
      <c r="H141" s="456">
        <f t="shared" ref="H141" si="57">SUM(H105:H140)</f>
        <v>278880000</v>
      </c>
      <c r="I141" s="456">
        <f t="shared" ref="I141" si="58">SUM(I105:I140)</f>
        <v>289678200</v>
      </c>
      <c r="J141" s="456">
        <f t="shared" ref="J141" si="59">SUM(J105:J140)</f>
        <v>293053800</v>
      </c>
      <c r="K141" s="456">
        <f t="shared" ref="K141" si="60">SUM(K105:K140)</f>
        <v>296400600</v>
      </c>
      <c r="L141" s="456">
        <f t="shared" ref="L141:N141" si="61">SUM(L105:L140)</f>
        <v>303295200</v>
      </c>
      <c r="M141" s="456">
        <f t="shared" si="61"/>
        <v>291950640</v>
      </c>
      <c r="N141" s="457">
        <f t="shared" si="61"/>
        <v>289818888.7751357</v>
      </c>
    </row>
    <row r="142" spans="2:14" s="18" customFormat="1" x14ac:dyDescent="0.25">
      <c r="B142" s="166" t="s">
        <v>21</v>
      </c>
      <c r="C142" s="38"/>
      <c r="D142" s="177"/>
      <c r="E142" s="177"/>
      <c r="F142" s="177"/>
      <c r="G142" s="177"/>
      <c r="H142" s="177"/>
      <c r="I142" s="177"/>
      <c r="J142" s="177"/>
      <c r="K142" s="177"/>
      <c r="L142" s="253"/>
      <c r="M142" s="253"/>
      <c r="N142" s="178"/>
    </row>
    <row r="143" spans="2:14" s="18" customFormat="1" x14ac:dyDescent="0.25">
      <c r="B143" s="165" t="s">
        <v>136</v>
      </c>
      <c r="C143" s="20"/>
      <c r="D143" s="21">
        <f t="shared" ref="D143:F162" si="62">D60*$F$100*$C$6</f>
        <v>0</v>
      </c>
      <c r="E143" s="21">
        <f t="shared" si="62"/>
        <v>0</v>
      </c>
      <c r="F143" s="21">
        <f t="shared" si="62"/>
        <v>0</v>
      </c>
      <c r="G143" s="21">
        <f t="shared" ref="G143:G178" si="63">G60*$G$100*$C$6</f>
        <v>0</v>
      </c>
      <c r="H143" s="21">
        <f t="shared" ref="H143:H178" si="64">H60*$H$100*$C$6</f>
        <v>0</v>
      </c>
      <c r="I143" s="21">
        <f t="shared" ref="I143:I178" si="65">I60*$I$100*$C$6</f>
        <v>0</v>
      </c>
      <c r="J143" s="21">
        <f t="shared" ref="J143:J178" si="66">J60*$J$100*$C$6</f>
        <v>0</v>
      </c>
      <c r="K143" s="21">
        <f t="shared" ref="K143:L162" si="67">K60*$K$100*$C$6</f>
        <v>0</v>
      </c>
      <c r="L143" s="69">
        <f t="shared" si="67"/>
        <v>0</v>
      </c>
      <c r="M143" s="69">
        <f t="shared" ref="M143:N143" si="68">M60*$K$100*$C$6</f>
        <v>24</v>
      </c>
      <c r="N143" s="131">
        <f t="shared" si="68"/>
        <v>48</v>
      </c>
    </row>
    <row r="144" spans="2:14" s="18" customFormat="1" x14ac:dyDescent="0.25">
      <c r="B144" s="165" t="s">
        <v>137</v>
      </c>
      <c r="C144" s="20"/>
      <c r="D144" s="21">
        <f t="shared" si="62"/>
        <v>13249200</v>
      </c>
      <c r="E144" s="21">
        <f t="shared" si="62"/>
        <v>16283399.999999996</v>
      </c>
      <c r="F144" s="21">
        <f t="shared" si="62"/>
        <v>14403000</v>
      </c>
      <c r="G144" s="21">
        <f t="shared" si="63"/>
        <v>13723200.000000004</v>
      </c>
      <c r="H144" s="21">
        <f t="shared" si="64"/>
        <v>16682999.999999996</v>
      </c>
      <c r="I144" s="21">
        <f t="shared" si="65"/>
        <v>16157400</v>
      </c>
      <c r="J144" s="21">
        <f t="shared" si="66"/>
        <v>14934600</v>
      </c>
      <c r="K144" s="21">
        <f t="shared" si="67"/>
        <v>13874400</v>
      </c>
      <c r="L144" s="21">
        <f t="shared" si="67"/>
        <v>14832000</v>
      </c>
      <c r="M144" s="21">
        <f t="shared" ref="M144:N144" si="69">M61*$K$100*$C$6</f>
        <v>8488800</v>
      </c>
      <c r="N144" s="131">
        <f t="shared" si="69"/>
        <v>5632223.2568246638</v>
      </c>
    </row>
    <row r="145" spans="2:14" s="18" customFormat="1" x14ac:dyDescent="0.25">
      <c r="B145" s="165" t="s">
        <v>138</v>
      </c>
      <c r="C145" s="20"/>
      <c r="D145" s="21">
        <f t="shared" si="62"/>
        <v>0</v>
      </c>
      <c r="E145" s="21">
        <f t="shared" si="62"/>
        <v>0</v>
      </c>
      <c r="F145" s="21">
        <f t="shared" si="62"/>
        <v>0</v>
      </c>
      <c r="G145" s="21">
        <f t="shared" si="63"/>
        <v>0</v>
      </c>
      <c r="H145" s="21">
        <f t="shared" si="64"/>
        <v>0</v>
      </c>
      <c r="I145" s="21">
        <f t="shared" si="65"/>
        <v>0</v>
      </c>
      <c r="J145" s="21">
        <f t="shared" si="66"/>
        <v>0</v>
      </c>
      <c r="K145" s="21">
        <f t="shared" si="67"/>
        <v>0</v>
      </c>
      <c r="L145" s="69">
        <f t="shared" si="67"/>
        <v>0</v>
      </c>
      <c r="M145" s="69">
        <f t="shared" ref="M145:N145" si="70">M62*$K$100*$C$6</f>
        <v>0</v>
      </c>
      <c r="N145" s="131">
        <f t="shared" si="70"/>
        <v>0</v>
      </c>
    </row>
    <row r="146" spans="2:14" s="18" customFormat="1" x14ac:dyDescent="0.25">
      <c r="B146" s="165" t="s">
        <v>139</v>
      </c>
      <c r="C146" s="20"/>
      <c r="D146" s="21">
        <f t="shared" si="62"/>
        <v>0</v>
      </c>
      <c r="E146" s="21">
        <f t="shared" si="62"/>
        <v>0</v>
      </c>
      <c r="F146" s="21">
        <f t="shared" si="62"/>
        <v>0</v>
      </c>
      <c r="G146" s="21">
        <f t="shared" si="63"/>
        <v>0</v>
      </c>
      <c r="H146" s="21">
        <f t="shared" si="64"/>
        <v>0</v>
      </c>
      <c r="I146" s="21">
        <f t="shared" si="65"/>
        <v>0</v>
      </c>
      <c r="J146" s="21">
        <f t="shared" si="66"/>
        <v>0</v>
      </c>
      <c r="K146" s="21">
        <f t="shared" si="67"/>
        <v>0</v>
      </c>
      <c r="L146" s="69">
        <f t="shared" si="67"/>
        <v>0</v>
      </c>
      <c r="M146" s="69">
        <f t="shared" ref="M146:N146" si="71">M63*$K$100*$C$6</f>
        <v>0</v>
      </c>
      <c r="N146" s="131">
        <f t="shared" si="71"/>
        <v>0</v>
      </c>
    </row>
    <row r="147" spans="2:14" s="18" customFormat="1" x14ac:dyDescent="0.25">
      <c r="B147" s="165" t="s">
        <v>140</v>
      </c>
      <c r="C147" s="20"/>
      <c r="D147" s="21">
        <f t="shared" si="62"/>
        <v>0</v>
      </c>
      <c r="E147" s="21">
        <f t="shared" si="62"/>
        <v>0</v>
      </c>
      <c r="F147" s="21">
        <f t="shared" si="62"/>
        <v>0</v>
      </c>
      <c r="G147" s="21">
        <f t="shared" si="63"/>
        <v>0</v>
      </c>
      <c r="H147" s="21">
        <f t="shared" si="64"/>
        <v>0</v>
      </c>
      <c r="I147" s="21">
        <f t="shared" si="65"/>
        <v>0</v>
      </c>
      <c r="J147" s="21">
        <f t="shared" si="66"/>
        <v>0</v>
      </c>
      <c r="K147" s="21">
        <f t="shared" si="67"/>
        <v>0</v>
      </c>
      <c r="L147" s="69">
        <f t="shared" si="67"/>
        <v>0</v>
      </c>
      <c r="M147" s="69">
        <f t="shared" ref="M147:N147" si="72">M64*$K$100*$C$6</f>
        <v>0</v>
      </c>
      <c r="N147" s="131">
        <f t="shared" si="72"/>
        <v>0</v>
      </c>
    </row>
    <row r="148" spans="2:14" s="18" customFormat="1" x14ac:dyDescent="0.25">
      <c r="B148" s="165" t="s">
        <v>141</v>
      </c>
      <c r="C148" s="20"/>
      <c r="D148" s="21">
        <f t="shared" si="62"/>
        <v>0</v>
      </c>
      <c r="E148" s="21">
        <f t="shared" si="62"/>
        <v>0</v>
      </c>
      <c r="F148" s="21">
        <f t="shared" si="62"/>
        <v>0</v>
      </c>
      <c r="G148" s="21">
        <f t="shared" si="63"/>
        <v>0</v>
      </c>
      <c r="H148" s="21">
        <f t="shared" si="64"/>
        <v>0</v>
      </c>
      <c r="I148" s="21">
        <f t="shared" si="65"/>
        <v>0</v>
      </c>
      <c r="J148" s="21">
        <f t="shared" si="66"/>
        <v>0</v>
      </c>
      <c r="K148" s="21">
        <f t="shared" si="67"/>
        <v>0</v>
      </c>
      <c r="L148" s="69">
        <f t="shared" si="67"/>
        <v>0</v>
      </c>
      <c r="M148" s="69">
        <f t="shared" ref="M148:N148" si="73">M65*$K$100*$C$6</f>
        <v>0</v>
      </c>
      <c r="N148" s="131">
        <f t="shared" si="73"/>
        <v>0</v>
      </c>
    </row>
    <row r="149" spans="2:14" s="18" customFormat="1" x14ac:dyDescent="0.25">
      <c r="B149" s="165" t="s">
        <v>142</v>
      </c>
      <c r="C149" s="20"/>
      <c r="D149" s="21">
        <f t="shared" si="62"/>
        <v>0</v>
      </c>
      <c r="E149" s="21">
        <f t="shared" si="62"/>
        <v>0</v>
      </c>
      <c r="F149" s="21">
        <f t="shared" si="62"/>
        <v>0</v>
      </c>
      <c r="G149" s="21">
        <f t="shared" si="63"/>
        <v>0</v>
      </c>
      <c r="H149" s="21">
        <f t="shared" si="64"/>
        <v>0</v>
      </c>
      <c r="I149" s="21">
        <f t="shared" si="65"/>
        <v>0</v>
      </c>
      <c r="J149" s="21">
        <f t="shared" si="66"/>
        <v>0</v>
      </c>
      <c r="K149" s="21">
        <f t="shared" si="67"/>
        <v>0</v>
      </c>
      <c r="L149" s="69">
        <f t="shared" si="67"/>
        <v>0</v>
      </c>
      <c r="M149" s="69">
        <f t="shared" ref="M149:N149" si="74">M66*$K$100*$C$6</f>
        <v>0</v>
      </c>
      <c r="N149" s="131">
        <f t="shared" si="74"/>
        <v>0</v>
      </c>
    </row>
    <row r="150" spans="2:14" s="18" customFormat="1" x14ac:dyDescent="0.25">
      <c r="B150" s="165" t="s">
        <v>143</v>
      </c>
      <c r="C150" s="20"/>
      <c r="D150" s="21">
        <f t="shared" si="62"/>
        <v>0</v>
      </c>
      <c r="E150" s="21">
        <f t="shared" si="62"/>
        <v>0</v>
      </c>
      <c r="F150" s="21">
        <f t="shared" si="62"/>
        <v>0</v>
      </c>
      <c r="G150" s="21">
        <f t="shared" si="63"/>
        <v>0</v>
      </c>
      <c r="H150" s="21">
        <f t="shared" si="64"/>
        <v>0</v>
      </c>
      <c r="I150" s="21">
        <f t="shared" si="65"/>
        <v>0</v>
      </c>
      <c r="J150" s="21">
        <f t="shared" si="66"/>
        <v>0</v>
      </c>
      <c r="K150" s="21">
        <f t="shared" si="67"/>
        <v>0</v>
      </c>
      <c r="L150" s="69">
        <f t="shared" si="67"/>
        <v>0</v>
      </c>
      <c r="M150" s="69">
        <f t="shared" ref="M150:N150" si="75">M67*$K$100*$C$6</f>
        <v>0</v>
      </c>
      <c r="N150" s="131">
        <f t="shared" si="75"/>
        <v>0</v>
      </c>
    </row>
    <row r="151" spans="2:14" s="18" customFormat="1" x14ac:dyDescent="0.25">
      <c r="B151" s="165" t="s">
        <v>144</v>
      </c>
      <c r="C151" s="20"/>
      <c r="D151" s="21">
        <f t="shared" si="62"/>
        <v>0</v>
      </c>
      <c r="E151" s="21">
        <f t="shared" si="62"/>
        <v>0</v>
      </c>
      <c r="F151" s="21">
        <f t="shared" si="62"/>
        <v>0</v>
      </c>
      <c r="G151" s="21">
        <f t="shared" si="63"/>
        <v>0</v>
      </c>
      <c r="H151" s="21">
        <f t="shared" si="64"/>
        <v>0</v>
      </c>
      <c r="I151" s="21">
        <f t="shared" si="65"/>
        <v>0</v>
      </c>
      <c r="J151" s="21">
        <f t="shared" si="66"/>
        <v>0</v>
      </c>
      <c r="K151" s="21">
        <f t="shared" si="67"/>
        <v>0</v>
      </c>
      <c r="L151" s="69">
        <f t="shared" si="67"/>
        <v>0</v>
      </c>
      <c r="M151" s="69">
        <f t="shared" ref="M151:N151" si="76">M68*$K$100*$C$6</f>
        <v>0</v>
      </c>
      <c r="N151" s="131">
        <f t="shared" si="76"/>
        <v>0</v>
      </c>
    </row>
    <row r="152" spans="2:14" s="18" customFormat="1" x14ac:dyDescent="0.25">
      <c r="B152" s="165" t="s">
        <v>145</v>
      </c>
      <c r="C152" s="20"/>
      <c r="D152" s="21">
        <f t="shared" si="62"/>
        <v>0</v>
      </c>
      <c r="E152" s="21">
        <f t="shared" si="62"/>
        <v>0</v>
      </c>
      <c r="F152" s="21">
        <f t="shared" si="62"/>
        <v>0</v>
      </c>
      <c r="G152" s="21">
        <f t="shared" si="63"/>
        <v>0</v>
      </c>
      <c r="H152" s="21">
        <f t="shared" si="64"/>
        <v>0</v>
      </c>
      <c r="I152" s="21">
        <f t="shared" si="65"/>
        <v>0</v>
      </c>
      <c r="J152" s="21">
        <f t="shared" si="66"/>
        <v>0</v>
      </c>
      <c r="K152" s="21">
        <f t="shared" si="67"/>
        <v>0</v>
      </c>
      <c r="L152" s="69">
        <f t="shared" si="67"/>
        <v>0</v>
      </c>
      <c r="M152" s="69">
        <f t="shared" ref="M152:N152" si="77">M69*$K$100*$C$6</f>
        <v>0</v>
      </c>
      <c r="N152" s="131">
        <f t="shared" si="77"/>
        <v>0</v>
      </c>
    </row>
    <row r="153" spans="2:14" s="18" customFormat="1" x14ac:dyDescent="0.25">
      <c r="B153" s="165" t="s">
        <v>146</v>
      </c>
      <c r="C153" s="20"/>
      <c r="D153" s="21">
        <f t="shared" si="62"/>
        <v>4709400.0000000009</v>
      </c>
      <c r="E153" s="21">
        <f t="shared" si="62"/>
        <v>5004599.9999999991</v>
      </c>
      <c r="F153" s="21">
        <f t="shared" si="62"/>
        <v>4993199.9999999991</v>
      </c>
      <c r="G153" s="21">
        <f t="shared" si="63"/>
        <v>4717200</v>
      </c>
      <c r="H153" s="21">
        <f t="shared" si="64"/>
        <v>5906400.0000000009</v>
      </c>
      <c r="I153" s="21">
        <f t="shared" si="65"/>
        <v>5281800</v>
      </c>
      <c r="J153" s="21">
        <f t="shared" si="66"/>
        <v>4629599.9999999991</v>
      </c>
      <c r="K153" s="21">
        <f t="shared" si="67"/>
        <v>3337200</v>
      </c>
      <c r="L153" s="21">
        <f t="shared" si="67"/>
        <v>3136200.0000000005</v>
      </c>
      <c r="M153" s="21">
        <f t="shared" ref="M153:N153" si="78">M70*$K$100*$C$6</f>
        <v>4661400</v>
      </c>
      <c r="N153" s="131">
        <f t="shared" si="78"/>
        <v>5003688.1728582252</v>
      </c>
    </row>
    <row r="154" spans="2:14" s="18" customFormat="1" x14ac:dyDescent="0.25">
      <c r="B154" s="165" t="s">
        <v>147</v>
      </c>
      <c r="C154" s="20"/>
      <c r="D154" s="21">
        <f t="shared" si="62"/>
        <v>34272000</v>
      </c>
      <c r="E154" s="21">
        <f t="shared" si="62"/>
        <v>35484600</v>
      </c>
      <c r="F154" s="21">
        <f t="shared" si="62"/>
        <v>30153000</v>
      </c>
      <c r="G154" s="21">
        <f t="shared" si="63"/>
        <v>25304400</v>
      </c>
      <c r="H154" s="21">
        <f t="shared" si="64"/>
        <v>31072799.999999993</v>
      </c>
      <c r="I154" s="21">
        <f t="shared" si="65"/>
        <v>30535800</v>
      </c>
      <c r="J154" s="21">
        <f t="shared" si="66"/>
        <v>28008600</v>
      </c>
      <c r="K154" s="21">
        <f t="shared" si="67"/>
        <v>26714400</v>
      </c>
      <c r="L154" s="21">
        <f t="shared" si="67"/>
        <v>23734800</v>
      </c>
      <c r="M154" s="21">
        <f t="shared" ref="M154:N154" si="79">M71*$K$100*$C$6</f>
        <v>24223199.999999996</v>
      </c>
      <c r="N154" s="131">
        <f t="shared" si="79"/>
        <v>23727978.944640413</v>
      </c>
    </row>
    <row r="155" spans="2:14" s="18" customFormat="1" x14ac:dyDescent="0.25">
      <c r="B155" s="165" t="s">
        <v>148</v>
      </c>
      <c r="C155" s="20"/>
      <c r="D155" s="21">
        <f t="shared" si="62"/>
        <v>0</v>
      </c>
      <c r="E155" s="21">
        <f t="shared" si="62"/>
        <v>0</v>
      </c>
      <c r="F155" s="21">
        <f t="shared" si="62"/>
        <v>0</v>
      </c>
      <c r="G155" s="21">
        <f t="shared" si="63"/>
        <v>0</v>
      </c>
      <c r="H155" s="21">
        <f t="shared" si="64"/>
        <v>0</v>
      </c>
      <c r="I155" s="21">
        <f t="shared" si="65"/>
        <v>0</v>
      </c>
      <c r="J155" s="21">
        <f t="shared" si="66"/>
        <v>0</v>
      </c>
      <c r="K155" s="21">
        <f t="shared" si="67"/>
        <v>0</v>
      </c>
      <c r="L155" s="69">
        <f t="shared" si="67"/>
        <v>0</v>
      </c>
      <c r="M155" s="69">
        <f t="shared" ref="M155:N155" si="80">M72*$K$100*$C$6</f>
        <v>0</v>
      </c>
      <c r="N155" s="131">
        <f t="shared" si="80"/>
        <v>0</v>
      </c>
    </row>
    <row r="156" spans="2:14" s="18" customFormat="1" x14ac:dyDescent="0.25">
      <c r="B156" s="165" t="s">
        <v>149</v>
      </c>
      <c r="C156" s="20"/>
      <c r="D156" s="21">
        <f t="shared" si="62"/>
        <v>0</v>
      </c>
      <c r="E156" s="21">
        <f t="shared" si="62"/>
        <v>0</v>
      </c>
      <c r="F156" s="21">
        <f t="shared" si="62"/>
        <v>0</v>
      </c>
      <c r="G156" s="21">
        <f t="shared" si="63"/>
        <v>0</v>
      </c>
      <c r="H156" s="21">
        <f t="shared" si="64"/>
        <v>0</v>
      </c>
      <c r="I156" s="21">
        <f t="shared" si="65"/>
        <v>0</v>
      </c>
      <c r="J156" s="21">
        <f t="shared" si="66"/>
        <v>0</v>
      </c>
      <c r="K156" s="21">
        <f t="shared" si="67"/>
        <v>0</v>
      </c>
      <c r="L156" s="69">
        <f t="shared" si="67"/>
        <v>0</v>
      </c>
      <c r="M156" s="69">
        <f t="shared" ref="M156:N156" si="81">M73*$K$100*$C$6</f>
        <v>0</v>
      </c>
      <c r="N156" s="131">
        <f t="shared" si="81"/>
        <v>0</v>
      </c>
    </row>
    <row r="157" spans="2:14" s="18" customFormat="1" x14ac:dyDescent="0.25">
      <c r="B157" s="165" t="s">
        <v>150</v>
      </c>
      <c r="C157" s="20"/>
      <c r="D157" s="21">
        <f t="shared" si="62"/>
        <v>0</v>
      </c>
      <c r="E157" s="21">
        <f t="shared" si="62"/>
        <v>0</v>
      </c>
      <c r="F157" s="21">
        <f t="shared" si="62"/>
        <v>0</v>
      </c>
      <c r="G157" s="21">
        <f t="shared" si="63"/>
        <v>0</v>
      </c>
      <c r="H157" s="21">
        <f t="shared" si="64"/>
        <v>0</v>
      </c>
      <c r="I157" s="21">
        <f t="shared" si="65"/>
        <v>0</v>
      </c>
      <c r="J157" s="21">
        <f t="shared" si="66"/>
        <v>0</v>
      </c>
      <c r="K157" s="21">
        <f t="shared" si="67"/>
        <v>0</v>
      </c>
      <c r="L157" s="69">
        <f t="shared" si="67"/>
        <v>0</v>
      </c>
      <c r="M157" s="69">
        <f t="shared" ref="M157:N157" si="82">M74*$K$100*$C$6</f>
        <v>0</v>
      </c>
      <c r="N157" s="131">
        <f t="shared" si="82"/>
        <v>0</v>
      </c>
    </row>
    <row r="158" spans="2:14" s="18" customFormat="1" x14ac:dyDescent="0.25">
      <c r="B158" s="165" t="s">
        <v>151</v>
      </c>
      <c r="C158" s="20"/>
      <c r="D158" s="21">
        <f t="shared" si="62"/>
        <v>0</v>
      </c>
      <c r="E158" s="21">
        <f t="shared" si="62"/>
        <v>0</v>
      </c>
      <c r="F158" s="21">
        <f t="shared" si="62"/>
        <v>0</v>
      </c>
      <c r="G158" s="21">
        <f t="shared" si="63"/>
        <v>0</v>
      </c>
      <c r="H158" s="21">
        <f t="shared" si="64"/>
        <v>0</v>
      </c>
      <c r="I158" s="21">
        <f t="shared" si="65"/>
        <v>0</v>
      </c>
      <c r="J158" s="21">
        <f t="shared" si="66"/>
        <v>0</v>
      </c>
      <c r="K158" s="21">
        <f t="shared" si="67"/>
        <v>0</v>
      </c>
      <c r="L158" s="69">
        <f t="shared" si="67"/>
        <v>0</v>
      </c>
      <c r="M158" s="69">
        <f t="shared" ref="M158:N158" si="83">M75*$K$100*$C$6</f>
        <v>0</v>
      </c>
      <c r="N158" s="131">
        <f t="shared" si="83"/>
        <v>0</v>
      </c>
    </row>
    <row r="159" spans="2:14" s="18" customFormat="1" x14ac:dyDescent="0.25">
      <c r="B159" s="165" t="s">
        <v>152</v>
      </c>
      <c r="C159" s="20"/>
      <c r="D159" s="21">
        <f t="shared" si="62"/>
        <v>1987200</v>
      </c>
      <c r="E159" s="21">
        <f t="shared" si="62"/>
        <v>2373000.0000000005</v>
      </c>
      <c r="F159" s="21">
        <f t="shared" si="62"/>
        <v>2505600</v>
      </c>
      <c r="G159" s="21">
        <f t="shared" si="63"/>
        <v>2205000</v>
      </c>
      <c r="H159" s="21">
        <f t="shared" si="64"/>
        <v>2468400.0000000005</v>
      </c>
      <c r="I159" s="21">
        <f t="shared" si="65"/>
        <v>2254799.9999999995</v>
      </c>
      <c r="J159" s="21">
        <f t="shared" si="66"/>
        <v>1759800</v>
      </c>
      <c r="K159" s="21">
        <f t="shared" si="67"/>
        <v>1812000</v>
      </c>
      <c r="L159" s="21">
        <f t="shared" si="67"/>
        <v>1578600</v>
      </c>
      <c r="M159" s="21">
        <f t="shared" ref="M159:N159" si="84">M76*$K$100*$C$6</f>
        <v>3026999.9999999995</v>
      </c>
      <c r="N159" s="131">
        <f t="shared" si="84"/>
        <v>3737905.0231696013</v>
      </c>
    </row>
    <row r="160" spans="2:14" s="18" customFormat="1" x14ac:dyDescent="0.25">
      <c r="B160" s="165" t="s">
        <v>153</v>
      </c>
      <c r="C160" s="20"/>
      <c r="D160" s="21">
        <f t="shared" si="62"/>
        <v>3373199.9999999991</v>
      </c>
      <c r="E160" s="21">
        <f t="shared" si="62"/>
        <v>3470400</v>
      </c>
      <c r="F160" s="21">
        <f t="shared" si="62"/>
        <v>2390400</v>
      </c>
      <c r="G160" s="21">
        <f t="shared" si="63"/>
        <v>2690400.0000000005</v>
      </c>
      <c r="H160" s="21">
        <f t="shared" si="64"/>
        <v>3457199.9999999991</v>
      </c>
      <c r="I160" s="21">
        <f t="shared" si="65"/>
        <v>3228600</v>
      </c>
      <c r="J160" s="21">
        <f t="shared" si="66"/>
        <v>2992200</v>
      </c>
      <c r="K160" s="21">
        <f t="shared" si="67"/>
        <v>3031200</v>
      </c>
      <c r="L160" s="21">
        <f t="shared" si="67"/>
        <v>3139799.9999999995</v>
      </c>
      <c r="M160" s="21">
        <f t="shared" ref="M160:N160" si="85">M77*$K$100*$C$6</f>
        <v>3110400.0000000009</v>
      </c>
      <c r="N160" s="131">
        <f t="shared" si="85"/>
        <v>3021204.7989452872</v>
      </c>
    </row>
    <row r="161" spans="2:14" s="18" customFormat="1" x14ac:dyDescent="0.25">
      <c r="B161" s="165" t="s">
        <v>154</v>
      </c>
      <c r="C161" s="20"/>
      <c r="D161" s="21">
        <f t="shared" si="62"/>
        <v>0</v>
      </c>
      <c r="E161" s="21">
        <f t="shared" si="62"/>
        <v>0</v>
      </c>
      <c r="F161" s="21">
        <f t="shared" si="62"/>
        <v>0</v>
      </c>
      <c r="G161" s="21">
        <f t="shared" si="63"/>
        <v>0</v>
      </c>
      <c r="H161" s="21">
        <f t="shared" si="64"/>
        <v>0</v>
      </c>
      <c r="I161" s="21">
        <f t="shared" si="65"/>
        <v>0</v>
      </c>
      <c r="J161" s="21">
        <f t="shared" si="66"/>
        <v>0</v>
      </c>
      <c r="K161" s="21">
        <f t="shared" si="67"/>
        <v>0</v>
      </c>
      <c r="L161" s="69">
        <f t="shared" si="67"/>
        <v>0</v>
      </c>
      <c r="M161" s="69">
        <f t="shared" ref="M161:N161" si="86">M78*$K$100*$C$6</f>
        <v>0</v>
      </c>
      <c r="N161" s="131">
        <f t="shared" si="86"/>
        <v>0</v>
      </c>
    </row>
    <row r="162" spans="2:14" s="18" customFormat="1" x14ac:dyDescent="0.25">
      <c r="B162" s="165" t="s">
        <v>155</v>
      </c>
      <c r="C162" s="20"/>
      <c r="D162" s="21">
        <f t="shared" si="62"/>
        <v>0</v>
      </c>
      <c r="E162" s="21">
        <f t="shared" si="62"/>
        <v>0</v>
      </c>
      <c r="F162" s="21">
        <f t="shared" si="62"/>
        <v>0</v>
      </c>
      <c r="G162" s="21">
        <f t="shared" si="63"/>
        <v>0</v>
      </c>
      <c r="H162" s="21">
        <f t="shared" si="64"/>
        <v>0</v>
      </c>
      <c r="I162" s="21">
        <f t="shared" si="65"/>
        <v>0</v>
      </c>
      <c r="J162" s="21">
        <f t="shared" si="66"/>
        <v>0</v>
      </c>
      <c r="K162" s="21">
        <f t="shared" si="67"/>
        <v>0</v>
      </c>
      <c r="L162" s="69">
        <f t="shared" si="67"/>
        <v>0</v>
      </c>
      <c r="M162" s="69">
        <f t="shared" ref="M162:N162" si="87">M79*$K$100*$C$6</f>
        <v>0</v>
      </c>
      <c r="N162" s="131">
        <f t="shared" si="87"/>
        <v>0</v>
      </c>
    </row>
    <row r="163" spans="2:14" s="18" customFormat="1" x14ac:dyDescent="0.25">
      <c r="B163" s="165" t="s">
        <v>156</v>
      </c>
      <c r="C163" s="20"/>
      <c r="D163" s="21">
        <f t="shared" ref="D163:F178" si="88">D80*$F$100*$C$6</f>
        <v>2814600</v>
      </c>
      <c r="E163" s="21">
        <f t="shared" si="88"/>
        <v>2434200</v>
      </c>
      <c r="F163" s="21">
        <f t="shared" si="88"/>
        <v>2042400</v>
      </c>
      <c r="G163" s="21">
        <f t="shared" si="63"/>
        <v>2004600</v>
      </c>
      <c r="H163" s="21">
        <f t="shared" si="64"/>
        <v>2291400</v>
      </c>
      <c r="I163" s="21">
        <f t="shared" si="65"/>
        <v>3177000</v>
      </c>
      <c r="J163" s="21">
        <f t="shared" si="66"/>
        <v>3511800.0000000009</v>
      </c>
      <c r="K163" s="21">
        <f t="shared" ref="K163:L178" si="89">K80*$K$100*$C$6</f>
        <v>3706200</v>
      </c>
      <c r="L163" s="21">
        <f t="shared" si="89"/>
        <v>3534599.9999999991</v>
      </c>
      <c r="M163" s="21">
        <f t="shared" ref="M163:N163" si="90">M80*$K$100*$C$6</f>
        <v>5458199.9999999991</v>
      </c>
      <c r="N163" s="131">
        <f t="shared" si="90"/>
        <v>7567181.1480362527</v>
      </c>
    </row>
    <row r="164" spans="2:14" s="18" customFormat="1" x14ac:dyDescent="0.25">
      <c r="B164" s="165" t="s">
        <v>157</v>
      </c>
      <c r="C164" s="20"/>
      <c r="D164" s="21">
        <f t="shared" si="88"/>
        <v>0</v>
      </c>
      <c r="E164" s="21">
        <f t="shared" si="88"/>
        <v>0</v>
      </c>
      <c r="F164" s="21">
        <f t="shared" si="88"/>
        <v>0</v>
      </c>
      <c r="G164" s="21">
        <f t="shared" si="63"/>
        <v>0</v>
      </c>
      <c r="H164" s="21">
        <f t="shared" si="64"/>
        <v>0</v>
      </c>
      <c r="I164" s="21">
        <f t="shared" si="65"/>
        <v>0</v>
      </c>
      <c r="J164" s="21">
        <f t="shared" si="66"/>
        <v>0</v>
      </c>
      <c r="K164" s="21">
        <f t="shared" si="89"/>
        <v>0</v>
      </c>
      <c r="L164" s="69">
        <f t="shared" si="89"/>
        <v>0</v>
      </c>
      <c r="M164" s="69">
        <f t="shared" ref="M164:N164" si="91">M81*$K$100*$C$6</f>
        <v>0</v>
      </c>
      <c r="N164" s="131">
        <f t="shared" si="91"/>
        <v>0</v>
      </c>
    </row>
    <row r="165" spans="2:14" s="18" customFormat="1" x14ac:dyDescent="0.25">
      <c r="B165" s="165" t="s">
        <v>158</v>
      </c>
      <c r="C165" s="20"/>
      <c r="D165" s="21">
        <f t="shared" si="88"/>
        <v>0</v>
      </c>
      <c r="E165" s="21">
        <f t="shared" si="88"/>
        <v>0</v>
      </c>
      <c r="F165" s="21">
        <f t="shared" si="88"/>
        <v>0</v>
      </c>
      <c r="G165" s="21">
        <f t="shared" si="63"/>
        <v>0</v>
      </c>
      <c r="H165" s="21">
        <f t="shared" si="64"/>
        <v>0</v>
      </c>
      <c r="I165" s="21">
        <f t="shared" si="65"/>
        <v>0</v>
      </c>
      <c r="J165" s="21">
        <f t="shared" si="66"/>
        <v>0</v>
      </c>
      <c r="K165" s="21">
        <f t="shared" si="89"/>
        <v>0</v>
      </c>
      <c r="L165" s="69">
        <f t="shared" si="89"/>
        <v>0</v>
      </c>
      <c r="M165" s="69">
        <f t="shared" ref="M165:N165" si="92">M82*$K$100*$C$6</f>
        <v>0</v>
      </c>
      <c r="N165" s="131">
        <f t="shared" si="92"/>
        <v>0</v>
      </c>
    </row>
    <row r="166" spans="2:14" s="18" customFormat="1" x14ac:dyDescent="0.25">
      <c r="B166" s="165" t="s">
        <v>159</v>
      </c>
      <c r="C166" s="20"/>
      <c r="D166" s="21">
        <f t="shared" si="88"/>
        <v>0</v>
      </c>
      <c r="E166" s="21">
        <f t="shared" si="88"/>
        <v>0</v>
      </c>
      <c r="F166" s="21">
        <f t="shared" si="88"/>
        <v>0</v>
      </c>
      <c r="G166" s="21">
        <f t="shared" si="63"/>
        <v>0</v>
      </c>
      <c r="H166" s="21">
        <f t="shared" si="64"/>
        <v>0</v>
      </c>
      <c r="I166" s="21">
        <f t="shared" si="65"/>
        <v>0</v>
      </c>
      <c r="J166" s="21">
        <f t="shared" si="66"/>
        <v>0</v>
      </c>
      <c r="K166" s="21">
        <f t="shared" si="89"/>
        <v>0</v>
      </c>
      <c r="L166" s="69">
        <f t="shared" si="89"/>
        <v>0</v>
      </c>
      <c r="M166" s="69">
        <f t="shared" ref="M166:N166" si="93">M83*$K$100*$C$6</f>
        <v>0</v>
      </c>
      <c r="N166" s="131">
        <f t="shared" si="93"/>
        <v>0</v>
      </c>
    </row>
    <row r="167" spans="2:14" s="18" customFormat="1" x14ac:dyDescent="0.25">
      <c r="B167" s="165" t="s">
        <v>160</v>
      </c>
      <c r="C167" s="20"/>
      <c r="D167" s="21">
        <f t="shared" si="88"/>
        <v>0</v>
      </c>
      <c r="E167" s="21">
        <f t="shared" si="88"/>
        <v>0</v>
      </c>
      <c r="F167" s="21">
        <f t="shared" si="88"/>
        <v>0</v>
      </c>
      <c r="G167" s="21">
        <f t="shared" si="63"/>
        <v>0</v>
      </c>
      <c r="H167" s="21">
        <f t="shared" si="64"/>
        <v>0</v>
      </c>
      <c r="I167" s="21">
        <f t="shared" si="65"/>
        <v>0</v>
      </c>
      <c r="J167" s="21">
        <f t="shared" si="66"/>
        <v>0</v>
      </c>
      <c r="K167" s="21">
        <f t="shared" si="89"/>
        <v>0</v>
      </c>
      <c r="L167" s="69">
        <f t="shared" si="89"/>
        <v>0</v>
      </c>
      <c r="M167" s="69">
        <f t="shared" ref="M167:N167" si="94">M84*$K$100*$C$6</f>
        <v>0</v>
      </c>
      <c r="N167" s="131">
        <f t="shared" si="94"/>
        <v>0</v>
      </c>
    </row>
    <row r="168" spans="2:14" s="18" customFormat="1" x14ac:dyDescent="0.25">
      <c r="B168" s="165" t="s">
        <v>161</v>
      </c>
      <c r="C168" s="20"/>
      <c r="D168" s="21">
        <f t="shared" si="88"/>
        <v>13407552</v>
      </c>
      <c r="E168" s="21">
        <f t="shared" si="88"/>
        <v>16915800</v>
      </c>
      <c r="F168" s="21">
        <f t="shared" si="88"/>
        <v>19411799.999999996</v>
      </c>
      <c r="G168" s="21">
        <f t="shared" si="63"/>
        <v>18106200</v>
      </c>
      <c r="H168" s="21">
        <f t="shared" si="64"/>
        <v>19851600.000000004</v>
      </c>
      <c r="I168" s="21">
        <f t="shared" si="65"/>
        <v>22767000</v>
      </c>
      <c r="J168" s="21">
        <f t="shared" si="66"/>
        <v>23779800</v>
      </c>
      <c r="K168" s="21">
        <f t="shared" si="89"/>
        <v>22198800</v>
      </c>
      <c r="L168" s="21">
        <f t="shared" si="89"/>
        <v>21715800</v>
      </c>
      <c r="M168" s="21">
        <f t="shared" ref="M168:N168" si="95">M85*$K$100*$C$6</f>
        <v>18298200.000000004</v>
      </c>
      <c r="N168" s="131">
        <f t="shared" si="95"/>
        <v>16716452.582596555</v>
      </c>
    </row>
    <row r="169" spans="2:14" s="18" customFormat="1" x14ac:dyDescent="0.25">
      <c r="B169" s="165" t="s">
        <v>162</v>
      </c>
      <c r="C169" s="20"/>
      <c r="D169" s="21">
        <f t="shared" si="88"/>
        <v>0</v>
      </c>
      <c r="E169" s="21">
        <f t="shared" si="88"/>
        <v>0</v>
      </c>
      <c r="F169" s="21">
        <f t="shared" si="88"/>
        <v>0</v>
      </c>
      <c r="G169" s="21">
        <f t="shared" si="63"/>
        <v>0</v>
      </c>
      <c r="H169" s="21">
        <f t="shared" si="64"/>
        <v>0</v>
      </c>
      <c r="I169" s="21">
        <f t="shared" si="65"/>
        <v>0</v>
      </c>
      <c r="J169" s="21">
        <f t="shared" si="66"/>
        <v>0</v>
      </c>
      <c r="K169" s="21">
        <f t="shared" si="89"/>
        <v>0</v>
      </c>
      <c r="L169" s="69">
        <f t="shared" si="89"/>
        <v>0</v>
      </c>
      <c r="M169" s="69">
        <f t="shared" ref="M169:N169" si="96">M86*$K$100*$C$6</f>
        <v>0</v>
      </c>
      <c r="N169" s="131">
        <f t="shared" si="96"/>
        <v>0</v>
      </c>
    </row>
    <row r="170" spans="2:14" s="18" customFormat="1" x14ac:dyDescent="0.25">
      <c r="B170" s="165" t="s">
        <v>163</v>
      </c>
      <c r="C170" s="20"/>
      <c r="D170" s="21">
        <f t="shared" si="88"/>
        <v>0</v>
      </c>
      <c r="E170" s="21">
        <f t="shared" si="88"/>
        <v>0</v>
      </c>
      <c r="F170" s="21">
        <f t="shared" si="88"/>
        <v>0</v>
      </c>
      <c r="G170" s="21">
        <f t="shared" si="63"/>
        <v>0</v>
      </c>
      <c r="H170" s="21">
        <f t="shared" si="64"/>
        <v>0</v>
      </c>
      <c r="I170" s="21">
        <f t="shared" si="65"/>
        <v>0</v>
      </c>
      <c r="J170" s="21">
        <f t="shared" si="66"/>
        <v>0</v>
      </c>
      <c r="K170" s="21">
        <f t="shared" si="89"/>
        <v>0</v>
      </c>
      <c r="L170" s="69">
        <f t="shared" si="89"/>
        <v>0</v>
      </c>
      <c r="M170" s="69">
        <f t="shared" ref="M170:N170" si="97">M87*$K$100*$C$6</f>
        <v>0</v>
      </c>
      <c r="N170" s="131">
        <f t="shared" si="97"/>
        <v>0</v>
      </c>
    </row>
    <row r="171" spans="2:14" s="18" customFormat="1" x14ac:dyDescent="0.25">
      <c r="B171" s="165" t="s">
        <v>164</v>
      </c>
      <c r="C171" s="20"/>
      <c r="D171" s="21">
        <f t="shared" si="88"/>
        <v>0</v>
      </c>
      <c r="E171" s="21">
        <f t="shared" si="88"/>
        <v>0</v>
      </c>
      <c r="F171" s="21">
        <f t="shared" si="88"/>
        <v>0</v>
      </c>
      <c r="G171" s="21">
        <f t="shared" si="63"/>
        <v>0</v>
      </c>
      <c r="H171" s="21">
        <f t="shared" si="64"/>
        <v>0</v>
      </c>
      <c r="I171" s="21">
        <f t="shared" si="65"/>
        <v>0</v>
      </c>
      <c r="J171" s="21">
        <f t="shared" si="66"/>
        <v>0</v>
      </c>
      <c r="K171" s="21">
        <f t="shared" si="89"/>
        <v>0</v>
      </c>
      <c r="L171" s="69">
        <f t="shared" si="89"/>
        <v>0</v>
      </c>
      <c r="M171" s="69">
        <f t="shared" ref="M171:N171" si="98">M88*$K$100*$C$6</f>
        <v>0</v>
      </c>
      <c r="N171" s="131">
        <f t="shared" si="98"/>
        <v>0</v>
      </c>
    </row>
    <row r="172" spans="2:14" s="18" customFormat="1" x14ac:dyDescent="0.25">
      <c r="B172" s="165" t="s">
        <v>165</v>
      </c>
      <c r="C172" s="20"/>
      <c r="D172" s="21">
        <f t="shared" si="88"/>
        <v>0</v>
      </c>
      <c r="E172" s="21">
        <f t="shared" si="88"/>
        <v>0</v>
      </c>
      <c r="F172" s="21">
        <f t="shared" si="88"/>
        <v>0</v>
      </c>
      <c r="G172" s="21">
        <f t="shared" si="63"/>
        <v>0</v>
      </c>
      <c r="H172" s="21">
        <f t="shared" si="64"/>
        <v>0</v>
      </c>
      <c r="I172" s="21">
        <f t="shared" si="65"/>
        <v>0</v>
      </c>
      <c r="J172" s="21">
        <f t="shared" si="66"/>
        <v>0</v>
      </c>
      <c r="K172" s="21">
        <f t="shared" si="89"/>
        <v>0</v>
      </c>
      <c r="L172" s="69">
        <f t="shared" si="89"/>
        <v>0</v>
      </c>
      <c r="M172" s="69">
        <f t="shared" ref="M172:N172" si="99">M89*$K$100*$C$6</f>
        <v>0</v>
      </c>
      <c r="N172" s="131">
        <f t="shared" si="99"/>
        <v>0</v>
      </c>
    </row>
    <row r="173" spans="2:14" s="18" customFormat="1" x14ac:dyDescent="0.25">
      <c r="B173" s="165" t="s">
        <v>166</v>
      </c>
      <c r="C173" s="20"/>
      <c r="D173" s="21">
        <f t="shared" si="88"/>
        <v>6420600</v>
      </c>
      <c r="E173" s="21">
        <f t="shared" si="88"/>
        <v>5328000</v>
      </c>
      <c r="F173" s="21">
        <f t="shared" si="88"/>
        <v>2623800</v>
      </c>
      <c r="G173" s="21">
        <f t="shared" si="63"/>
        <v>1029000</v>
      </c>
      <c r="H173" s="21">
        <f t="shared" si="64"/>
        <v>1583400.0000000005</v>
      </c>
      <c r="I173" s="21">
        <f t="shared" si="65"/>
        <v>4192199.9999999991</v>
      </c>
      <c r="J173" s="21">
        <f t="shared" si="66"/>
        <v>4491600</v>
      </c>
      <c r="K173" s="21">
        <f t="shared" si="89"/>
        <v>4938599.9999999991</v>
      </c>
      <c r="L173" s="21">
        <f t="shared" si="89"/>
        <v>3848400.0000000009</v>
      </c>
      <c r="M173" s="21">
        <f t="shared" ref="M173:N173" si="100">M90*$K$100*$C$6</f>
        <v>4519200</v>
      </c>
      <c r="N173" s="131">
        <f t="shared" si="100"/>
        <v>6081484.651162792</v>
      </c>
    </row>
    <row r="174" spans="2:14" s="18" customFormat="1" x14ac:dyDescent="0.25">
      <c r="B174" s="165" t="s">
        <v>186</v>
      </c>
      <c r="C174" s="20"/>
      <c r="D174" s="21">
        <f t="shared" si="88"/>
        <v>0</v>
      </c>
      <c r="E174" s="21">
        <f t="shared" si="88"/>
        <v>0</v>
      </c>
      <c r="F174" s="21">
        <f t="shared" si="88"/>
        <v>0</v>
      </c>
      <c r="G174" s="21">
        <f t="shared" si="63"/>
        <v>0</v>
      </c>
      <c r="H174" s="21">
        <f t="shared" si="64"/>
        <v>0</v>
      </c>
      <c r="I174" s="21">
        <f t="shared" si="65"/>
        <v>0</v>
      </c>
      <c r="J174" s="21">
        <f t="shared" si="66"/>
        <v>0</v>
      </c>
      <c r="K174" s="21">
        <f t="shared" si="89"/>
        <v>0</v>
      </c>
      <c r="L174" s="69">
        <f t="shared" si="89"/>
        <v>0</v>
      </c>
      <c r="M174" s="69">
        <f t="shared" ref="M174:N174" si="101">M91*$K$100*$C$6</f>
        <v>0</v>
      </c>
      <c r="N174" s="131">
        <f t="shared" si="101"/>
        <v>0</v>
      </c>
    </row>
    <row r="175" spans="2:14" s="18" customFormat="1" x14ac:dyDescent="0.25">
      <c r="B175" s="165" t="s">
        <v>167</v>
      </c>
      <c r="C175" s="20"/>
      <c r="D175" s="21">
        <f t="shared" si="88"/>
        <v>0</v>
      </c>
      <c r="E175" s="21">
        <f t="shared" si="88"/>
        <v>0</v>
      </c>
      <c r="F175" s="21">
        <f t="shared" si="88"/>
        <v>0</v>
      </c>
      <c r="G175" s="21">
        <f t="shared" si="63"/>
        <v>0</v>
      </c>
      <c r="H175" s="21">
        <f t="shared" si="64"/>
        <v>0</v>
      </c>
      <c r="I175" s="21">
        <f t="shared" si="65"/>
        <v>0</v>
      </c>
      <c r="J175" s="21">
        <f t="shared" si="66"/>
        <v>0</v>
      </c>
      <c r="K175" s="21">
        <f t="shared" si="89"/>
        <v>0</v>
      </c>
      <c r="L175" s="69">
        <f t="shared" si="89"/>
        <v>0</v>
      </c>
      <c r="M175" s="69">
        <f t="shared" ref="M175:N175" si="102">M92*$K$100*$C$6</f>
        <v>0</v>
      </c>
      <c r="N175" s="131">
        <f t="shared" si="102"/>
        <v>0</v>
      </c>
    </row>
    <row r="176" spans="2:14" s="18" customFormat="1" x14ac:dyDescent="0.25">
      <c r="B176" s="165" t="s">
        <v>168</v>
      </c>
      <c r="C176" s="20"/>
      <c r="D176" s="21">
        <f t="shared" si="88"/>
        <v>0</v>
      </c>
      <c r="E176" s="21">
        <f t="shared" si="88"/>
        <v>0</v>
      </c>
      <c r="F176" s="21">
        <f t="shared" si="88"/>
        <v>0</v>
      </c>
      <c r="G176" s="21">
        <f t="shared" si="63"/>
        <v>0</v>
      </c>
      <c r="H176" s="21">
        <f t="shared" si="64"/>
        <v>0</v>
      </c>
      <c r="I176" s="21">
        <f t="shared" si="65"/>
        <v>0</v>
      </c>
      <c r="J176" s="21">
        <f t="shared" si="66"/>
        <v>0</v>
      </c>
      <c r="K176" s="21">
        <f t="shared" si="89"/>
        <v>0</v>
      </c>
      <c r="L176" s="69">
        <f t="shared" si="89"/>
        <v>0</v>
      </c>
      <c r="M176" s="69">
        <f t="shared" ref="M176:N176" si="103">M93*$K$100*$C$6</f>
        <v>0</v>
      </c>
      <c r="N176" s="131">
        <f t="shared" si="103"/>
        <v>0</v>
      </c>
    </row>
    <row r="177" spans="2:14" s="18" customFormat="1" x14ac:dyDescent="0.25">
      <c r="B177" s="165" t="s">
        <v>169</v>
      </c>
      <c r="C177" s="20"/>
      <c r="D177" s="21">
        <f t="shared" si="88"/>
        <v>0</v>
      </c>
      <c r="E177" s="21">
        <f t="shared" si="88"/>
        <v>0</v>
      </c>
      <c r="F177" s="21">
        <f t="shared" si="88"/>
        <v>0</v>
      </c>
      <c r="G177" s="21">
        <f t="shared" si="63"/>
        <v>0</v>
      </c>
      <c r="H177" s="21">
        <f t="shared" si="64"/>
        <v>0</v>
      </c>
      <c r="I177" s="21">
        <f t="shared" si="65"/>
        <v>0</v>
      </c>
      <c r="J177" s="21">
        <f t="shared" si="66"/>
        <v>0</v>
      </c>
      <c r="K177" s="21">
        <f t="shared" si="89"/>
        <v>0</v>
      </c>
      <c r="L177" s="69">
        <f t="shared" si="89"/>
        <v>0</v>
      </c>
      <c r="M177" s="69">
        <f t="shared" ref="M177:N177" si="104">M94*$K$100*$C$6</f>
        <v>0</v>
      </c>
      <c r="N177" s="131">
        <f t="shared" si="104"/>
        <v>0</v>
      </c>
    </row>
    <row r="178" spans="2:14" s="18" customFormat="1" x14ac:dyDescent="0.25">
      <c r="B178" s="165" t="s">
        <v>170</v>
      </c>
      <c r="C178" s="20"/>
      <c r="D178" s="21">
        <f t="shared" si="88"/>
        <v>6492959.9999999981</v>
      </c>
      <c r="E178" s="21">
        <f t="shared" si="88"/>
        <v>9325800</v>
      </c>
      <c r="F178" s="21">
        <f t="shared" si="88"/>
        <v>6814200</v>
      </c>
      <c r="G178" s="21">
        <f t="shared" si="63"/>
        <v>5058599.9999999991</v>
      </c>
      <c r="H178" s="21">
        <f t="shared" si="64"/>
        <v>4885200</v>
      </c>
      <c r="I178" s="21">
        <f t="shared" si="65"/>
        <v>5522400.0000000009</v>
      </c>
      <c r="J178" s="21">
        <f t="shared" si="66"/>
        <v>5202000</v>
      </c>
      <c r="K178" s="21">
        <f t="shared" si="89"/>
        <v>4399199.9999999991</v>
      </c>
      <c r="L178" s="21">
        <f t="shared" si="89"/>
        <v>4215600</v>
      </c>
      <c r="M178" s="21">
        <f t="shared" ref="M178:N178" si="105">M95*$K$100*$C$6</f>
        <v>3712800</v>
      </c>
      <c r="N178" s="131">
        <f t="shared" si="105"/>
        <v>3395494.5882352935</v>
      </c>
    </row>
    <row r="179" spans="2:14" s="18" customFormat="1" x14ac:dyDescent="0.25">
      <c r="B179" s="459" t="s">
        <v>549</v>
      </c>
      <c r="C179" s="169"/>
      <c r="D179" s="202">
        <f>SUM(D143:D178)</f>
        <v>86726712</v>
      </c>
      <c r="E179" s="202">
        <f t="shared" ref="E179" si="106">SUM(E143:E178)</f>
        <v>96619800</v>
      </c>
      <c r="F179" s="202">
        <f t="shared" ref="F179" si="107">SUM(F143:F178)</f>
        <v>85337400</v>
      </c>
      <c r="G179" s="202">
        <f t="shared" ref="G179" si="108">SUM(G143:G178)</f>
        <v>74838600</v>
      </c>
      <c r="H179" s="202">
        <f t="shared" ref="H179" si="109">SUM(H143:H178)</f>
        <v>88199399.999999985</v>
      </c>
      <c r="I179" s="202">
        <f t="shared" ref="I179" si="110">SUM(I143:I178)</f>
        <v>93117000</v>
      </c>
      <c r="J179" s="202">
        <f t="shared" ref="J179" si="111">SUM(J143:J178)</f>
        <v>89310000</v>
      </c>
      <c r="K179" s="202">
        <f t="shared" ref="K179" si="112">SUM(K143:K178)</f>
        <v>84012000</v>
      </c>
      <c r="L179" s="202">
        <f t="shared" ref="L179:N179" si="113">SUM(L143:L178)</f>
        <v>79735800</v>
      </c>
      <c r="M179" s="202">
        <f t="shared" si="113"/>
        <v>75499224</v>
      </c>
      <c r="N179" s="203">
        <f t="shared" si="113"/>
        <v>74883661.166469067</v>
      </c>
    </row>
    <row r="180" spans="2:14" x14ac:dyDescent="0.25">
      <c r="B180" s="42"/>
      <c r="C180" s="42"/>
      <c r="D180" s="42"/>
      <c r="E180" s="42"/>
      <c r="F180" s="43"/>
      <c r="G180" s="43"/>
      <c r="H180" s="43"/>
      <c r="I180" s="43"/>
      <c r="J180" s="43"/>
      <c r="K180" s="43"/>
    </row>
    <row r="181" spans="2:14" x14ac:dyDescent="0.25">
      <c r="B181" s="14"/>
      <c r="C181" s="14"/>
      <c r="D181" s="14"/>
      <c r="E181" s="14"/>
      <c r="F181" s="50"/>
      <c r="G181" s="50"/>
      <c r="H181" s="50"/>
      <c r="I181" s="50"/>
      <c r="J181" s="50"/>
      <c r="K181" s="50"/>
    </row>
    <row r="182" spans="2:14" ht="71.25" customHeight="1" x14ac:dyDescent="0.25">
      <c r="B182" s="472" t="s">
        <v>570</v>
      </c>
      <c r="C182" s="17" t="s">
        <v>58</v>
      </c>
      <c r="D182" s="26"/>
      <c r="E182" s="26"/>
      <c r="F182" s="26"/>
      <c r="G182" s="26"/>
      <c r="H182" s="45"/>
      <c r="I182" s="45"/>
      <c r="J182" s="45"/>
      <c r="K182" s="45"/>
    </row>
    <row r="183" spans="2:14" x14ac:dyDescent="0.25">
      <c r="B183" s="46" t="s">
        <v>59</v>
      </c>
      <c r="C183" s="47">
        <v>0.1</v>
      </c>
      <c r="D183" s="74"/>
      <c r="E183" s="74"/>
      <c r="F183" s="45"/>
      <c r="G183" s="45"/>
      <c r="H183" s="43"/>
      <c r="I183" s="43"/>
      <c r="J183" s="43"/>
      <c r="K183" s="43"/>
    </row>
    <row r="184" spans="2:14" x14ac:dyDescent="0.25">
      <c r="B184" s="46" t="s">
        <v>60</v>
      </c>
      <c r="C184" s="47">
        <v>0</v>
      </c>
      <c r="D184" s="74"/>
      <c r="E184" s="74"/>
      <c r="F184" s="11"/>
      <c r="G184" s="45"/>
      <c r="H184" s="43"/>
      <c r="I184" s="43"/>
      <c r="J184" s="43"/>
      <c r="K184" s="43"/>
    </row>
    <row r="185" spans="2:14" x14ac:dyDescent="0.25">
      <c r="B185" s="46" t="s">
        <v>61</v>
      </c>
      <c r="C185" s="47">
        <v>0.3</v>
      </c>
      <c r="D185" s="74"/>
      <c r="E185" s="74"/>
      <c r="F185" s="11"/>
      <c r="G185" s="45"/>
      <c r="H185" s="43"/>
      <c r="I185" s="43"/>
      <c r="J185" s="43"/>
      <c r="K185" s="43"/>
    </row>
    <row r="186" spans="2:14" x14ac:dyDescent="0.25">
      <c r="B186" s="46" t="s">
        <v>62</v>
      </c>
      <c r="C186" s="47">
        <v>0.8</v>
      </c>
      <c r="D186" s="74"/>
      <c r="E186" s="74"/>
      <c r="F186" s="11"/>
      <c r="G186" s="45"/>
      <c r="H186" s="43"/>
      <c r="I186" s="43"/>
      <c r="J186" s="43"/>
      <c r="K186" s="43"/>
    </row>
    <row r="187" spans="2:14" x14ac:dyDescent="0.25">
      <c r="B187" s="46" t="s">
        <v>63</v>
      </c>
      <c r="C187" s="47">
        <v>0.8</v>
      </c>
      <c r="D187" s="74"/>
      <c r="E187" s="74"/>
      <c r="F187" s="11"/>
      <c r="G187" s="45"/>
      <c r="H187" s="43"/>
      <c r="I187" s="43"/>
      <c r="J187" s="43"/>
      <c r="K187" s="43"/>
    </row>
    <row r="188" spans="2:14" x14ac:dyDescent="0.25">
      <c r="B188" s="46" t="s">
        <v>64</v>
      </c>
      <c r="C188" s="47">
        <v>0.2</v>
      </c>
      <c r="D188" s="74"/>
      <c r="E188" s="74"/>
      <c r="F188" s="11"/>
      <c r="G188" s="45"/>
      <c r="H188" s="43"/>
      <c r="I188" s="43"/>
      <c r="J188" s="43"/>
      <c r="K188" s="43"/>
    </row>
    <row r="189" spans="2:14" x14ac:dyDescent="0.25">
      <c r="B189" s="48" t="s">
        <v>65</v>
      </c>
      <c r="C189" s="49">
        <v>0.8</v>
      </c>
      <c r="D189" s="74"/>
      <c r="E189" s="74"/>
      <c r="F189" s="11"/>
      <c r="G189" s="45"/>
      <c r="H189" s="43"/>
      <c r="I189" s="43"/>
      <c r="J189" s="43"/>
      <c r="K189" s="43"/>
    </row>
    <row r="190" spans="2:14" x14ac:dyDescent="0.25">
      <c r="B190" s="14"/>
      <c r="C190" s="14"/>
      <c r="D190" s="14"/>
      <c r="E190" s="14"/>
      <c r="F190" s="50"/>
      <c r="G190" s="50"/>
      <c r="H190" s="50"/>
      <c r="I190" s="50"/>
      <c r="J190" s="50"/>
      <c r="K190" s="50"/>
    </row>
    <row r="191" spans="2:14" ht="16.5" thickBot="1" x14ac:dyDescent="0.3">
      <c r="B191" s="14"/>
      <c r="C191" s="14"/>
      <c r="D191" s="14"/>
      <c r="E191" s="14"/>
      <c r="F191" s="50"/>
      <c r="G191" s="50"/>
      <c r="H191" s="50"/>
      <c r="I191" s="50"/>
      <c r="J191" s="50"/>
      <c r="K191" s="50"/>
    </row>
    <row r="192" spans="2:14" x14ac:dyDescent="0.25">
      <c r="B192" s="577" t="s">
        <v>66</v>
      </c>
      <c r="C192" s="578"/>
      <c r="D192" s="118"/>
      <c r="E192" s="118"/>
    </row>
    <row r="193" spans="2:11" x14ac:dyDescent="0.25">
      <c r="B193" s="8" t="s">
        <v>4</v>
      </c>
      <c r="C193" s="7">
        <f>C184</f>
        <v>0</v>
      </c>
      <c r="D193" s="12"/>
      <c r="E193" s="12"/>
    </row>
    <row r="194" spans="2:11" x14ac:dyDescent="0.25">
      <c r="B194" s="4" t="s">
        <v>5</v>
      </c>
      <c r="C194" s="5">
        <f>C188</f>
        <v>0.2</v>
      </c>
      <c r="D194" s="12"/>
      <c r="E194" s="12"/>
    </row>
    <row r="195" spans="2:11" x14ac:dyDescent="0.25">
      <c r="B195" s="6" t="s">
        <v>2</v>
      </c>
      <c r="C195" s="7">
        <f>C187</f>
        <v>0.8</v>
      </c>
      <c r="D195" s="12"/>
      <c r="E195" s="12"/>
    </row>
    <row r="196" spans="2:11" x14ac:dyDescent="0.25">
      <c r="B196" s="6" t="s">
        <v>6</v>
      </c>
      <c r="C196" s="7">
        <f>C187</f>
        <v>0.8</v>
      </c>
      <c r="D196" s="12"/>
      <c r="E196" s="12"/>
    </row>
    <row r="197" spans="2:11" x14ac:dyDescent="0.25">
      <c r="B197" s="6" t="s">
        <v>50</v>
      </c>
      <c r="C197" s="7">
        <f>C184</f>
        <v>0</v>
      </c>
      <c r="D197" s="12"/>
      <c r="E197" s="12"/>
    </row>
    <row r="198" spans="2:11" x14ac:dyDescent="0.25">
      <c r="B198" s="8" t="s">
        <v>7</v>
      </c>
      <c r="C198" s="7">
        <f>C187</f>
        <v>0.8</v>
      </c>
      <c r="D198" s="12"/>
      <c r="E198" s="12"/>
    </row>
    <row r="199" spans="2:11" x14ac:dyDescent="0.25">
      <c r="B199" s="6" t="s">
        <v>1</v>
      </c>
      <c r="C199" s="7">
        <f>C187</f>
        <v>0.8</v>
      </c>
      <c r="D199" s="12"/>
      <c r="E199" s="12"/>
    </row>
    <row r="200" spans="2:11" x14ac:dyDescent="0.25">
      <c r="B200" s="6" t="s">
        <v>12</v>
      </c>
      <c r="C200" s="7">
        <f>C187</f>
        <v>0.8</v>
      </c>
      <c r="D200" s="12"/>
      <c r="E200" s="12"/>
    </row>
    <row r="201" spans="2:11" x14ac:dyDescent="0.25">
      <c r="B201" s="6" t="s">
        <v>56</v>
      </c>
      <c r="C201" s="7">
        <f>C187</f>
        <v>0.8</v>
      </c>
      <c r="D201" s="12"/>
      <c r="E201" s="12"/>
    </row>
    <row r="202" spans="2:11" x14ac:dyDescent="0.25">
      <c r="B202" s="6" t="s">
        <v>8</v>
      </c>
      <c r="C202" s="7">
        <f>C187</f>
        <v>0.8</v>
      </c>
      <c r="D202" s="12"/>
      <c r="E202" s="12"/>
    </row>
    <row r="203" spans="2:11" s="13" customFormat="1" x14ac:dyDescent="0.25">
      <c r="B203" s="6" t="s">
        <v>9</v>
      </c>
      <c r="C203" s="7">
        <f>C184</f>
        <v>0</v>
      </c>
      <c r="D203" s="12"/>
      <c r="E203" s="12"/>
      <c r="F203" s="2"/>
      <c r="G203" s="2"/>
      <c r="H203" s="2"/>
      <c r="I203" s="2"/>
      <c r="J203" s="2"/>
      <c r="K203" s="2"/>
    </row>
    <row r="204" spans="2:11" s="13" customFormat="1" x14ac:dyDescent="0.25">
      <c r="B204" s="6" t="s">
        <v>10</v>
      </c>
      <c r="C204" s="7">
        <f>C188</f>
        <v>0.2</v>
      </c>
      <c r="D204" s="12"/>
      <c r="E204" s="12"/>
      <c r="F204" s="2"/>
      <c r="G204" s="2"/>
      <c r="H204" s="2"/>
      <c r="I204" s="2"/>
      <c r="J204" s="2"/>
      <c r="K204" s="2"/>
    </row>
    <row r="205" spans="2:11" s="13" customFormat="1" ht="16.5" thickBot="1" x14ac:dyDescent="0.3">
      <c r="B205" s="9" t="s">
        <v>882</v>
      </c>
      <c r="C205" s="10">
        <f>C184</f>
        <v>0</v>
      </c>
      <c r="D205" s="12"/>
      <c r="E205" s="12"/>
      <c r="F205" s="115"/>
      <c r="G205" s="2"/>
      <c r="H205" s="2"/>
      <c r="I205" s="2"/>
      <c r="J205" s="2"/>
      <c r="K205" s="2"/>
    </row>
    <row r="206" spans="2:11" x14ac:dyDescent="0.25">
      <c r="B206" s="13"/>
      <c r="C206" s="14"/>
      <c r="D206" s="14"/>
      <c r="E206" s="14"/>
    </row>
    <row r="207" spans="2:11" ht="16.5" thickBot="1" x14ac:dyDescent="0.3">
      <c r="B207" s="13"/>
      <c r="C207" s="14"/>
      <c r="D207" s="14"/>
      <c r="E207" s="14"/>
    </row>
    <row r="208" spans="2:11" ht="47.25" x14ac:dyDescent="0.25">
      <c r="B208" s="476" t="s">
        <v>573</v>
      </c>
      <c r="C208" s="51" t="s">
        <v>13</v>
      </c>
      <c r="D208" s="27"/>
      <c r="E208" s="27"/>
    </row>
    <row r="209" spans="2:11" ht="16.5" thickBot="1" x14ac:dyDescent="0.3">
      <c r="B209" s="9"/>
      <c r="C209" s="52">
        <v>0.25</v>
      </c>
      <c r="D209" s="71"/>
      <c r="E209" s="71"/>
    </row>
    <row r="210" spans="2:11" x14ac:dyDescent="0.25">
      <c r="B210" s="11"/>
      <c r="C210" s="53"/>
      <c r="D210" s="53"/>
      <c r="E210" s="53"/>
    </row>
    <row r="211" spans="2:11" ht="16.5" thickBot="1" x14ac:dyDescent="0.3">
      <c r="B211" s="13"/>
      <c r="C211" s="14"/>
      <c r="D211" s="14"/>
      <c r="E211" s="14"/>
    </row>
    <row r="212" spans="2:11" ht="18.75" x14ac:dyDescent="0.35">
      <c r="B212" s="54" t="s">
        <v>73</v>
      </c>
      <c r="C212" s="55" t="s">
        <v>0</v>
      </c>
      <c r="D212" s="58"/>
      <c r="E212" s="58"/>
    </row>
    <row r="213" spans="2:11" x14ac:dyDescent="0.25">
      <c r="B213" s="8" t="s">
        <v>4</v>
      </c>
      <c r="C213" s="7">
        <f t="shared" ref="C213:C225" si="114">C193*$C$209</f>
        <v>0</v>
      </c>
      <c r="D213" s="12"/>
      <c r="E213" s="12"/>
    </row>
    <row r="214" spans="2:11" x14ac:dyDescent="0.25">
      <c r="B214" s="4" t="s">
        <v>5</v>
      </c>
      <c r="C214" s="5">
        <f t="shared" si="114"/>
        <v>0.05</v>
      </c>
      <c r="D214" s="12"/>
      <c r="E214" s="12"/>
    </row>
    <row r="215" spans="2:11" s="13" customFormat="1" x14ac:dyDescent="0.25">
      <c r="B215" s="6" t="s">
        <v>2</v>
      </c>
      <c r="C215" s="7">
        <f t="shared" si="114"/>
        <v>0.2</v>
      </c>
      <c r="D215" s="12"/>
      <c r="E215" s="12"/>
      <c r="F215" s="2"/>
      <c r="G215" s="2"/>
      <c r="H215" s="2"/>
      <c r="I215" s="2"/>
      <c r="J215" s="2"/>
      <c r="K215" s="2"/>
    </row>
    <row r="216" spans="2:11" s="13" customFormat="1" x14ac:dyDescent="0.25">
      <c r="B216" s="6" t="s">
        <v>6</v>
      </c>
      <c r="C216" s="7">
        <f t="shared" si="114"/>
        <v>0.2</v>
      </c>
      <c r="D216" s="12"/>
      <c r="E216" s="12"/>
      <c r="F216" s="2"/>
      <c r="G216" s="2"/>
      <c r="H216" s="2"/>
      <c r="I216" s="2"/>
      <c r="J216" s="2"/>
      <c r="K216" s="2"/>
    </row>
    <row r="217" spans="2:11" x14ac:dyDescent="0.25">
      <c r="B217" s="6" t="s">
        <v>50</v>
      </c>
      <c r="C217" s="7">
        <f t="shared" si="114"/>
        <v>0</v>
      </c>
      <c r="D217" s="12"/>
      <c r="E217" s="12"/>
    </row>
    <row r="218" spans="2:11" x14ac:dyDescent="0.25">
      <c r="B218" s="8" t="s">
        <v>7</v>
      </c>
      <c r="C218" s="7">
        <f t="shared" si="114"/>
        <v>0.2</v>
      </c>
      <c r="D218" s="12"/>
      <c r="E218" s="12"/>
    </row>
    <row r="219" spans="2:11" x14ac:dyDescent="0.25">
      <c r="B219" s="6" t="s">
        <v>1</v>
      </c>
      <c r="C219" s="7">
        <f t="shared" si="114"/>
        <v>0.2</v>
      </c>
      <c r="D219" s="12"/>
      <c r="E219" s="12"/>
    </row>
    <row r="220" spans="2:11" x14ac:dyDescent="0.25">
      <c r="B220" s="6" t="s">
        <v>12</v>
      </c>
      <c r="C220" s="7">
        <f t="shared" si="114"/>
        <v>0.2</v>
      </c>
      <c r="D220" s="12"/>
      <c r="E220" s="12"/>
    </row>
    <row r="221" spans="2:11" x14ac:dyDescent="0.25">
      <c r="B221" s="6" t="s">
        <v>56</v>
      </c>
      <c r="C221" s="7">
        <f t="shared" si="114"/>
        <v>0.2</v>
      </c>
      <c r="D221" s="12"/>
      <c r="E221" s="12"/>
    </row>
    <row r="222" spans="2:11" x14ac:dyDescent="0.25">
      <c r="B222" s="6" t="s">
        <v>8</v>
      </c>
      <c r="C222" s="7">
        <f t="shared" si="114"/>
        <v>0.2</v>
      </c>
      <c r="D222" s="12"/>
      <c r="E222" s="12"/>
    </row>
    <row r="223" spans="2:11" x14ac:dyDescent="0.25">
      <c r="B223" s="6" t="s">
        <v>9</v>
      </c>
      <c r="C223" s="7">
        <f t="shared" si="114"/>
        <v>0</v>
      </c>
      <c r="D223" s="12"/>
      <c r="E223" s="12"/>
    </row>
    <row r="224" spans="2:11" x14ac:dyDescent="0.25">
      <c r="B224" s="6" t="s">
        <v>10</v>
      </c>
      <c r="C224" s="7">
        <f t="shared" si="114"/>
        <v>0.05</v>
      </c>
      <c r="D224" s="12"/>
      <c r="E224" s="12"/>
      <c r="F224" s="56"/>
      <c r="G224" s="56"/>
      <c r="H224" s="56"/>
      <c r="I224" s="56"/>
    </row>
    <row r="225" spans="2:14" ht="16.5" thickBot="1" x14ac:dyDescent="0.3">
      <c r="B225" s="9" t="s">
        <v>882</v>
      </c>
      <c r="C225" s="10">
        <f t="shared" si="114"/>
        <v>0</v>
      </c>
      <c r="D225" s="12"/>
      <c r="E225" s="12"/>
      <c r="F225" s="56"/>
      <c r="G225" s="56"/>
      <c r="H225" s="56"/>
      <c r="I225" s="56"/>
    </row>
    <row r="226" spans="2:14" x14ac:dyDescent="0.25">
      <c r="B226" s="11"/>
      <c r="C226" s="53"/>
      <c r="D226" s="53"/>
      <c r="E226" s="53"/>
      <c r="F226" s="56"/>
      <c r="G226" s="56"/>
      <c r="H226" s="56"/>
      <c r="I226" s="56"/>
    </row>
    <row r="227" spans="2:14" ht="16.5" thickBot="1" x14ac:dyDescent="0.3">
      <c r="B227" s="57"/>
      <c r="C227" s="58"/>
      <c r="D227" s="58"/>
      <c r="E227" s="58"/>
      <c r="H227" s="59"/>
      <c r="I227" s="59"/>
    </row>
    <row r="228" spans="2:14" ht="50.25" x14ac:dyDescent="0.25">
      <c r="B228" s="475" t="s">
        <v>572</v>
      </c>
      <c r="C228" s="51" t="s">
        <v>19</v>
      </c>
      <c r="D228" s="27"/>
      <c r="E228" s="27"/>
    </row>
    <row r="229" spans="2:14" ht="16.5" thickBot="1" x14ac:dyDescent="0.3">
      <c r="B229" s="9"/>
      <c r="C229" s="52">
        <v>0.35</v>
      </c>
      <c r="D229" s="71"/>
      <c r="E229" s="71"/>
    </row>
    <row r="230" spans="2:14" x14ac:dyDescent="0.25">
      <c r="B230" s="11"/>
      <c r="C230" s="71"/>
      <c r="D230" s="71"/>
      <c r="E230" s="71"/>
    </row>
    <row r="231" spans="2:14" x14ac:dyDescent="0.25">
      <c r="B231" s="13"/>
      <c r="C231" s="14"/>
      <c r="D231" s="14"/>
      <c r="E231" s="14"/>
    </row>
    <row r="232" spans="2:14" s="18" customFormat="1" x14ac:dyDescent="0.25">
      <c r="B232" s="60" t="s">
        <v>102</v>
      </c>
      <c r="C232" s="16" t="s">
        <v>90</v>
      </c>
      <c r="D232" s="16">
        <v>2005</v>
      </c>
      <c r="E232" s="16">
        <v>2006</v>
      </c>
      <c r="F232" s="16">
        <v>2007</v>
      </c>
      <c r="G232" s="16">
        <v>2008</v>
      </c>
      <c r="H232" s="16">
        <v>2009</v>
      </c>
      <c r="I232" s="16">
        <v>2010</v>
      </c>
      <c r="J232" s="16">
        <v>2011</v>
      </c>
      <c r="K232" s="16">
        <v>2012</v>
      </c>
      <c r="L232" s="16">
        <v>2013</v>
      </c>
      <c r="M232" s="16">
        <v>2014</v>
      </c>
      <c r="N232" s="17">
        <v>2015</v>
      </c>
    </row>
    <row r="233" spans="2:14" s="18" customFormat="1" x14ac:dyDescent="0.25">
      <c r="B233" s="166" t="s">
        <v>20</v>
      </c>
      <c r="C233" s="27"/>
      <c r="D233" s="184"/>
      <c r="E233" s="184"/>
      <c r="F233" s="184"/>
      <c r="G233" s="184"/>
      <c r="H233" s="184"/>
      <c r="I233" s="184"/>
      <c r="J233" s="184"/>
      <c r="K233" s="184"/>
      <c r="L233" s="253"/>
      <c r="M233" s="253"/>
      <c r="N233" s="185"/>
    </row>
    <row r="234" spans="2:14" s="18" customFormat="1" x14ac:dyDescent="0.25">
      <c r="B234" s="165" t="s">
        <v>136</v>
      </c>
      <c r="C234" s="20"/>
      <c r="D234" s="211">
        <f t="shared" ref="D234:N234" si="115">((D105-$C$229)*$C$214)/10^3</f>
        <v>-1.7499999999999998E-5</v>
      </c>
      <c r="E234" s="211">
        <f t="shared" si="115"/>
        <v>-1.7499999999999998E-5</v>
      </c>
      <c r="F234" s="211">
        <f t="shared" si="115"/>
        <v>-1.7499999999999998E-5</v>
      </c>
      <c r="G234" s="211">
        <f t="shared" si="115"/>
        <v>-1.7499999999999998E-5</v>
      </c>
      <c r="H234" s="211">
        <f t="shared" si="115"/>
        <v>-1.7499999999999998E-5</v>
      </c>
      <c r="I234" s="211">
        <f t="shared" si="115"/>
        <v>-1.7499999999999998E-5</v>
      </c>
      <c r="J234" s="211">
        <f t="shared" si="115"/>
        <v>-1.7499999999999998E-5</v>
      </c>
      <c r="K234" s="211">
        <f t="shared" si="115"/>
        <v>-1.7499999999999998E-5</v>
      </c>
      <c r="L234" s="211">
        <f t="shared" si="115"/>
        <v>-1.7499999999999998E-5</v>
      </c>
      <c r="M234" s="211">
        <f t="shared" si="115"/>
        <v>-1.7499999999999998E-5</v>
      </c>
      <c r="N234" s="212">
        <f t="shared" si="115"/>
        <v>-1.7499999999999998E-5</v>
      </c>
    </row>
    <row r="235" spans="2:14" s="18" customFormat="1" x14ac:dyDescent="0.25">
      <c r="B235" s="165" t="s">
        <v>137</v>
      </c>
      <c r="C235" s="20"/>
      <c r="D235" s="21">
        <f t="shared" ref="D235:N235" si="116">((D106-$C$229)*$C$214)/10^3</f>
        <v>1183.1813825000002</v>
      </c>
      <c r="E235" s="21">
        <f t="shared" si="116"/>
        <v>1198.5899824999999</v>
      </c>
      <c r="F235" s="21">
        <f t="shared" si="116"/>
        <v>1142.7299825000002</v>
      </c>
      <c r="G235" s="21">
        <f t="shared" si="116"/>
        <v>1137.5399824999997</v>
      </c>
      <c r="H235" s="21">
        <f t="shared" si="116"/>
        <v>1265.4899825</v>
      </c>
      <c r="I235" s="21">
        <f t="shared" si="116"/>
        <v>1344.4199824999998</v>
      </c>
      <c r="J235" s="21">
        <f t="shared" si="116"/>
        <v>1324.4699825000005</v>
      </c>
      <c r="K235" s="21">
        <f t="shared" si="116"/>
        <v>1313.9099824999998</v>
      </c>
      <c r="L235" s="21">
        <f t="shared" si="116"/>
        <v>1314.9899824999998</v>
      </c>
      <c r="M235" s="21">
        <f t="shared" si="116"/>
        <v>1110.7499824999998</v>
      </c>
      <c r="N235" s="131">
        <f t="shared" si="116"/>
        <v>1010.9385345661155</v>
      </c>
    </row>
    <row r="236" spans="2:14" s="18" customFormat="1" x14ac:dyDescent="0.25">
      <c r="B236" s="165" t="s">
        <v>138</v>
      </c>
      <c r="C236" s="20"/>
      <c r="D236" s="211">
        <f t="shared" ref="D236:N236" si="117">((D107-$C$229)*$C$214)/10^3</f>
        <v>-1.7499999999999998E-5</v>
      </c>
      <c r="E236" s="211">
        <f t="shared" si="117"/>
        <v>-1.7499999999999998E-5</v>
      </c>
      <c r="F236" s="211">
        <f t="shared" si="117"/>
        <v>-1.7499999999999998E-5</v>
      </c>
      <c r="G236" s="211">
        <f t="shared" si="117"/>
        <v>-1.7499999999999998E-5</v>
      </c>
      <c r="H236" s="211">
        <f t="shared" si="117"/>
        <v>-1.7499999999999998E-5</v>
      </c>
      <c r="I236" s="211">
        <f t="shared" si="117"/>
        <v>-1.7499999999999998E-5</v>
      </c>
      <c r="J236" s="211">
        <f t="shared" si="117"/>
        <v>-1.7499999999999998E-5</v>
      </c>
      <c r="K236" s="211">
        <f t="shared" si="117"/>
        <v>-1.7499999999999998E-5</v>
      </c>
      <c r="L236" s="69">
        <f t="shared" si="117"/>
        <v>-1.7499999999999998E-5</v>
      </c>
      <c r="M236" s="69">
        <f t="shared" si="117"/>
        <v>1.1825E-3</v>
      </c>
      <c r="N236" s="212">
        <f t="shared" si="117"/>
        <v>2.3824999999999996E-3</v>
      </c>
    </row>
    <row r="237" spans="2:14" s="18" customFormat="1" x14ac:dyDescent="0.25">
      <c r="B237" s="165" t="s">
        <v>139</v>
      </c>
      <c r="C237" s="20"/>
      <c r="D237" s="21">
        <f t="shared" ref="D237:N237" si="118">((D108-$C$229)*$C$214)/10^3</f>
        <v>132.65998250000001</v>
      </c>
      <c r="E237" s="21">
        <f t="shared" si="118"/>
        <v>161.99998250000002</v>
      </c>
      <c r="F237" s="21">
        <f t="shared" si="118"/>
        <v>178.76998250000003</v>
      </c>
      <c r="G237" s="21">
        <f t="shared" si="118"/>
        <v>123.7499825</v>
      </c>
      <c r="H237" s="21">
        <f t="shared" si="118"/>
        <v>154.25998250000001</v>
      </c>
      <c r="I237" s="21">
        <f t="shared" si="118"/>
        <v>160.70998249999997</v>
      </c>
      <c r="J237" s="21">
        <f t="shared" si="118"/>
        <v>154.7099825</v>
      </c>
      <c r="K237" s="21">
        <f t="shared" si="118"/>
        <v>201.80998250000002</v>
      </c>
      <c r="L237" s="21">
        <f t="shared" si="118"/>
        <v>265.58998250000008</v>
      </c>
      <c r="M237" s="21">
        <f t="shared" si="118"/>
        <v>220.40998250000004</v>
      </c>
      <c r="N237" s="131">
        <f t="shared" si="118"/>
        <v>205.16038839887642</v>
      </c>
    </row>
    <row r="238" spans="2:14" s="18" customFormat="1" x14ac:dyDescent="0.25">
      <c r="B238" s="165" t="s">
        <v>140</v>
      </c>
      <c r="C238" s="20"/>
      <c r="D238" s="211">
        <f t="shared" ref="D238:N238" si="119">((D109-$C$229)*$C$214)/10^3</f>
        <v>-1.7499999999999998E-5</v>
      </c>
      <c r="E238" s="211">
        <f t="shared" si="119"/>
        <v>-1.7499999999999998E-5</v>
      </c>
      <c r="F238" s="211">
        <f t="shared" si="119"/>
        <v>-1.7499999999999998E-5</v>
      </c>
      <c r="G238" s="211">
        <f t="shared" si="119"/>
        <v>-1.7499999999999998E-5</v>
      </c>
      <c r="H238" s="211">
        <f t="shared" si="119"/>
        <v>-1.7499999999999998E-5</v>
      </c>
      <c r="I238" s="211">
        <f t="shared" si="119"/>
        <v>-1.7499999999999998E-5</v>
      </c>
      <c r="J238" s="211">
        <f t="shared" si="119"/>
        <v>-1.7499999999999998E-5</v>
      </c>
      <c r="K238" s="211">
        <f t="shared" si="119"/>
        <v>-1.7499999999999998E-5</v>
      </c>
      <c r="L238" s="211">
        <f t="shared" si="119"/>
        <v>-1.7499999999999998E-5</v>
      </c>
      <c r="M238" s="211">
        <f t="shared" si="119"/>
        <v>-1.7499999999999998E-5</v>
      </c>
      <c r="N238" s="212">
        <f t="shared" si="119"/>
        <v>-1.7499999999999998E-5</v>
      </c>
    </row>
    <row r="239" spans="2:14" s="18" customFormat="1" x14ac:dyDescent="0.25">
      <c r="B239" s="165" t="s">
        <v>141</v>
      </c>
      <c r="C239" s="20"/>
      <c r="D239" s="211">
        <f t="shared" ref="D239:N239" si="120">((D110-$C$229)*$C$214)/10^3</f>
        <v>-1.7499999999999998E-5</v>
      </c>
      <c r="E239" s="211">
        <f t="shared" si="120"/>
        <v>-1.7499999999999998E-5</v>
      </c>
      <c r="F239" s="211">
        <f t="shared" si="120"/>
        <v>-1.7499999999999998E-5</v>
      </c>
      <c r="G239" s="211">
        <f t="shared" si="120"/>
        <v>-1.7499999999999998E-5</v>
      </c>
      <c r="H239" s="211">
        <f t="shared" si="120"/>
        <v>-1.7499999999999998E-5</v>
      </c>
      <c r="I239" s="211">
        <f t="shared" si="120"/>
        <v>-1.7499999999999998E-5</v>
      </c>
      <c r="J239" s="211">
        <f t="shared" si="120"/>
        <v>-1.7499999999999998E-5</v>
      </c>
      <c r="K239" s="211">
        <f t="shared" si="120"/>
        <v>-1.7499999999999998E-5</v>
      </c>
      <c r="L239" s="211">
        <f t="shared" si="120"/>
        <v>-1.7499999999999998E-5</v>
      </c>
      <c r="M239" s="211">
        <f t="shared" si="120"/>
        <v>-1.7499999999999998E-5</v>
      </c>
      <c r="N239" s="212">
        <f t="shared" si="120"/>
        <v>-1.7499999999999998E-5</v>
      </c>
    </row>
    <row r="240" spans="2:14" s="18" customFormat="1" x14ac:dyDescent="0.25">
      <c r="B240" s="165" t="s">
        <v>142</v>
      </c>
      <c r="C240" s="20"/>
      <c r="D240" s="211">
        <f t="shared" ref="D240:N240" si="121">((D111-$C$229)*$C$214)/10^3</f>
        <v>-1.7499999999999998E-5</v>
      </c>
      <c r="E240" s="211">
        <f t="shared" si="121"/>
        <v>-1.7499999999999998E-5</v>
      </c>
      <c r="F240" s="211">
        <f t="shared" si="121"/>
        <v>-1.7499999999999998E-5</v>
      </c>
      <c r="G240" s="211">
        <f t="shared" si="121"/>
        <v>-1.7499999999999998E-5</v>
      </c>
      <c r="H240" s="211">
        <f t="shared" si="121"/>
        <v>-1.7499999999999998E-5</v>
      </c>
      <c r="I240" s="211">
        <f t="shared" si="121"/>
        <v>-1.7499999999999998E-5</v>
      </c>
      <c r="J240" s="211">
        <f t="shared" si="121"/>
        <v>-1.7499999999999998E-5</v>
      </c>
      <c r="K240" s="211">
        <f t="shared" si="121"/>
        <v>-1.7499999999999998E-5</v>
      </c>
      <c r="L240" s="211">
        <f t="shared" si="121"/>
        <v>-1.7499999999999998E-5</v>
      </c>
      <c r="M240" s="211">
        <f t="shared" si="121"/>
        <v>-1.7499999999999998E-5</v>
      </c>
      <c r="N240" s="212">
        <f t="shared" si="121"/>
        <v>-1.7499999999999998E-5</v>
      </c>
    </row>
    <row r="241" spans="2:14" s="18" customFormat="1" x14ac:dyDescent="0.25">
      <c r="B241" s="165" t="s">
        <v>143</v>
      </c>
      <c r="C241" s="20"/>
      <c r="D241" s="211">
        <f t="shared" ref="D241:N241" si="122">((D112-$C$229)*$C$214)/10^3</f>
        <v>-1.7499999999999998E-5</v>
      </c>
      <c r="E241" s="211">
        <f t="shared" si="122"/>
        <v>-1.7499999999999998E-5</v>
      </c>
      <c r="F241" s="211">
        <f t="shared" si="122"/>
        <v>-1.7499999999999998E-5</v>
      </c>
      <c r="G241" s="211">
        <f t="shared" si="122"/>
        <v>-1.7499999999999998E-5</v>
      </c>
      <c r="H241" s="211">
        <f t="shared" si="122"/>
        <v>-1.7499999999999998E-5</v>
      </c>
      <c r="I241" s="211">
        <f t="shared" si="122"/>
        <v>-1.7499999999999998E-5</v>
      </c>
      <c r="J241" s="211">
        <f t="shared" si="122"/>
        <v>-1.7499999999999998E-5</v>
      </c>
      <c r="K241" s="211">
        <f t="shared" si="122"/>
        <v>-1.7499999999999998E-5</v>
      </c>
      <c r="L241" s="211">
        <f t="shared" si="122"/>
        <v>-1.7499999999999998E-5</v>
      </c>
      <c r="M241" s="211">
        <f t="shared" si="122"/>
        <v>-1.7499999999999998E-5</v>
      </c>
      <c r="N241" s="212">
        <f t="shared" si="122"/>
        <v>-1.7499999999999998E-5</v>
      </c>
    </row>
    <row r="242" spans="2:14" s="18" customFormat="1" x14ac:dyDescent="0.25">
      <c r="B242" s="165" t="s">
        <v>144</v>
      </c>
      <c r="C242" s="20"/>
      <c r="D242" s="211">
        <f t="shared" ref="D242:N242" si="123">((D113-$C$229)*$C$214)/10^3</f>
        <v>-1.7499999999999998E-5</v>
      </c>
      <c r="E242" s="211">
        <f t="shared" si="123"/>
        <v>-1.7499999999999998E-5</v>
      </c>
      <c r="F242" s="211">
        <f t="shared" si="123"/>
        <v>-1.7499999999999998E-5</v>
      </c>
      <c r="G242" s="211">
        <f t="shared" si="123"/>
        <v>-1.7499999999999998E-5</v>
      </c>
      <c r="H242" s="211">
        <f t="shared" si="123"/>
        <v>-1.7499999999999998E-5</v>
      </c>
      <c r="I242" s="211">
        <f t="shared" si="123"/>
        <v>-1.7499999999999998E-5</v>
      </c>
      <c r="J242" s="211">
        <f t="shared" si="123"/>
        <v>-1.7499999999999998E-5</v>
      </c>
      <c r="K242" s="211">
        <f t="shared" si="123"/>
        <v>-1.7499999999999998E-5</v>
      </c>
      <c r="L242" s="211">
        <f t="shared" si="123"/>
        <v>-1.7499999999999998E-5</v>
      </c>
      <c r="M242" s="211">
        <f t="shared" si="123"/>
        <v>-1.7499999999999998E-5</v>
      </c>
      <c r="N242" s="212">
        <f t="shared" si="123"/>
        <v>-1.7499999999999998E-5</v>
      </c>
    </row>
    <row r="243" spans="2:14" s="18" customFormat="1" x14ac:dyDescent="0.25">
      <c r="B243" s="165" t="s">
        <v>145</v>
      </c>
      <c r="C243" s="20"/>
      <c r="D243" s="211">
        <f t="shared" ref="D243:N243" si="124">((D114-$C$229)*$C$214)/10^3</f>
        <v>-1.7499999999999998E-5</v>
      </c>
      <c r="E243" s="211">
        <f t="shared" si="124"/>
        <v>-1.7499999999999998E-5</v>
      </c>
      <c r="F243" s="211">
        <f t="shared" si="124"/>
        <v>-1.7499999999999998E-5</v>
      </c>
      <c r="G243" s="211">
        <f t="shared" si="124"/>
        <v>-1.7499999999999998E-5</v>
      </c>
      <c r="H243" s="211">
        <f t="shared" si="124"/>
        <v>-1.7499999999999998E-5</v>
      </c>
      <c r="I243" s="211">
        <f t="shared" si="124"/>
        <v>-1.7499999999999998E-5</v>
      </c>
      <c r="J243" s="211">
        <f t="shared" si="124"/>
        <v>-1.7499999999999998E-5</v>
      </c>
      <c r="K243" s="211">
        <f t="shared" si="124"/>
        <v>-1.7499999999999998E-5</v>
      </c>
      <c r="L243" s="211">
        <f t="shared" si="124"/>
        <v>-1.7499999999999998E-5</v>
      </c>
      <c r="M243" s="211">
        <f t="shared" si="124"/>
        <v>-1.7499999999999998E-5</v>
      </c>
      <c r="N243" s="212">
        <f t="shared" si="124"/>
        <v>-1.7499999999999998E-5</v>
      </c>
    </row>
    <row r="244" spans="2:14" s="18" customFormat="1" x14ac:dyDescent="0.25">
      <c r="B244" s="165" t="s">
        <v>146</v>
      </c>
      <c r="C244" s="20"/>
      <c r="D244" s="21">
        <f t="shared" ref="D244:N244" si="125">((D115-$C$229)*$C$214)/10^3</f>
        <v>357.75718250000006</v>
      </c>
      <c r="E244" s="21">
        <f t="shared" si="125"/>
        <v>362.57998250000003</v>
      </c>
      <c r="F244" s="21">
        <f t="shared" si="125"/>
        <v>353.09998250000007</v>
      </c>
      <c r="G244" s="21">
        <f t="shared" si="125"/>
        <v>329.09998250000007</v>
      </c>
      <c r="H244" s="21">
        <f t="shared" si="125"/>
        <v>335.42998250000005</v>
      </c>
      <c r="I244" s="21">
        <f t="shared" si="125"/>
        <v>322.82998250000014</v>
      </c>
      <c r="J244" s="21">
        <f t="shared" si="125"/>
        <v>297.80998250000005</v>
      </c>
      <c r="K244" s="21">
        <f t="shared" si="125"/>
        <v>280.01998249999997</v>
      </c>
      <c r="L244" s="21">
        <f t="shared" si="125"/>
        <v>344.27998250000013</v>
      </c>
      <c r="M244" s="21">
        <f t="shared" si="125"/>
        <v>313.85998250000006</v>
      </c>
      <c r="N244" s="131">
        <f t="shared" si="125"/>
        <v>290.45011809322034</v>
      </c>
    </row>
    <row r="245" spans="2:14" s="18" customFormat="1" x14ac:dyDescent="0.25">
      <c r="B245" s="165" t="s">
        <v>147</v>
      </c>
      <c r="C245" s="20"/>
      <c r="D245" s="21">
        <f t="shared" ref="D245:N245" si="126">((D116-$C$229)*$C$214)/10^3</f>
        <v>2189.2199825000007</v>
      </c>
      <c r="E245" s="21">
        <f t="shared" si="126"/>
        <v>2623.8599825000001</v>
      </c>
      <c r="F245" s="21">
        <f t="shared" si="126"/>
        <v>2499.7499825</v>
      </c>
      <c r="G245" s="21">
        <f t="shared" si="126"/>
        <v>2365.8899825000003</v>
      </c>
      <c r="H245" s="21">
        <f t="shared" si="126"/>
        <v>2540.0999824999999</v>
      </c>
      <c r="I245" s="21">
        <f t="shared" si="126"/>
        <v>2580.6899825</v>
      </c>
      <c r="J245" s="21">
        <f t="shared" si="126"/>
        <v>2439.6599824999998</v>
      </c>
      <c r="K245" s="21">
        <f t="shared" si="126"/>
        <v>2694.1499825000001</v>
      </c>
      <c r="L245" s="21">
        <f t="shared" si="126"/>
        <v>2718.1799824999998</v>
      </c>
      <c r="M245" s="21">
        <f t="shared" si="126"/>
        <v>2675.3099824999999</v>
      </c>
      <c r="N245" s="131">
        <f t="shared" si="126"/>
        <v>2678.6634463027781</v>
      </c>
    </row>
    <row r="246" spans="2:14" s="18" customFormat="1" x14ac:dyDescent="0.25">
      <c r="B246" s="165" t="s">
        <v>148</v>
      </c>
      <c r="C246" s="20"/>
      <c r="D246" s="21">
        <f t="shared" ref="D246:N246" si="127">((D117-$C$229)*$C$214)/10^3</f>
        <v>281.84998250000001</v>
      </c>
      <c r="E246" s="21">
        <f t="shared" si="127"/>
        <v>280.10998250000006</v>
      </c>
      <c r="F246" s="21">
        <f t="shared" si="127"/>
        <v>281.96998250000013</v>
      </c>
      <c r="G246" s="21">
        <f t="shared" si="127"/>
        <v>272.81998249999998</v>
      </c>
      <c r="H246" s="21">
        <f t="shared" si="127"/>
        <v>279.71998250000013</v>
      </c>
      <c r="I246" s="21">
        <f t="shared" si="127"/>
        <v>265.34998250000001</v>
      </c>
      <c r="J246" s="21">
        <f t="shared" si="127"/>
        <v>271.94998250000003</v>
      </c>
      <c r="K246" s="21">
        <f t="shared" si="127"/>
        <v>251.81998250000004</v>
      </c>
      <c r="L246" s="21">
        <f t="shared" si="127"/>
        <v>272.69998250000009</v>
      </c>
      <c r="M246" s="21">
        <f t="shared" si="127"/>
        <v>298.82998249999997</v>
      </c>
      <c r="N246" s="131">
        <f t="shared" si="127"/>
        <v>307.74503379292071</v>
      </c>
    </row>
    <row r="247" spans="2:14" s="18" customFormat="1" x14ac:dyDescent="0.25">
      <c r="B247" s="165" t="s">
        <v>149</v>
      </c>
      <c r="C247" s="20"/>
      <c r="D247" s="211">
        <f t="shared" ref="D247:N247" si="128">((D118-$C$229)*$C$214)/10^3</f>
        <v>-1.7499999999999998E-5</v>
      </c>
      <c r="E247" s="211">
        <f t="shared" si="128"/>
        <v>-1.7499999999999998E-5</v>
      </c>
      <c r="F247" s="211">
        <f t="shared" si="128"/>
        <v>-1.7499999999999998E-5</v>
      </c>
      <c r="G247" s="211">
        <f t="shared" si="128"/>
        <v>-1.7499999999999998E-5</v>
      </c>
      <c r="H247" s="211">
        <f t="shared" si="128"/>
        <v>-1.7499999999999998E-5</v>
      </c>
      <c r="I247" s="211">
        <f t="shared" si="128"/>
        <v>-1.7499999999999998E-5</v>
      </c>
      <c r="J247" s="211">
        <f t="shared" si="128"/>
        <v>-1.7499999999999998E-5</v>
      </c>
      <c r="K247" s="211">
        <f t="shared" si="128"/>
        <v>-1.7499999999999998E-5</v>
      </c>
      <c r="L247" s="211">
        <f t="shared" si="128"/>
        <v>-1.7499999999999998E-5</v>
      </c>
      <c r="M247" s="211">
        <f t="shared" si="128"/>
        <v>-1.7499999999999998E-5</v>
      </c>
      <c r="N247" s="212">
        <f t="shared" si="128"/>
        <v>-1.7499999999999998E-5</v>
      </c>
    </row>
    <row r="248" spans="2:14" s="18" customFormat="1" x14ac:dyDescent="0.25">
      <c r="B248" s="165" t="s">
        <v>150</v>
      </c>
      <c r="C248" s="20"/>
      <c r="D248" s="211">
        <f t="shared" ref="D248:N248" si="129">((D119-$C$229)*$C$214)/10^3</f>
        <v>-1.7499999999999998E-5</v>
      </c>
      <c r="E248" s="211">
        <f t="shared" si="129"/>
        <v>-1.7499999999999998E-5</v>
      </c>
      <c r="F248" s="211">
        <f t="shared" si="129"/>
        <v>-1.7499999999999998E-5</v>
      </c>
      <c r="G248" s="211">
        <f t="shared" si="129"/>
        <v>-1.7499999999999998E-5</v>
      </c>
      <c r="H248" s="211">
        <f t="shared" si="129"/>
        <v>-1.7499999999999998E-5</v>
      </c>
      <c r="I248" s="211">
        <f t="shared" si="129"/>
        <v>-1.7499999999999998E-5</v>
      </c>
      <c r="J248" s="211">
        <f t="shared" si="129"/>
        <v>-1.7499999999999998E-5</v>
      </c>
      <c r="K248" s="211">
        <f t="shared" si="129"/>
        <v>-1.7499999999999998E-5</v>
      </c>
      <c r="L248" s="211">
        <f t="shared" si="129"/>
        <v>-1.7499999999999998E-5</v>
      </c>
      <c r="M248" s="211">
        <f t="shared" si="129"/>
        <v>-1.7499999999999998E-5</v>
      </c>
      <c r="N248" s="212">
        <f t="shared" si="129"/>
        <v>-1.7499999999999998E-5</v>
      </c>
    </row>
    <row r="249" spans="2:14" s="18" customFormat="1" x14ac:dyDescent="0.25">
      <c r="B249" s="165" t="s">
        <v>151</v>
      </c>
      <c r="C249" s="20"/>
      <c r="D249" s="211">
        <f t="shared" ref="D249:N249" si="130">((D120-$C$229)*$C$214)/10^3</f>
        <v>-1.7499999999999998E-5</v>
      </c>
      <c r="E249" s="211">
        <f t="shared" si="130"/>
        <v>-1.7499999999999998E-5</v>
      </c>
      <c r="F249" s="211">
        <f t="shared" si="130"/>
        <v>-1.7499999999999998E-5</v>
      </c>
      <c r="G249" s="211">
        <f t="shared" si="130"/>
        <v>-1.7499999999999998E-5</v>
      </c>
      <c r="H249" s="211">
        <f t="shared" si="130"/>
        <v>-1.7499999999999998E-5</v>
      </c>
      <c r="I249" s="211">
        <f t="shared" si="130"/>
        <v>-1.7499999999999998E-5</v>
      </c>
      <c r="J249" s="211">
        <f t="shared" si="130"/>
        <v>-1.7499999999999998E-5</v>
      </c>
      <c r="K249" s="211">
        <f t="shared" si="130"/>
        <v>-1.7499999999999998E-5</v>
      </c>
      <c r="L249" s="211">
        <f t="shared" si="130"/>
        <v>-1.7499999999999998E-5</v>
      </c>
      <c r="M249" s="211">
        <f t="shared" si="130"/>
        <v>-1.7499999999999998E-5</v>
      </c>
      <c r="N249" s="212">
        <f t="shared" si="130"/>
        <v>-1.7499999999999998E-5</v>
      </c>
    </row>
    <row r="250" spans="2:14" s="18" customFormat="1" x14ac:dyDescent="0.25">
      <c r="B250" s="165" t="s">
        <v>152</v>
      </c>
      <c r="C250" s="20"/>
      <c r="D250" s="21">
        <f t="shared" ref="D250:N250" si="131">((D121-$C$229)*$C$214)/10^3</f>
        <v>255.99778250000003</v>
      </c>
      <c r="E250" s="21">
        <f t="shared" si="131"/>
        <v>261.59998250000007</v>
      </c>
      <c r="F250" s="21">
        <f t="shared" si="131"/>
        <v>262.70998250000002</v>
      </c>
      <c r="G250" s="21">
        <f t="shared" si="131"/>
        <v>261.83998250000008</v>
      </c>
      <c r="H250" s="21">
        <f t="shared" si="131"/>
        <v>269.63998250000003</v>
      </c>
      <c r="I250" s="21">
        <f t="shared" si="131"/>
        <v>262.22998250000001</v>
      </c>
      <c r="J250" s="21">
        <f t="shared" si="131"/>
        <v>250.10998250000003</v>
      </c>
      <c r="K250" s="21">
        <f t="shared" si="131"/>
        <v>245.84998250000004</v>
      </c>
      <c r="L250" s="21">
        <f t="shared" si="131"/>
        <v>261.50998250000004</v>
      </c>
      <c r="M250" s="21">
        <f t="shared" si="131"/>
        <v>202.7999825</v>
      </c>
      <c r="N250" s="131">
        <f t="shared" si="131"/>
        <v>172.35199659691628</v>
      </c>
    </row>
    <row r="251" spans="2:14" s="18" customFormat="1" x14ac:dyDescent="0.25">
      <c r="B251" s="165" t="s">
        <v>153</v>
      </c>
      <c r="C251" s="20"/>
      <c r="D251" s="21">
        <f t="shared" ref="D251:N251" si="132">((D122-$C$229)*$C$214)/10^3</f>
        <v>214.04998250000006</v>
      </c>
      <c r="E251" s="21">
        <f t="shared" si="132"/>
        <v>219.08998250000005</v>
      </c>
      <c r="F251" s="21">
        <f t="shared" si="132"/>
        <v>136.8299825</v>
      </c>
      <c r="G251" s="21">
        <f t="shared" si="132"/>
        <v>160.73998250000005</v>
      </c>
      <c r="H251" s="21">
        <f t="shared" si="132"/>
        <v>213.26998250000008</v>
      </c>
      <c r="I251" s="21">
        <f t="shared" si="132"/>
        <v>206.12998250000001</v>
      </c>
      <c r="J251" s="21">
        <f t="shared" si="132"/>
        <v>191.6999825</v>
      </c>
      <c r="K251" s="21">
        <f t="shared" si="132"/>
        <v>190.61998250000005</v>
      </c>
      <c r="L251" s="21">
        <f t="shared" si="132"/>
        <v>204.3899825</v>
      </c>
      <c r="M251" s="21">
        <f t="shared" si="132"/>
        <v>188.99998250000002</v>
      </c>
      <c r="N251" s="131">
        <f t="shared" si="132"/>
        <v>177.20799955756928</v>
      </c>
    </row>
    <row r="252" spans="2:14" s="18" customFormat="1" x14ac:dyDescent="0.25">
      <c r="B252" s="165" t="s">
        <v>154</v>
      </c>
      <c r="C252" s="20"/>
      <c r="D252" s="211">
        <f t="shared" ref="D252:N252" si="133">((D123-$C$229)*$C$214)/10^3</f>
        <v>-1.7499999999999998E-5</v>
      </c>
      <c r="E252" s="211">
        <f t="shared" si="133"/>
        <v>-1.7499999999999998E-5</v>
      </c>
      <c r="F252" s="211">
        <f t="shared" si="133"/>
        <v>-1.7499999999999998E-5</v>
      </c>
      <c r="G252" s="211">
        <f t="shared" si="133"/>
        <v>-1.7499999999999998E-5</v>
      </c>
      <c r="H252" s="211">
        <f t="shared" si="133"/>
        <v>-1.7499999999999998E-5</v>
      </c>
      <c r="I252" s="211">
        <f t="shared" si="133"/>
        <v>-1.7499999999999998E-5</v>
      </c>
      <c r="J252" s="211">
        <f t="shared" si="133"/>
        <v>-1.7499999999999998E-5</v>
      </c>
      <c r="K252" s="211">
        <f t="shared" si="133"/>
        <v>-1.7499999999999998E-5</v>
      </c>
      <c r="L252" s="211">
        <f t="shared" si="133"/>
        <v>-1.7499999999999998E-5</v>
      </c>
      <c r="M252" s="211">
        <f t="shared" si="133"/>
        <v>1.1825E-3</v>
      </c>
      <c r="N252" s="212">
        <f t="shared" si="133"/>
        <v>2.3824999999999996E-3</v>
      </c>
    </row>
    <row r="253" spans="2:14" s="18" customFormat="1" x14ac:dyDescent="0.25">
      <c r="B253" s="165" t="s">
        <v>155</v>
      </c>
      <c r="C253" s="20"/>
      <c r="D253" s="211">
        <f t="shared" ref="D253:N253" si="134">((D124-$C$229)*$C$214)/10^3</f>
        <v>1020.2699825</v>
      </c>
      <c r="E253" s="211">
        <f t="shared" si="134"/>
        <v>1019.9699824999998</v>
      </c>
      <c r="F253" s="211">
        <f t="shared" si="134"/>
        <v>986.57998250000014</v>
      </c>
      <c r="G253" s="211">
        <f t="shared" si="134"/>
        <v>990.50998250000021</v>
      </c>
      <c r="H253" s="211">
        <f t="shared" si="134"/>
        <v>1005.7199825000001</v>
      </c>
      <c r="I253" s="211">
        <f t="shared" si="134"/>
        <v>1029.7799825000002</v>
      </c>
      <c r="J253" s="21">
        <f t="shared" si="134"/>
        <v>1051.5299825</v>
      </c>
      <c r="K253" s="21">
        <f t="shared" si="134"/>
        <v>1036.2299825000002</v>
      </c>
      <c r="L253" s="21">
        <f t="shared" si="134"/>
        <v>1112.8199824999999</v>
      </c>
      <c r="M253" s="21">
        <f t="shared" si="134"/>
        <v>1185.0599824999999</v>
      </c>
      <c r="N253" s="131">
        <f t="shared" si="134"/>
        <v>1233.9115415438812</v>
      </c>
    </row>
    <row r="254" spans="2:14" s="18" customFormat="1" x14ac:dyDescent="0.25">
      <c r="B254" s="165" t="s">
        <v>156</v>
      </c>
      <c r="C254" s="20"/>
      <c r="D254" s="211">
        <f t="shared" ref="D254:N254" si="135">((D125-$C$229)*$C$214)/10^3</f>
        <v>1085.1599824999998</v>
      </c>
      <c r="E254" s="211">
        <f t="shared" si="135"/>
        <v>1124.6699825000001</v>
      </c>
      <c r="F254" s="211">
        <f t="shared" si="135"/>
        <v>1117.5599824999999</v>
      </c>
      <c r="G254" s="211">
        <f t="shared" si="135"/>
        <v>1141.1399824999999</v>
      </c>
      <c r="H254" s="211">
        <f t="shared" si="135"/>
        <v>1242.1499824999996</v>
      </c>
      <c r="I254" s="211">
        <f t="shared" si="135"/>
        <v>1311.8699824999999</v>
      </c>
      <c r="J254" s="21">
        <f t="shared" si="135"/>
        <v>1336.7399825</v>
      </c>
      <c r="K254" s="21">
        <f t="shared" si="135"/>
        <v>1442.5199825</v>
      </c>
      <c r="L254" s="21">
        <f t="shared" si="135"/>
        <v>1365.2399825</v>
      </c>
      <c r="M254" s="21">
        <f t="shared" si="135"/>
        <v>1537.9499825</v>
      </c>
      <c r="N254" s="131">
        <f t="shared" si="135"/>
        <v>1671.4794234129488</v>
      </c>
    </row>
    <row r="255" spans="2:14" s="18" customFormat="1" x14ac:dyDescent="0.25">
      <c r="B255" s="165" t="s">
        <v>157</v>
      </c>
      <c r="C255" s="20"/>
      <c r="D255" s="211">
        <f t="shared" ref="D255:N255" si="136">((D126-$C$229)*$C$214)/10^3</f>
        <v>-1.7499999999999998E-5</v>
      </c>
      <c r="E255" s="211">
        <f t="shared" si="136"/>
        <v>-1.7499999999999998E-5</v>
      </c>
      <c r="F255" s="211">
        <f t="shared" si="136"/>
        <v>-1.7499999999999998E-5</v>
      </c>
      <c r="G255" s="211">
        <f t="shared" si="136"/>
        <v>-1.7499999999999998E-5</v>
      </c>
      <c r="H255" s="211">
        <f t="shared" si="136"/>
        <v>-1.7499999999999998E-5</v>
      </c>
      <c r="I255" s="211">
        <f t="shared" si="136"/>
        <v>-1.7499999999999998E-5</v>
      </c>
      <c r="J255" s="211">
        <f t="shared" si="136"/>
        <v>-1.7499999999999998E-5</v>
      </c>
      <c r="K255" s="211">
        <f t="shared" si="136"/>
        <v>-1.7499999999999998E-5</v>
      </c>
      <c r="L255" s="211">
        <f t="shared" si="136"/>
        <v>-1.7499999999999998E-5</v>
      </c>
      <c r="M255" s="211">
        <f t="shared" si="136"/>
        <v>-1.7499999999999998E-5</v>
      </c>
      <c r="N255" s="212">
        <f t="shared" si="136"/>
        <v>-1.7499999999999998E-5</v>
      </c>
    </row>
    <row r="256" spans="2:14" s="18" customFormat="1" x14ac:dyDescent="0.25">
      <c r="B256" s="165" t="s">
        <v>158</v>
      </c>
      <c r="C256" s="20"/>
      <c r="D256" s="211">
        <f t="shared" ref="D256:N256" si="137">((D127-$C$229)*$C$214)/10^3</f>
        <v>-1.7499999999999998E-5</v>
      </c>
      <c r="E256" s="211">
        <f t="shared" si="137"/>
        <v>-1.7499999999999998E-5</v>
      </c>
      <c r="F256" s="211">
        <f t="shared" si="137"/>
        <v>-1.7499999999999998E-5</v>
      </c>
      <c r="G256" s="211">
        <f t="shared" si="137"/>
        <v>-1.7499999999999998E-5</v>
      </c>
      <c r="H256" s="211">
        <f t="shared" si="137"/>
        <v>-1.7499999999999998E-5</v>
      </c>
      <c r="I256" s="211">
        <f t="shared" si="137"/>
        <v>-1.7499999999999998E-5</v>
      </c>
      <c r="J256" s="211">
        <f t="shared" si="137"/>
        <v>-1.7499999999999998E-5</v>
      </c>
      <c r="K256" s="211">
        <f t="shared" si="137"/>
        <v>-1.7499999999999998E-5</v>
      </c>
      <c r="L256" s="211">
        <f t="shared" si="137"/>
        <v>-1.7499999999999998E-5</v>
      </c>
      <c r="M256" s="211">
        <f t="shared" si="137"/>
        <v>-1.7499999999999998E-5</v>
      </c>
      <c r="N256" s="212">
        <f t="shared" si="137"/>
        <v>-1.7499999999999998E-5</v>
      </c>
    </row>
    <row r="257" spans="2:14" s="18" customFormat="1" x14ac:dyDescent="0.25">
      <c r="B257" s="165" t="s">
        <v>159</v>
      </c>
      <c r="C257" s="20"/>
      <c r="D257" s="211">
        <f t="shared" ref="D257:N257" si="138">((D128-$C$229)*$C$214)/10^3</f>
        <v>-1.7499999999999998E-5</v>
      </c>
      <c r="E257" s="211">
        <f t="shared" si="138"/>
        <v>-1.7499999999999998E-5</v>
      </c>
      <c r="F257" s="211">
        <f t="shared" si="138"/>
        <v>-1.7499999999999998E-5</v>
      </c>
      <c r="G257" s="211">
        <f t="shared" si="138"/>
        <v>-1.7499999999999998E-5</v>
      </c>
      <c r="H257" s="211">
        <f t="shared" si="138"/>
        <v>-1.7499999999999998E-5</v>
      </c>
      <c r="I257" s="211">
        <f t="shared" si="138"/>
        <v>-1.7499999999999998E-5</v>
      </c>
      <c r="J257" s="211">
        <f t="shared" si="138"/>
        <v>-1.7499999999999998E-5</v>
      </c>
      <c r="K257" s="211">
        <f t="shared" si="138"/>
        <v>-1.7499999999999998E-5</v>
      </c>
      <c r="L257" s="211">
        <f t="shared" si="138"/>
        <v>-1.7499999999999998E-5</v>
      </c>
      <c r="M257" s="211">
        <f t="shared" si="138"/>
        <v>-1.7499999999999998E-5</v>
      </c>
      <c r="N257" s="212">
        <f t="shared" si="138"/>
        <v>-1.7499999999999998E-5</v>
      </c>
    </row>
    <row r="258" spans="2:14" s="18" customFormat="1" x14ac:dyDescent="0.25">
      <c r="B258" s="165" t="s">
        <v>160</v>
      </c>
      <c r="C258" s="20"/>
      <c r="D258" s="211">
        <f t="shared" ref="D258:N258" si="139">((D129-$C$229)*$C$214)/10^3</f>
        <v>-1.7499999999999998E-5</v>
      </c>
      <c r="E258" s="211">
        <f t="shared" si="139"/>
        <v>-1.7499999999999998E-5</v>
      </c>
      <c r="F258" s="211">
        <f t="shared" si="139"/>
        <v>-1.7499999999999998E-5</v>
      </c>
      <c r="G258" s="211">
        <f t="shared" si="139"/>
        <v>-1.7499999999999998E-5</v>
      </c>
      <c r="H258" s="211">
        <f t="shared" si="139"/>
        <v>-1.7499999999999998E-5</v>
      </c>
      <c r="I258" s="211">
        <f t="shared" si="139"/>
        <v>-1.7499999999999998E-5</v>
      </c>
      <c r="J258" s="211">
        <f t="shared" si="139"/>
        <v>-1.7499999999999998E-5</v>
      </c>
      <c r="K258" s="211">
        <f t="shared" si="139"/>
        <v>-1.7499999999999998E-5</v>
      </c>
      <c r="L258" s="211">
        <f t="shared" si="139"/>
        <v>-1.7499999999999998E-5</v>
      </c>
      <c r="M258" s="211">
        <f t="shared" si="139"/>
        <v>-1.7499999999999998E-5</v>
      </c>
      <c r="N258" s="212">
        <f t="shared" si="139"/>
        <v>-1.7499999999999998E-5</v>
      </c>
    </row>
    <row r="259" spans="2:14" s="18" customFormat="1" x14ac:dyDescent="0.25">
      <c r="B259" s="165" t="s">
        <v>161</v>
      </c>
      <c r="C259" s="20"/>
      <c r="D259" s="21">
        <f t="shared" ref="D259:N259" si="140">((D130-$C$229)*$C$214)/10^3</f>
        <v>316.52998250000002</v>
      </c>
      <c r="E259" s="21">
        <f t="shared" si="140"/>
        <v>416.90998250000018</v>
      </c>
      <c r="F259" s="21">
        <f t="shared" si="140"/>
        <v>454.16998250000006</v>
      </c>
      <c r="G259" s="21">
        <f t="shared" si="140"/>
        <v>484.73998249999994</v>
      </c>
      <c r="H259" s="21">
        <f t="shared" si="140"/>
        <v>572.66998250000006</v>
      </c>
      <c r="I259" s="21">
        <f t="shared" si="140"/>
        <v>616.43998250000016</v>
      </c>
      <c r="J259" s="21">
        <f t="shared" si="140"/>
        <v>629.78998249999995</v>
      </c>
      <c r="K259" s="21">
        <f t="shared" si="140"/>
        <v>569.81998250000004</v>
      </c>
      <c r="L259" s="21">
        <f t="shared" si="140"/>
        <v>651.68998250000004</v>
      </c>
      <c r="M259" s="21">
        <f t="shared" si="140"/>
        <v>347.24998250000004</v>
      </c>
      <c r="N259" s="131">
        <f t="shared" si="140"/>
        <v>212.96465223947894</v>
      </c>
    </row>
    <row r="260" spans="2:14" s="18" customFormat="1" x14ac:dyDescent="0.25">
      <c r="B260" s="165" t="s">
        <v>162</v>
      </c>
      <c r="C260" s="20"/>
      <c r="D260" s="211">
        <f t="shared" ref="D260:N260" si="141">((D131-$C$229)*$C$214)/10^3</f>
        <v>-1.7499999999999998E-5</v>
      </c>
      <c r="E260" s="211">
        <f t="shared" si="141"/>
        <v>-1.7499999999999998E-5</v>
      </c>
      <c r="F260" s="211">
        <f t="shared" si="141"/>
        <v>-1.7499999999999998E-5</v>
      </c>
      <c r="G260" s="211">
        <f t="shared" si="141"/>
        <v>-1.7499999999999998E-5</v>
      </c>
      <c r="H260" s="211">
        <f t="shared" si="141"/>
        <v>-1.7499999999999998E-5</v>
      </c>
      <c r="I260" s="211">
        <f t="shared" si="141"/>
        <v>-1.7499999999999998E-5</v>
      </c>
      <c r="J260" s="211">
        <f t="shared" si="141"/>
        <v>-1.7499999999999998E-5</v>
      </c>
      <c r="K260" s="211">
        <f t="shared" si="141"/>
        <v>-1.7499999999999998E-5</v>
      </c>
      <c r="L260" s="211">
        <f t="shared" si="141"/>
        <v>-1.7499999999999998E-5</v>
      </c>
      <c r="M260" s="211">
        <f t="shared" si="141"/>
        <v>1.1825E-3</v>
      </c>
      <c r="N260" s="212">
        <f t="shared" si="141"/>
        <v>2.3824999999999996E-3</v>
      </c>
    </row>
    <row r="261" spans="2:14" s="18" customFormat="1" x14ac:dyDescent="0.25">
      <c r="B261" s="165" t="s">
        <v>163</v>
      </c>
      <c r="C261" s="20"/>
      <c r="D261" s="21">
        <f t="shared" ref="D261:N261" si="142">((D132-$C$229)*$C$214)/10^3</f>
        <v>555.47998250000012</v>
      </c>
      <c r="E261" s="21">
        <f t="shared" si="142"/>
        <v>548.78998250000006</v>
      </c>
      <c r="F261" s="21">
        <f t="shared" si="142"/>
        <v>546.86998249999988</v>
      </c>
      <c r="G261" s="21">
        <f t="shared" si="142"/>
        <v>572.03998249999995</v>
      </c>
      <c r="H261" s="21">
        <f t="shared" si="142"/>
        <v>554.45998250000002</v>
      </c>
      <c r="I261" s="21">
        <f t="shared" si="142"/>
        <v>563.4899825</v>
      </c>
      <c r="J261" s="21">
        <f t="shared" si="142"/>
        <v>550.58998250000013</v>
      </c>
      <c r="K261" s="21">
        <f t="shared" si="142"/>
        <v>524.96998250000001</v>
      </c>
      <c r="L261" s="21">
        <f t="shared" si="142"/>
        <v>539.48998249999988</v>
      </c>
      <c r="M261" s="21">
        <f t="shared" si="142"/>
        <v>571.58998250000013</v>
      </c>
      <c r="N261" s="131">
        <f t="shared" si="142"/>
        <v>585.41145347625331</v>
      </c>
    </row>
    <row r="262" spans="2:14" s="18" customFormat="1" x14ac:dyDescent="0.25">
      <c r="B262" s="165" t="s">
        <v>164</v>
      </c>
      <c r="C262" s="20"/>
      <c r="D262" s="21">
        <f t="shared" ref="D262:N262" si="143">((D133-$C$229)*$C$214)/10^3</f>
        <v>1249.2671825</v>
      </c>
      <c r="E262" s="21">
        <f t="shared" si="143"/>
        <v>1261.4099825000003</v>
      </c>
      <c r="F262" s="21">
        <f t="shared" si="143"/>
        <v>1301.2499825</v>
      </c>
      <c r="G262" s="21">
        <f t="shared" si="143"/>
        <v>1286.3399824999999</v>
      </c>
      <c r="H262" s="21">
        <f t="shared" si="143"/>
        <v>1318.2599825</v>
      </c>
      <c r="I262" s="21">
        <f t="shared" si="143"/>
        <v>1369.5299825</v>
      </c>
      <c r="J262" s="21">
        <f t="shared" si="143"/>
        <v>1393.7399825</v>
      </c>
      <c r="K262" s="21">
        <f t="shared" si="143"/>
        <v>1344.8999824999999</v>
      </c>
      <c r="L262" s="21">
        <f t="shared" si="143"/>
        <v>1204.5599825000002</v>
      </c>
      <c r="M262" s="21">
        <f t="shared" si="143"/>
        <v>1307.0099825</v>
      </c>
      <c r="N262" s="131">
        <f t="shared" si="143"/>
        <v>1358.2785230405404</v>
      </c>
    </row>
    <row r="263" spans="2:14" s="18" customFormat="1" x14ac:dyDescent="0.25">
      <c r="B263" s="165" t="s">
        <v>165</v>
      </c>
      <c r="C263" s="20"/>
      <c r="D263" s="211">
        <f t="shared" ref="D263:N263" si="144">((D134-$C$229)*$C$214)/10^3</f>
        <v>-1.7499999999999998E-5</v>
      </c>
      <c r="E263" s="211">
        <f t="shared" si="144"/>
        <v>-1.7499999999999998E-5</v>
      </c>
      <c r="F263" s="211">
        <f t="shared" si="144"/>
        <v>-1.7499999999999998E-5</v>
      </c>
      <c r="G263" s="211">
        <f t="shared" si="144"/>
        <v>-1.7499999999999998E-5</v>
      </c>
      <c r="H263" s="211">
        <f t="shared" si="144"/>
        <v>-1.7499999999999998E-5</v>
      </c>
      <c r="I263" s="211">
        <f t="shared" si="144"/>
        <v>-1.7499999999999998E-5</v>
      </c>
      <c r="J263" s="211">
        <f t="shared" si="144"/>
        <v>-1.7499999999999998E-5</v>
      </c>
      <c r="K263" s="211">
        <f t="shared" si="144"/>
        <v>-1.7499999999999998E-5</v>
      </c>
      <c r="L263" s="211">
        <f t="shared" si="144"/>
        <v>-1.7499999999999998E-5</v>
      </c>
      <c r="M263" s="211">
        <f t="shared" si="144"/>
        <v>1.1825E-3</v>
      </c>
      <c r="N263" s="212">
        <f t="shared" si="144"/>
        <v>2.3824999999999996E-3</v>
      </c>
    </row>
    <row r="264" spans="2:14" s="18" customFormat="1" x14ac:dyDescent="0.25">
      <c r="B264" s="165" t="s">
        <v>166</v>
      </c>
      <c r="C264" s="20"/>
      <c r="D264" s="21">
        <f t="shared" ref="D264:N264" si="145">((D135-$C$229)*$C$214)/10^3</f>
        <v>754.36618250000015</v>
      </c>
      <c r="E264" s="21">
        <f t="shared" si="145"/>
        <v>773.78998250000006</v>
      </c>
      <c r="F264" s="21">
        <f t="shared" si="145"/>
        <v>423.29998250000006</v>
      </c>
      <c r="G264" s="21">
        <f t="shared" si="145"/>
        <v>266.75998250000004</v>
      </c>
      <c r="H264" s="21">
        <f t="shared" si="145"/>
        <v>306.05998249999999</v>
      </c>
      <c r="I264" s="21">
        <f t="shared" si="145"/>
        <v>477.80998249999993</v>
      </c>
      <c r="J264" s="21">
        <f t="shared" si="145"/>
        <v>701.4899825</v>
      </c>
      <c r="K264" s="21">
        <f t="shared" si="145"/>
        <v>720.80998250000005</v>
      </c>
      <c r="L264" s="21">
        <f t="shared" si="145"/>
        <v>902.60998249999989</v>
      </c>
      <c r="M264" s="21">
        <f t="shared" si="145"/>
        <v>671.33998249999991</v>
      </c>
      <c r="N264" s="131">
        <f t="shared" si="145"/>
        <v>638.89532325723815</v>
      </c>
    </row>
    <row r="265" spans="2:14" s="18" customFormat="1" x14ac:dyDescent="0.25">
      <c r="B265" s="165" t="s">
        <v>186</v>
      </c>
      <c r="C265" s="20"/>
      <c r="D265" s="211">
        <f t="shared" ref="D265:N265" si="146">((D136-$C$229)*$C$214)/10^3</f>
        <v>-1.7499999999999998E-5</v>
      </c>
      <c r="E265" s="211">
        <f t="shared" si="146"/>
        <v>-1.7499999999999998E-5</v>
      </c>
      <c r="F265" s="211">
        <f t="shared" si="146"/>
        <v>-1.7499999999999998E-5</v>
      </c>
      <c r="G265" s="211">
        <f t="shared" si="146"/>
        <v>-1.7499999999999998E-5</v>
      </c>
      <c r="H265" s="211">
        <f t="shared" si="146"/>
        <v>-1.7499999999999998E-5</v>
      </c>
      <c r="I265" s="211">
        <f t="shared" si="146"/>
        <v>-1.7499999999999998E-5</v>
      </c>
      <c r="J265" s="211">
        <f t="shared" si="146"/>
        <v>-1.7499999999999998E-5</v>
      </c>
      <c r="K265" s="211">
        <f t="shared" si="146"/>
        <v>-1.7499999999999998E-5</v>
      </c>
      <c r="L265" s="211">
        <f t="shared" si="146"/>
        <v>-1.7499999999999998E-5</v>
      </c>
      <c r="M265" s="211">
        <f t="shared" si="146"/>
        <v>-1.7499999999999998E-5</v>
      </c>
      <c r="N265" s="212">
        <f t="shared" si="146"/>
        <v>-1.7499999999999998E-5</v>
      </c>
    </row>
    <row r="266" spans="2:14" s="18" customFormat="1" x14ac:dyDescent="0.25">
      <c r="B266" s="165" t="s">
        <v>167</v>
      </c>
      <c r="C266" s="20"/>
      <c r="D266" s="211">
        <f t="shared" ref="D266:N266" si="147">((D137-$C$229)*$C$214)/10^3</f>
        <v>-1.7499999999999998E-5</v>
      </c>
      <c r="E266" s="211">
        <f t="shared" si="147"/>
        <v>-1.7499999999999998E-5</v>
      </c>
      <c r="F266" s="211">
        <f t="shared" si="147"/>
        <v>-1.7499999999999998E-5</v>
      </c>
      <c r="G266" s="211">
        <f t="shared" si="147"/>
        <v>-1.7499999999999998E-5</v>
      </c>
      <c r="H266" s="211">
        <f t="shared" si="147"/>
        <v>-1.7499999999999998E-5</v>
      </c>
      <c r="I266" s="211">
        <f t="shared" si="147"/>
        <v>-1.7499999999999998E-5</v>
      </c>
      <c r="J266" s="211">
        <f t="shared" si="147"/>
        <v>-1.7499999999999998E-5</v>
      </c>
      <c r="K266" s="211">
        <f t="shared" si="147"/>
        <v>-1.7499999999999998E-5</v>
      </c>
      <c r="L266" s="211">
        <f t="shared" si="147"/>
        <v>-1.7499999999999998E-5</v>
      </c>
      <c r="M266" s="211">
        <f t="shared" si="147"/>
        <v>-1.7499999999999998E-5</v>
      </c>
      <c r="N266" s="212">
        <f t="shared" si="147"/>
        <v>-1.7499999999999998E-5</v>
      </c>
    </row>
    <row r="267" spans="2:14" s="18" customFormat="1" x14ac:dyDescent="0.25">
      <c r="B267" s="165" t="s">
        <v>168</v>
      </c>
      <c r="C267" s="20"/>
      <c r="D267" s="21">
        <f t="shared" ref="D267:N267" si="148">((D138-$C$229)*$C$214)/10^3</f>
        <v>2707.4399825</v>
      </c>
      <c r="E267" s="21">
        <f t="shared" si="148"/>
        <v>3375.7799824999997</v>
      </c>
      <c r="F267" s="21">
        <f t="shared" si="148"/>
        <v>3447.3599825000006</v>
      </c>
      <c r="G267" s="21">
        <f t="shared" si="148"/>
        <v>3543.5099825000002</v>
      </c>
      <c r="H267" s="21">
        <f t="shared" si="148"/>
        <v>3799.9799825</v>
      </c>
      <c r="I267" s="21">
        <f t="shared" si="148"/>
        <v>3887.1599825000003</v>
      </c>
      <c r="J267" s="21">
        <f t="shared" si="148"/>
        <v>3965.4899825000002</v>
      </c>
      <c r="K267" s="21">
        <f t="shared" si="148"/>
        <v>3920.1899825000005</v>
      </c>
      <c r="L267" s="21">
        <f t="shared" si="148"/>
        <v>3877.8599824999992</v>
      </c>
      <c r="M267" s="21">
        <f t="shared" si="148"/>
        <v>3852.8759824999997</v>
      </c>
      <c r="N267" s="131">
        <f t="shared" si="148"/>
        <v>3842.1190125560224</v>
      </c>
    </row>
    <row r="268" spans="2:14" s="18" customFormat="1" x14ac:dyDescent="0.25">
      <c r="B268" s="165" t="s">
        <v>169</v>
      </c>
      <c r="C268" s="20"/>
      <c r="D268" s="211">
        <f t="shared" ref="D268:N268" si="149">((D139-$C$229)*$C$214)/10^3</f>
        <v>-1.7499999999999998E-5</v>
      </c>
      <c r="E268" s="211">
        <f t="shared" si="149"/>
        <v>-1.7499999999999998E-5</v>
      </c>
      <c r="F268" s="211">
        <f t="shared" si="149"/>
        <v>-1.7499999999999998E-5</v>
      </c>
      <c r="G268" s="211">
        <f t="shared" si="149"/>
        <v>-1.7499999999999998E-5</v>
      </c>
      <c r="H268" s="211">
        <f t="shared" si="149"/>
        <v>-1.7499999999999998E-5</v>
      </c>
      <c r="I268" s="211">
        <f t="shared" si="149"/>
        <v>-1.7499999999999998E-5</v>
      </c>
      <c r="J268" s="211">
        <f t="shared" si="149"/>
        <v>-1.7499999999999998E-5</v>
      </c>
      <c r="K268" s="211">
        <f t="shared" si="149"/>
        <v>-1.7499999999999998E-5</v>
      </c>
      <c r="L268" s="211">
        <f t="shared" si="149"/>
        <v>-1.7499999999999998E-5</v>
      </c>
      <c r="M268" s="211">
        <f t="shared" si="149"/>
        <v>1.1825E-3</v>
      </c>
      <c r="N268" s="212">
        <f t="shared" si="149"/>
        <v>2.3824999999999996E-3</v>
      </c>
    </row>
    <row r="269" spans="2:14" s="18" customFormat="1" x14ac:dyDescent="0.25">
      <c r="B269" s="165" t="s">
        <v>170</v>
      </c>
      <c r="C269" s="20"/>
      <c r="D269" s="21">
        <f t="shared" ref="D269:N269" si="150">((D140-$C$229)*$C$214)/10^3</f>
        <v>117.52318249999999</v>
      </c>
      <c r="E269" s="21">
        <f t="shared" si="150"/>
        <v>168.74998250000002</v>
      </c>
      <c r="F269" s="21">
        <f t="shared" si="150"/>
        <v>123.38998249999999</v>
      </c>
      <c r="G269" s="21">
        <f t="shared" si="150"/>
        <v>88.679982499999994</v>
      </c>
      <c r="H269" s="21">
        <f t="shared" si="150"/>
        <v>86.789982499999979</v>
      </c>
      <c r="I269" s="21">
        <f t="shared" si="150"/>
        <v>85.4699825</v>
      </c>
      <c r="J269" s="21">
        <f t="shared" si="150"/>
        <v>92.909982500000027</v>
      </c>
      <c r="K269" s="21">
        <f t="shared" si="150"/>
        <v>82.409982499999998</v>
      </c>
      <c r="L269" s="21">
        <f t="shared" si="150"/>
        <v>128.84998250000001</v>
      </c>
      <c r="M269" s="21">
        <f t="shared" si="150"/>
        <v>113.48998249999998</v>
      </c>
      <c r="N269" s="131">
        <f t="shared" si="150"/>
        <v>105.35472942202465</v>
      </c>
    </row>
    <row r="270" spans="2:14" s="18" customFormat="1" x14ac:dyDescent="0.25">
      <c r="B270" s="455" t="s">
        <v>548</v>
      </c>
      <c r="C270" s="20"/>
      <c r="D270" s="456">
        <f>SUM(D234:D269)</f>
        <v>12420.752370000002</v>
      </c>
      <c r="E270" s="456">
        <f t="shared" ref="E270" si="151">SUM(E234:E269)</f>
        <v>13797.899370000003</v>
      </c>
      <c r="F270" s="456">
        <f t="shared" ref="F270" si="152">SUM(F234:F269)</f>
        <v>13256.339370000003</v>
      </c>
      <c r="G270" s="456">
        <f t="shared" ref="G270" si="153">SUM(G234:G269)</f>
        <v>13025.399370000001</v>
      </c>
      <c r="H270" s="456">
        <f t="shared" ref="H270" si="154">SUM(H234:H269)</f>
        <v>13943.999370000001</v>
      </c>
      <c r="I270" s="456">
        <f t="shared" ref="I270" si="155">SUM(I234:I269)</f>
        <v>14483.909370000005</v>
      </c>
      <c r="J270" s="456">
        <f t="shared" ref="J270" si="156">SUM(J234:J269)</f>
        <v>14652.689370000004</v>
      </c>
      <c r="K270" s="456">
        <f t="shared" ref="K270" si="157">SUM(K234:K269)</f>
        <v>14820.02937</v>
      </c>
      <c r="L270" s="456">
        <f t="shared" ref="L270:N270" si="158">SUM(L234:L269)</f>
        <v>15164.759370000002</v>
      </c>
      <c r="M270" s="456">
        <f t="shared" si="158"/>
        <v>14597.531370000002</v>
      </c>
      <c r="N270" s="457">
        <f t="shared" si="158"/>
        <v>14490.943808756787</v>
      </c>
    </row>
    <row r="271" spans="2:14" s="18" customFormat="1" x14ac:dyDescent="0.25">
      <c r="B271" s="166" t="s">
        <v>21</v>
      </c>
      <c r="C271" s="27"/>
      <c r="D271" s="184"/>
      <c r="E271" s="184"/>
      <c r="F271" s="184"/>
      <c r="G271" s="184"/>
      <c r="H271" s="184"/>
      <c r="I271" s="184"/>
      <c r="J271" s="184"/>
      <c r="K271" s="184"/>
      <c r="L271" s="253"/>
      <c r="M271" s="253"/>
      <c r="N271" s="185"/>
    </row>
    <row r="272" spans="2:14" s="18" customFormat="1" x14ac:dyDescent="0.25">
      <c r="B272" s="165" t="s">
        <v>136</v>
      </c>
      <c r="C272" s="20"/>
      <c r="D272" s="211">
        <f t="shared" ref="D272:N272" si="159">((D143-$C$229)*$C$214)/10^3</f>
        <v>-1.7499999999999998E-5</v>
      </c>
      <c r="E272" s="211">
        <f t="shared" si="159"/>
        <v>-1.7499999999999998E-5</v>
      </c>
      <c r="F272" s="211">
        <f t="shared" si="159"/>
        <v>-1.7499999999999998E-5</v>
      </c>
      <c r="G272" s="211">
        <f t="shared" si="159"/>
        <v>-1.7499999999999998E-5</v>
      </c>
      <c r="H272" s="211">
        <f t="shared" si="159"/>
        <v>-1.7499999999999998E-5</v>
      </c>
      <c r="I272" s="211">
        <f t="shared" si="159"/>
        <v>-1.7499999999999998E-5</v>
      </c>
      <c r="J272" s="211">
        <f t="shared" si="159"/>
        <v>-1.7499999999999998E-5</v>
      </c>
      <c r="K272" s="211">
        <f t="shared" si="159"/>
        <v>-1.7499999999999998E-5</v>
      </c>
      <c r="L272" s="211">
        <f t="shared" si="159"/>
        <v>-1.7499999999999998E-5</v>
      </c>
      <c r="M272" s="211">
        <f t="shared" si="159"/>
        <v>1.1825E-3</v>
      </c>
      <c r="N272" s="212">
        <f t="shared" si="159"/>
        <v>2.3824999999999996E-3</v>
      </c>
    </row>
    <row r="273" spans="2:14" s="18" customFormat="1" x14ac:dyDescent="0.25">
      <c r="B273" s="165" t="s">
        <v>137</v>
      </c>
      <c r="C273" s="20"/>
      <c r="D273" s="21">
        <f t="shared" ref="D273:N273" si="160">((D144-$C$229)*$C$214)/10^3</f>
        <v>662.45998250000002</v>
      </c>
      <c r="E273" s="21">
        <f t="shared" si="160"/>
        <v>814.16998249999995</v>
      </c>
      <c r="F273" s="21">
        <f t="shared" si="160"/>
        <v>720.14998250000008</v>
      </c>
      <c r="G273" s="21">
        <f t="shared" si="160"/>
        <v>686.1599825000003</v>
      </c>
      <c r="H273" s="21">
        <f t="shared" si="160"/>
        <v>834.14998249999996</v>
      </c>
      <c r="I273" s="21">
        <f t="shared" si="160"/>
        <v>807.86998249999999</v>
      </c>
      <c r="J273" s="21">
        <f t="shared" si="160"/>
        <v>746.72998250000001</v>
      </c>
      <c r="K273" s="21">
        <f t="shared" si="160"/>
        <v>693.71998250000001</v>
      </c>
      <c r="L273" s="21">
        <f t="shared" si="160"/>
        <v>741.59998250000001</v>
      </c>
      <c r="M273" s="21">
        <f t="shared" si="160"/>
        <v>424.43998250000004</v>
      </c>
      <c r="N273" s="131">
        <f t="shared" si="160"/>
        <v>281.61114534123323</v>
      </c>
    </row>
    <row r="274" spans="2:14" s="18" customFormat="1" x14ac:dyDescent="0.25">
      <c r="B274" s="165" t="s">
        <v>138</v>
      </c>
      <c r="C274" s="20"/>
      <c r="D274" s="211">
        <f t="shared" ref="D274:N274" si="161">((D145-$C$229)*$C$214)/10^3</f>
        <v>-1.7499999999999998E-5</v>
      </c>
      <c r="E274" s="211">
        <f t="shared" si="161"/>
        <v>-1.7499999999999998E-5</v>
      </c>
      <c r="F274" s="211">
        <f t="shared" si="161"/>
        <v>-1.7499999999999998E-5</v>
      </c>
      <c r="G274" s="211">
        <f t="shared" si="161"/>
        <v>-1.7499999999999998E-5</v>
      </c>
      <c r="H274" s="211">
        <f t="shared" si="161"/>
        <v>-1.7499999999999998E-5</v>
      </c>
      <c r="I274" s="211">
        <f t="shared" si="161"/>
        <v>-1.7499999999999998E-5</v>
      </c>
      <c r="J274" s="211">
        <f t="shared" si="161"/>
        <v>-1.7499999999999998E-5</v>
      </c>
      <c r="K274" s="211">
        <f t="shared" si="161"/>
        <v>-1.7499999999999998E-5</v>
      </c>
      <c r="L274" s="211">
        <f t="shared" si="161"/>
        <v>-1.7499999999999998E-5</v>
      </c>
      <c r="M274" s="211">
        <f t="shared" si="161"/>
        <v>-1.7499999999999998E-5</v>
      </c>
      <c r="N274" s="212">
        <f t="shared" si="161"/>
        <v>-1.7499999999999998E-5</v>
      </c>
    </row>
    <row r="275" spans="2:14" s="18" customFormat="1" x14ac:dyDescent="0.25">
      <c r="B275" s="165" t="s">
        <v>139</v>
      </c>
      <c r="C275" s="20"/>
      <c r="D275" s="211">
        <f t="shared" ref="D275:N275" si="162">((D146-$C$229)*$C$214)/10^3</f>
        <v>-1.7499999999999998E-5</v>
      </c>
      <c r="E275" s="211">
        <f t="shared" si="162"/>
        <v>-1.7499999999999998E-5</v>
      </c>
      <c r="F275" s="211">
        <f t="shared" si="162"/>
        <v>-1.7499999999999998E-5</v>
      </c>
      <c r="G275" s="211">
        <f t="shared" si="162"/>
        <v>-1.7499999999999998E-5</v>
      </c>
      <c r="H275" s="211">
        <f t="shared" si="162"/>
        <v>-1.7499999999999998E-5</v>
      </c>
      <c r="I275" s="211">
        <f t="shared" si="162"/>
        <v>-1.7499999999999998E-5</v>
      </c>
      <c r="J275" s="211">
        <f t="shared" si="162"/>
        <v>-1.7499999999999998E-5</v>
      </c>
      <c r="K275" s="211">
        <f t="shared" si="162"/>
        <v>-1.7499999999999998E-5</v>
      </c>
      <c r="L275" s="211">
        <f t="shared" si="162"/>
        <v>-1.7499999999999998E-5</v>
      </c>
      <c r="M275" s="211">
        <f t="shared" si="162"/>
        <v>-1.7499999999999998E-5</v>
      </c>
      <c r="N275" s="212">
        <f t="shared" si="162"/>
        <v>-1.7499999999999998E-5</v>
      </c>
    </row>
    <row r="276" spans="2:14" s="18" customFormat="1" x14ac:dyDescent="0.25">
      <c r="B276" s="165" t="s">
        <v>140</v>
      </c>
      <c r="C276" s="20"/>
      <c r="D276" s="211">
        <f t="shared" ref="D276:N276" si="163">((D147-$C$229)*$C$214)/10^3</f>
        <v>-1.7499999999999998E-5</v>
      </c>
      <c r="E276" s="211">
        <f t="shared" si="163"/>
        <v>-1.7499999999999998E-5</v>
      </c>
      <c r="F276" s="211">
        <f t="shared" si="163"/>
        <v>-1.7499999999999998E-5</v>
      </c>
      <c r="G276" s="211">
        <f t="shared" si="163"/>
        <v>-1.7499999999999998E-5</v>
      </c>
      <c r="H276" s="211">
        <f t="shared" si="163"/>
        <v>-1.7499999999999998E-5</v>
      </c>
      <c r="I276" s="211">
        <f t="shared" si="163"/>
        <v>-1.7499999999999998E-5</v>
      </c>
      <c r="J276" s="211">
        <f t="shared" si="163"/>
        <v>-1.7499999999999998E-5</v>
      </c>
      <c r="K276" s="211">
        <f t="shared" si="163"/>
        <v>-1.7499999999999998E-5</v>
      </c>
      <c r="L276" s="211">
        <f t="shared" si="163"/>
        <v>-1.7499999999999998E-5</v>
      </c>
      <c r="M276" s="211">
        <f t="shared" si="163"/>
        <v>-1.7499999999999998E-5</v>
      </c>
      <c r="N276" s="212">
        <f t="shared" si="163"/>
        <v>-1.7499999999999998E-5</v>
      </c>
    </row>
    <row r="277" spans="2:14" s="18" customFormat="1" x14ac:dyDescent="0.25">
      <c r="B277" s="165" t="s">
        <v>141</v>
      </c>
      <c r="C277" s="20"/>
      <c r="D277" s="211">
        <f t="shared" ref="D277:N277" si="164">((D148-$C$229)*$C$214)/10^3</f>
        <v>-1.7499999999999998E-5</v>
      </c>
      <c r="E277" s="211">
        <f t="shared" si="164"/>
        <v>-1.7499999999999998E-5</v>
      </c>
      <c r="F277" s="211">
        <f t="shared" si="164"/>
        <v>-1.7499999999999998E-5</v>
      </c>
      <c r="G277" s="211">
        <f t="shared" si="164"/>
        <v>-1.7499999999999998E-5</v>
      </c>
      <c r="H277" s="211">
        <f t="shared" si="164"/>
        <v>-1.7499999999999998E-5</v>
      </c>
      <c r="I277" s="211">
        <f t="shared" si="164"/>
        <v>-1.7499999999999998E-5</v>
      </c>
      <c r="J277" s="211">
        <f t="shared" si="164"/>
        <v>-1.7499999999999998E-5</v>
      </c>
      <c r="K277" s="211">
        <f t="shared" si="164"/>
        <v>-1.7499999999999998E-5</v>
      </c>
      <c r="L277" s="211">
        <f t="shared" si="164"/>
        <v>-1.7499999999999998E-5</v>
      </c>
      <c r="M277" s="211">
        <f t="shared" si="164"/>
        <v>-1.7499999999999998E-5</v>
      </c>
      <c r="N277" s="212">
        <f t="shared" si="164"/>
        <v>-1.7499999999999998E-5</v>
      </c>
    </row>
    <row r="278" spans="2:14" s="18" customFormat="1" x14ac:dyDescent="0.25">
      <c r="B278" s="165" t="s">
        <v>142</v>
      </c>
      <c r="C278" s="20"/>
      <c r="D278" s="211">
        <f t="shared" ref="D278:N278" si="165">((D149-$C$229)*$C$214)/10^3</f>
        <v>-1.7499999999999998E-5</v>
      </c>
      <c r="E278" s="211">
        <f t="shared" si="165"/>
        <v>-1.7499999999999998E-5</v>
      </c>
      <c r="F278" s="211">
        <f t="shared" si="165"/>
        <v>-1.7499999999999998E-5</v>
      </c>
      <c r="G278" s="211">
        <f t="shared" si="165"/>
        <v>-1.7499999999999998E-5</v>
      </c>
      <c r="H278" s="211">
        <f t="shared" si="165"/>
        <v>-1.7499999999999998E-5</v>
      </c>
      <c r="I278" s="211">
        <f t="shared" si="165"/>
        <v>-1.7499999999999998E-5</v>
      </c>
      <c r="J278" s="211">
        <f t="shared" si="165"/>
        <v>-1.7499999999999998E-5</v>
      </c>
      <c r="K278" s="211">
        <f t="shared" si="165"/>
        <v>-1.7499999999999998E-5</v>
      </c>
      <c r="L278" s="211">
        <f t="shared" si="165"/>
        <v>-1.7499999999999998E-5</v>
      </c>
      <c r="M278" s="211">
        <f t="shared" si="165"/>
        <v>-1.7499999999999998E-5</v>
      </c>
      <c r="N278" s="212">
        <f t="shared" si="165"/>
        <v>-1.7499999999999998E-5</v>
      </c>
    </row>
    <row r="279" spans="2:14" s="18" customFormat="1" x14ac:dyDescent="0.25">
      <c r="B279" s="165" t="s">
        <v>143</v>
      </c>
      <c r="C279" s="20"/>
      <c r="D279" s="211">
        <f t="shared" ref="D279:N279" si="166">((D150-$C$229)*$C$214)/10^3</f>
        <v>-1.7499999999999998E-5</v>
      </c>
      <c r="E279" s="211">
        <f t="shared" si="166"/>
        <v>-1.7499999999999998E-5</v>
      </c>
      <c r="F279" s="211">
        <f t="shared" si="166"/>
        <v>-1.7499999999999998E-5</v>
      </c>
      <c r="G279" s="211">
        <f t="shared" si="166"/>
        <v>-1.7499999999999998E-5</v>
      </c>
      <c r="H279" s="211">
        <f t="shared" si="166"/>
        <v>-1.7499999999999998E-5</v>
      </c>
      <c r="I279" s="211">
        <f t="shared" si="166"/>
        <v>-1.7499999999999998E-5</v>
      </c>
      <c r="J279" s="211">
        <f t="shared" si="166"/>
        <v>-1.7499999999999998E-5</v>
      </c>
      <c r="K279" s="211">
        <f t="shared" si="166"/>
        <v>-1.7499999999999998E-5</v>
      </c>
      <c r="L279" s="211">
        <f t="shared" si="166"/>
        <v>-1.7499999999999998E-5</v>
      </c>
      <c r="M279" s="211">
        <f t="shared" si="166"/>
        <v>-1.7499999999999998E-5</v>
      </c>
      <c r="N279" s="212">
        <f t="shared" si="166"/>
        <v>-1.7499999999999998E-5</v>
      </c>
    </row>
    <row r="280" spans="2:14" s="18" customFormat="1" x14ac:dyDescent="0.25">
      <c r="B280" s="165" t="s">
        <v>144</v>
      </c>
      <c r="C280" s="20"/>
      <c r="D280" s="211">
        <f t="shared" ref="D280:N280" si="167">((D151-$C$229)*$C$214)/10^3</f>
        <v>-1.7499999999999998E-5</v>
      </c>
      <c r="E280" s="211">
        <f t="shared" si="167"/>
        <v>-1.7499999999999998E-5</v>
      </c>
      <c r="F280" s="211">
        <f t="shared" si="167"/>
        <v>-1.7499999999999998E-5</v>
      </c>
      <c r="G280" s="211">
        <f t="shared" si="167"/>
        <v>-1.7499999999999998E-5</v>
      </c>
      <c r="H280" s="211">
        <f t="shared" si="167"/>
        <v>-1.7499999999999998E-5</v>
      </c>
      <c r="I280" s="211">
        <f t="shared" si="167"/>
        <v>-1.7499999999999998E-5</v>
      </c>
      <c r="J280" s="211">
        <f t="shared" si="167"/>
        <v>-1.7499999999999998E-5</v>
      </c>
      <c r="K280" s="211">
        <f t="shared" si="167"/>
        <v>-1.7499999999999998E-5</v>
      </c>
      <c r="L280" s="211">
        <f t="shared" si="167"/>
        <v>-1.7499999999999998E-5</v>
      </c>
      <c r="M280" s="211">
        <f t="shared" si="167"/>
        <v>-1.7499999999999998E-5</v>
      </c>
      <c r="N280" s="212">
        <f t="shared" si="167"/>
        <v>-1.7499999999999998E-5</v>
      </c>
    </row>
    <row r="281" spans="2:14" s="18" customFormat="1" x14ac:dyDescent="0.25">
      <c r="B281" s="165" t="s">
        <v>145</v>
      </c>
      <c r="C281" s="20"/>
      <c r="D281" s="211">
        <f t="shared" ref="D281:N281" si="168">((D152-$C$229)*$C$214)/10^3</f>
        <v>-1.7499999999999998E-5</v>
      </c>
      <c r="E281" s="211">
        <f t="shared" si="168"/>
        <v>-1.7499999999999998E-5</v>
      </c>
      <c r="F281" s="211">
        <f t="shared" si="168"/>
        <v>-1.7499999999999998E-5</v>
      </c>
      <c r="G281" s="211">
        <f t="shared" si="168"/>
        <v>-1.7499999999999998E-5</v>
      </c>
      <c r="H281" s="211">
        <f t="shared" si="168"/>
        <v>-1.7499999999999998E-5</v>
      </c>
      <c r="I281" s="211">
        <f t="shared" si="168"/>
        <v>-1.7499999999999998E-5</v>
      </c>
      <c r="J281" s="211">
        <f t="shared" si="168"/>
        <v>-1.7499999999999998E-5</v>
      </c>
      <c r="K281" s="211">
        <f t="shared" si="168"/>
        <v>-1.7499999999999998E-5</v>
      </c>
      <c r="L281" s="211">
        <f t="shared" si="168"/>
        <v>-1.7499999999999998E-5</v>
      </c>
      <c r="M281" s="211">
        <f t="shared" si="168"/>
        <v>-1.7499999999999998E-5</v>
      </c>
      <c r="N281" s="212">
        <f t="shared" si="168"/>
        <v>-1.7499999999999998E-5</v>
      </c>
    </row>
    <row r="282" spans="2:14" s="18" customFormat="1" x14ac:dyDescent="0.25">
      <c r="B282" s="165" t="s">
        <v>146</v>
      </c>
      <c r="C282" s="20"/>
      <c r="D282" s="21">
        <f t="shared" ref="D282:N282" si="169">((D153-$C$229)*$C$214)/10^3</f>
        <v>235.46998250000007</v>
      </c>
      <c r="E282" s="21">
        <f t="shared" si="169"/>
        <v>250.22998249999998</v>
      </c>
      <c r="F282" s="21">
        <f t="shared" si="169"/>
        <v>249.65998249999998</v>
      </c>
      <c r="G282" s="21">
        <f t="shared" si="169"/>
        <v>235.85998250000003</v>
      </c>
      <c r="H282" s="21">
        <f t="shared" si="169"/>
        <v>295.31998250000009</v>
      </c>
      <c r="I282" s="21">
        <f t="shared" si="169"/>
        <v>264.08998250000002</v>
      </c>
      <c r="J282" s="21">
        <f t="shared" si="169"/>
        <v>231.47998249999998</v>
      </c>
      <c r="K282" s="21">
        <f t="shared" si="169"/>
        <v>166.8599825</v>
      </c>
      <c r="L282" s="21">
        <f t="shared" si="169"/>
        <v>156.80998250000002</v>
      </c>
      <c r="M282" s="21">
        <f t="shared" si="169"/>
        <v>233.06998250000004</v>
      </c>
      <c r="N282" s="131">
        <f t="shared" si="169"/>
        <v>250.18439114291127</v>
      </c>
    </row>
    <row r="283" spans="2:14" s="18" customFormat="1" x14ac:dyDescent="0.25">
      <c r="B283" s="165" t="s">
        <v>147</v>
      </c>
      <c r="C283" s="20"/>
      <c r="D283" s="21">
        <f t="shared" ref="D283:N283" si="170">((D154-$C$229)*$C$214)/10^3</f>
        <v>1713.5999824999999</v>
      </c>
      <c r="E283" s="21">
        <f t="shared" si="170"/>
        <v>1774.2299825</v>
      </c>
      <c r="F283" s="21">
        <f t="shared" si="170"/>
        <v>1507.6499824999999</v>
      </c>
      <c r="G283" s="21">
        <f t="shared" si="170"/>
        <v>1265.2199825</v>
      </c>
      <c r="H283" s="21">
        <f t="shared" si="170"/>
        <v>1553.6399824999996</v>
      </c>
      <c r="I283" s="21">
        <f t="shared" si="170"/>
        <v>1526.7899825</v>
      </c>
      <c r="J283" s="21">
        <f t="shared" si="170"/>
        <v>1400.4299824999998</v>
      </c>
      <c r="K283" s="21">
        <f t="shared" si="170"/>
        <v>1335.7199825</v>
      </c>
      <c r="L283" s="21">
        <f t="shared" si="170"/>
        <v>1186.7399825</v>
      </c>
      <c r="M283" s="21">
        <f t="shared" si="170"/>
        <v>1211.1599824999996</v>
      </c>
      <c r="N283" s="131">
        <f t="shared" si="170"/>
        <v>1186.3989297320206</v>
      </c>
    </row>
    <row r="284" spans="2:14" s="18" customFormat="1" x14ac:dyDescent="0.25">
      <c r="B284" s="165" t="s">
        <v>148</v>
      </c>
      <c r="C284" s="20"/>
      <c r="D284" s="211">
        <f t="shared" ref="D284:N284" si="171">((D155-$C$229)*$C$214)/10^3</f>
        <v>-1.7499999999999998E-5</v>
      </c>
      <c r="E284" s="211">
        <f t="shared" si="171"/>
        <v>-1.7499999999999998E-5</v>
      </c>
      <c r="F284" s="211">
        <f t="shared" si="171"/>
        <v>-1.7499999999999998E-5</v>
      </c>
      <c r="G284" s="211">
        <f t="shared" si="171"/>
        <v>-1.7499999999999998E-5</v>
      </c>
      <c r="H284" s="211">
        <f t="shared" si="171"/>
        <v>-1.7499999999999998E-5</v>
      </c>
      <c r="I284" s="211">
        <f t="shared" si="171"/>
        <v>-1.7499999999999998E-5</v>
      </c>
      <c r="J284" s="211">
        <f t="shared" si="171"/>
        <v>-1.7499999999999998E-5</v>
      </c>
      <c r="K284" s="211">
        <f t="shared" si="171"/>
        <v>-1.7499999999999998E-5</v>
      </c>
      <c r="L284" s="211">
        <f t="shared" si="171"/>
        <v>-1.7499999999999998E-5</v>
      </c>
      <c r="M284" s="211">
        <f t="shared" si="171"/>
        <v>-1.7499999999999998E-5</v>
      </c>
      <c r="N284" s="212">
        <f t="shared" si="171"/>
        <v>-1.7499999999999998E-5</v>
      </c>
    </row>
    <row r="285" spans="2:14" s="18" customFormat="1" x14ac:dyDescent="0.25">
      <c r="B285" s="165" t="s">
        <v>149</v>
      </c>
      <c r="C285" s="20"/>
      <c r="D285" s="211">
        <f t="shared" ref="D285:N285" si="172">((D156-$C$229)*$C$214)/10^3</f>
        <v>-1.7499999999999998E-5</v>
      </c>
      <c r="E285" s="211">
        <f t="shared" si="172"/>
        <v>-1.7499999999999998E-5</v>
      </c>
      <c r="F285" s="211">
        <f t="shared" si="172"/>
        <v>-1.7499999999999998E-5</v>
      </c>
      <c r="G285" s="211">
        <f t="shared" si="172"/>
        <v>-1.7499999999999998E-5</v>
      </c>
      <c r="H285" s="211">
        <f t="shared" si="172"/>
        <v>-1.7499999999999998E-5</v>
      </c>
      <c r="I285" s="211">
        <f t="shared" si="172"/>
        <v>-1.7499999999999998E-5</v>
      </c>
      <c r="J285" s="211">
        <f t="shared" si="172"/>
        <v>-1.7499999999999998E-5</v>
      </c>
      <c r="K285" s="211">
        <f t="shared" si="172"/>
        <v>-1.7499999999999998E-5</v>
      </c>
      <c r="L285" s="211">
        <f t="shared" si="172"/>
        <v>-1.7499999999999998E-5</v>
      </c>
      <c r="M285" s="211">
        <f t="shared" si="172"/>
        <v>-1.7499999999999998E-5</v>
      </c>
      <c r="N285" s="212">
        <f t="shared" si="172"/>
        <v>-1.7499999999999998E-5</v>
      </c>
    </row>
    <row r="286" spans="2:14" s="18" customFormat="1" x14ac:dyDescent="0.25">
      <c r="B286" s="165" t="s">
        <v>150</v>
      </c>
      <c r="C286" s="20"/>
      <c r="D286" s="211">
        <f t="shared" ref="D286:N286" si="173">((D157-$C$229)*$C$214)/10^3</f>
        <v>-1.7499999999999998E-5</v>
      </c>
      <c r="E286" s="211">
        <f t="shared" si="173"/>
        <v>-1.7499999999999998E-5</v>
      </c>
      <c r="F286" s="211">
        <f t="shared" si="173"/>
        <v>-1.7499999999999998E-5</v>
      </c>
      <c r="G286" s="211">
        <f t="shared" si="173"/>
        <v>-1.7499999999999998E-5</v>
      </c>
      <c r="H286" s="211">
        <f t="shared" si="173"/>
        <v>-1.7499999999999998E-5</v>
      </c>
      <c r="I286" s="211">
        <f t="shared" si="173"/>
        <v>-1.7499999999999998E-5</v>
      </c>
      <c r="J286" s="211">
        <f t="shared" si="173"/>
        <v>-1.7499999999999998E-5</v>
      </c>
      <c r="K286" s="211">
        <f t="shared" si="173"/>
        <v>-1.7499999999999998E-5</v>
      </c>
      <c r="L286" s="211">
        <f t="shared" si="173"/>
        <v>-1.7499999999999998E-5</v>
      </c>
      <c r="M286" s="211">
        <f t="shared" si="173"/>
        <v>-1.7499999999999998E-5</v>
      </c>
      <c r="N286" s="212">
        <f t="shared" si="173"/>
        <v>-1.7499999999999998E-5</v>
      </c>
    </row>
    <row r="287" spans="2:14" s="18" customFormat="1" x14ac:dyDescent="0.25">
      <c r="B287" s="165" t="s">
        <v>151</v>
      </c>
      <c r="C287" s="20"/>
      <c r="D287" s="211">
        <f t="shared" ref="D287:N287" si="174">((D158-$C$229)*$C$214)/10^3</f>
        <v>-1.7499999999999998E-5</v>
      </c>
      <c r="E287" s="211">
        <f t="shared" si="174"/>
        <v>-1.7499999999999998E-5</v>
      </c>
      <c r="F287" s="211">
        <f t="shared" si="174"/>
        <v>-1.7499999999999998E-5</v>
      </c>
      <c r="G287" s="211">
        <f t="shared" si="174"/>
        <v>-1.7499999999999998E-5</v>
      </c>
      <c r="H287" s="211">
        <f t="shared" si="174"/>
        <v>-1.7499999999999998E-5</v>
      </c>
      <c r="I287" s="211">
        <f t="shared" si="174"/>
        <v>-1.7499999999999998E-5</v>
      </c>
      <c r="J287" s="211">
        <f t="shared" si="174"/>
        <v>-1.7499999999999998E-5</v>
      </c>
      <c r="K287" s="211">
        <f t="shared" si="174"/>
        <v>-1.7499999999999998E-5</v>
      </c>
      <c r="L287" s="211">
        <f t="shared" si="174"/>
        <v>-1.7499999999999998E-5</v>
      </c>
      <c r="M287" s="211">
        <f t="shared" si="174"/>
        <v>-1.7499999999999998E-5</v>
      </c>
      <c r="N287" s="212">
        <f t="shared" si="174"/>
        <v>-1.7499999999999998E-5</v>
      </c>
    </row>
    <row r="288" spans="2:14" s="18" customFormat="1" x14ac:dyDescent="0.25">
      <c r="B288" s="165" t="s">
        <v>152</v>
      </c>
      <c r="C288" s="20"/>
      <c r="D288" s="21">
        <f t="shared" ref="D288:N288" si="175">((D159-$C$229)*$C$214)/10^3</f>
        <v>99.359982500000001</v>
      </c>
      <c r="E288" s="21">
        <f t="shared" si="175"/>
        <v>118.64998250000002</v>
      </c>
      <c r="F288" s="21">
        <f t="shared" si="175"/>
        <v>125.2799825</v>
      </c>
      <c r="G288" s="21">
        <f t="shared" si="175"/>
        <v>110.2499825</v>
      </c>
      <c r="H288" s="21">
        <f t="shared" si="175"/>
        <v>123.41998250000003</v>
      </c>
      <c r="I288" s="21">
        <f t="shared" si="175"/>
        <v>112.73998249999998</v>
      </c>
      <c r="J288" s="21">
        <f t="shared" si="175"/>
        <v>87.989982499999996</v>
      </c>
      <c r="K288" s="21">
        <f t="shared" si="175"/>
        <v>90.599982499999996</v>
      </c>
      <c r="L288" s="21">
        <f t="shared" si="175"/>
        <v>78.929982499999994</v>
      </c>
      <c r="M288" s="21">
        <f t="shared" si="175"/>
        <v>151.34998249999998</v>
      </c>
      <c r="N288" s="131">
        <f t="shared" si="175"/>
        <v>186.89523365848007</v>
      </c>
    </row>
    <row r="289" spans="2:14" s="18" customFormat="1" x14ac:dyDescent="0.25">
      <c r="B289" s="165" t="s">
        <v>153</v>
      </c>
      <c r="C289" s="20"/>
      <c r="D289" s="21">
        <f t="shared" ref="D289:N289" si="176">((D160-$C$229)*$C$214)/10^3</f>
        <v>168.65998249999996</v>
      </c>
      <c r="E289" s="21">
        <f t="shared" si="176"/>
        <v>173.51998250000003</v>
      </c>
      <c r="F289" s="21">
        <f t="shared" si="176"/>
        <v>119.5199825</v>
      </c>
      <c r="G289" s="21">
        <f t="shared" si="176"/>
        <v>134.51998250000003</v>
      </c>
      <c r="H289" s="21">
        <f t="shared" si="176"/>
        <v>172.85998249999994</v>
      </c>
      <c r="I289" s="21">
        <f t="shared" si="176"/>
        <v>161.42998250000002</v>
      </c>
      <c r="J289" s="21">
        <f t="shared" si="176"/>
        <v>149.6099825</v>
      </c>
      <c r="K289" s="21">
        <f t="shared" si="176"/>
        <v>151.55998250000002</v>
      </c>
      <c r="L289" s="21">
        <f t="shared" si="176"/>
        <v>156.9899825</v>
      </c>
      <c r="M289" s="21">
        <f t="shared" si="176"/>
        <v>155.51998250000005</v>
      </c>
      <c r="N289" s="131">
        <f t="shared" si="176"/>
        <v>151.06022244726435</v>
      </c>
    </row>
    <row r="290" spans="2:14" s="18" customFormat="1" x14ac:dyDescent="0.25">
      <c r="B290" s="165" t="s">
        <v>154</v>
      </c>
      <c r="C290" s="20"/>
      <c r="D290" s="211">
        <f t="shared" ref="D290:N290" si="177">((D161-$C$229)*$C$214)/10^3</f>
        <v>-1.7499999999999998E-5</v>
      </c>
      <c r="E290" s="211">
        <f t="shared" si="177"/>
        <v>-1.7499999999999998E-5</v>
      </c>
      <c r="F290" s="211">
        <f t="shared" si="177"/>
        <v>-1.7499999999999998E-5</v>
      </c>
      <c r="G290" s="211">
        <f t="shared" si="177"/>
        <v>-1.7499999999999998E-5</v>
      </c>
      <c r="H290" s="211">
        <f t="shared" si="177"/>
        <v>-1.7499999999999998E-5</v>
      </c>
      <c r="I290" s="211">
        <f t="shared" si="177"/>
        <v>-1.7499999999999998E-5</v>
      </c>
      <c r="J290" s="211">
        <f t="shared" si="177"/>
        <v>-1.7499999999999998E-5</v>
      </c>
      <c r="K290" s="211">
        <f t="shared" si="177"/>
        <v>-1.7499999999999998E-5</v>
      </c>
      <c r="L290" s="211">
        <f t="shared" si="177"/>
        <v>-1.7499999999999998E-5</v>
      </c>
      <c r="M290" s="211">
        <f t="shared" si="177"/>
        <v>-1.7499999999999998E-5</v>
      </c>
      <c r="N290" s="212">
        <f t="shared" si="177"/>
        <v>-1.7499999999999998E-5</v>
      </c>
    </row>
    <row r="291" spans="2:14" s="18" customFormat="1" x14ac:dyDescent="0.25">
      <c r="B291" s="165" t="s">
        <v>155</v>
      </c>
      <c r="C291" s="20"/>
      <c r="D291" s="211">
        <f t="shared" ref="D291:N291" si="178">((D162-$C$229)*$C$214)/10^3</f>
        <v>-1.7499999999999998E-5</v>
      </c>
      <c r="E291" s="211">
        <f t="shared" si="178"/>
        <v>-1.7499999999999998E-5</v>
      </c>
      <c r="F291" s="211">
        <f t="shared" si="178"/>
        <v>-1.7499999999999998E-5</v>
      </c>
      <c r="G291" s="211">
        <f t="shared" si="178"/>
        <v>-1.7499999999999998E-5</v>
      </c>
      <c r="H291" s="211">
        <f t="shared" si="178"/>
        <v>-1.7499999999999998E-5</v>
      </c>
      <c r="I291" s="211">
        <f t="shared" si="178"/>
        <v>-1.7499999999999998E-5</v>
      </c>
      <c r="J291" s="211">
        <f t="shared" si="178"/>
        <v>-1.7499999999999998E-5</v>
      </c>
      <c r="K291" s="211">
        <f t="shared" si="178"/>
        <v>-1.7499999999999998E-5</v>
      </c>
      <c r="L291" s="211">
        <f t="shared" si="178"/>
        <v>-1.7499999999999998E-5</v>
      </c>
      <c r="M291" s="211">
        <f t="shared" si="178"/>
        <v>-1.7499999999999998E-5</v>
      </c>
      <c r="N291" s="212">
        <f t="shared" si="178"/>
        <v>-1.7499999999999998E-5</v>
      </c>
    </row>
    <row r="292" spans="2:14" s="18" customFormat="1" x14ac:dyDescent="0.25">
      <c r="B292" s="165" t="s">
        <v>156</v>
      </c>
      <c r="C292" s="20"/>
      <c r="D292" s="21">
        <f t="shared" ref="D292:N292" si="179">((D163-$C$229)*$C$214)/10^3</f>
        <v>140.72998250000001</v>
      </c>
      <c r="E292" s="21">
        <f t="shared" si="179"/>
        <v>121.7099825</v>
      </c>
      <c r="F292" s="21">
        <f t="shared" si="179"/>
        <v>102.11998249999999</v>
      </c>
      <c r="G292" s="21">
        <f t="shared" si="179"/>
        <v>100.22998249999999</v>
      </c>
      <c r="H292" s="21">
        <f t="shared" si="179"/>
        <v>114.56998249999999</v>
      </c>
      <c r="I292" s="21">
        <f t="shared" si="179"/>
        <v>158.84998250000001</v>
      </c>
      <c r="J292" s="21">
        <f t="shared" si="179"/>
        <v>175.58998250000005</v>
      </c>
      <c r="K292" s="21">
        <f t="shared" si="179"/>
        <v>185.30998250000002</v>
      </c>
      <c r="L292" s="21">
        <f t="shared" si="179"/>
        <v>176.72998249999995</v>
      </c>
      <c r="M292" s="21">
        <f t="shared" si="179"/>
        <v>272.90998249999996</v>
      </c>
      <c r="N292" s="131">
        <f t="shared" si="179"/>
        <v>378.35903990181265</v>
      </c>
    </row>
    <row r="293" spans="2:14" s="18" customFormat="1" x14ac:dyDescent="0.25">
      <c r="B293" s="165" t="s">
        <v>157</v>
      </c>
      <c r="C293" s="20"/>
      <c r="D293" s="211">
        <f t="shared" ref="D293:N293" si="180">((D164-$C$229)*$C$214)/10^3</f>
        <v>-1.7499999999999998E-5</v>
      </c>
      <c r="E293" s="211">
        <f t="shared" si="180"/>
        <v>-1.7499999999999998E-5</v>
      </c>
      <c r="F293" s="211">
        <f t="shared" si="180"/>
        <v>-1.7499999999999998E-5</v>
      </c>
      <c r="G293" s="211">
        <f t="shared" si="180"/>
        <v>-1.7499999999999998E-5</v>
      </c>
      <c r="H293" s="211">
        <f t="shared" si="180"/>
        <v>-1.7499999999999998E-5</v>
      </c>
      <c r="I293" s="211">
        <f t="shared" si="180"/>
        <v>-1.7499999999999998E-5</v>
      </c>
      <c r="J293" s="211">
        <f t="shared" si="180"/>
        <v>-1.7499999999999998E-5</v>
      </c>
      <c r="K293" s="211">
        <f t="shared" si="180"/>
        <v>-1.7499999999999998E-5</v>
      </c>
      <c r="L293" s="211">
        <f t="shared" si="180"/>
        <v>-1.7499999999999998E-5</v>
      </c>
      <c r="M293" s="211">
        <f t="shared" si="180"/>
        <v>-1.7499999999999998E-5</v>
      </c>
      <c r="N293" s="212">
        <f t="shared" si="180"/>
        <v>-1.7499999999999998E-5</v>
      </c>
    </row>
    <row r="294" spans="2:14" s="18" customFormat="1" x14ac:dyDescent="0.25">
      <c r="B294" s="165" t="s">
        <v>158</v>
      </c>
      <c r="C294" s="20"/>
      <c r="D294" s="211">
        <f t="shared" ref="D294:N294" si="181">((D165-$C$229)*$C$214)/10^3</f>
        <v>-1.7499999999999998E-5</v>
      </c>
      <c r="E294" s="211">
        <f t="shared" si="181"/>
        <v>-1.7499999999999998E-5</v>
      </c>
      <c r="F294" s="211">
        <f t="shared" si="181"/>
        <v>-1.7499999999999998E-5</v>
      </c>
      <c r="G294" s="211">
        <f t="shared" si="181"/>
        <v>-1.7499999999999998E-5</v>
      </c>
      <c r="H294" s="211">
        <f t="shared" si="181"/>
        <v>-1.7499999999999998E-5</v>
      </c>
      <c r="I294" s="211">
        <f t="shared" si="181"/>
        <v>-1.7499999999999998E-5</v>
      </c>
      <c r="J294" s="211">
        <f t="shared" si="181"/>
        <v>-1.7499999999999998E-5</v>
      </c>
      <c r="K294" s="211">
        <f t="shared" si="181"/>
        <v>-1.7499999999999998E-5</v>
      </c>
      <c r="L294" s="211">
        <f t="shared" si="181"/>
        <v>-1.7499999999999998E-5</v>
      </c>
      <c r="M294" s="211">
        <f t="shared" si="181"/>
        <v>-1.7499999999999998E-5</v>
      </c>
      <c r="N294" s="212">
        <f t="shared" si="181"/>
        <v>-1.7499999999999998E-5</v>
      </c>
    </row>
    <row r="295" spans="2:14" s="18" customFormat="1" x14ac:dyDescent="0.25">
      <c r="B295" s="165" t="s">
        <v>159</v>
      </c>
      <c r="C295" s="20"/>
      <c r="D295" s="211">
        <f t="shared" ref="D295:N295" si="182">((D166-$C$229)*$C$214)/10^3</f>
        <v>-1.7499999999999998E-5</v>
      </c>
      <c r="E295" s="211">
        <f t="shared" si="182"/>
        <v>-1.7499999999999998E-5</v>
      </c>
      <c r="F295" s="211">
        <f t="shared" si="182"/>
        <v>-1.7499999999999998E-5</v>
      </c>
      <c r="G295" s="211">
        <f t="shared" si="182"/>
        <v>-1.7499999999999998E-5</v>
      </c>
      <c r="H295" s="211">
        <f t="shared" si="182"/>
        <v>-1.7499999999999998E-5</v>
      </c>
      <c r="I295" s="211">
        <f t="shared" si="182"/>
        <v>-1.7499999999999998E-5</v>
      </c>
      <c r="J295" s="211">
        <f t="shared" si="182"/>
        <v>-1.7499999999999998E-5</v>
      </c>
      <c r="K295" s="211">
        <f t="shared" si="182"/>
        <v>-1.7499999999999998E-5</v>
      </c>
      <c r="L295" s="211">
        <f t="shared" si="182"/>
        <v>-1.7499999999999998E-5</v>
      </c>
      <c r="M295" s="211">
        <f t="shared" si="182"/>
        <v>-1.7499999999999998E-5</v>
      </c>
      <c r="N295" s="212">
        <f t="shared" si="182"/>
        <v>-1.7499999999999998E-5</v>
      </c>
    </row>
    <row r="296" spans="2:14" s="18" customFormat="1" x14ac:dyDescent="0.25">
      <c r="B296" s="165" t="s">
        <v>160</v>
      </c>
      <c r="C296" s="20"/>
      <c r="D296" s="211">
        <f t="shared" ref="D296:N296" si="183">((D167-$C$229)*$C$214)/10^3</f>
        <v>-1.7499999999999998E-5</v>
      </c>
      <c r="E296" s="211">
        <f t="shared" si="183"/>
        <v>-1.7499999999999998E-5</v>
      </c>
      <c r="F296" s="211">
        <f t="shared" si="183"/>
        <v>-1.7499999999999998E-5</v>
      </c>
      <c r="G296" s="211">
        <f t="shared" si="183"/>
        <v>-1.7499999999999998E-5</v>
      </c>
      <c r="H296" s="211">
        <f t="shared" si="183"/>
        <v>-1.7499999999999998E-5</v>
      </c>
      <c r="I296" s="211">
        <f t="shared" si="183"/>
        <v>-1.7499999999999998E-5</v>
      </c>
      <c r="J296" s="211">
        <f t="shared" si="183"/>
        <v>-1.7499999999999998E-5</v>
      </c>
      <c r="K296" s="211">
        <f t="shared" si="183"/>
        <v>-1.7499999999999998E-5</v>
      </c>
      <c r="L296" s="211">
        <f t="shared" si="183"/>
        <v>-1.7499999999999998E-5</v>
      </c>
      <c r="M296" s="211">
        <f t="shared" si="183"/>
        <v>-1.7499999999999998E-5</v>
      </c>
      <c r="N296" s="212">
        <f t="shared" si="183"/>
        <v>-1.7499999999999998E-5</v>
      </c>
    </row>
    <row r="297" spans="2:14" s="18" customFormat="1" x14ac:dyDescent="0.25">
      <c r="B297" s="165" t="s">
        <v>161</v>
      </c>
      <c r="C297" s="20"/>
      <c r="D297" s="21">
        <f t="shared" ref="D297:N297" si="184">((D168-$C$229)*$C$214)/10^3</f>
        <v>670.37758250000002</v>
      </c>
      <c r="E297" s="21">
        <f t="shared" si="184"/>
        <v>845.78998249999995</v>
      </c>
      <c r="F297" s="21">
        <f t="shared" si="184"/>
        <v>970.58998249999979</v>
      </c>
      <c r="G297" s="21">
        <f t="shared" si="184"/>
        <v>905.30998249999993</v>
      </c>
      <c r="H297" s="21">
        <f t="shared" si="184"/>
        <v>992.57998250000014</v>
      </c>
      <c r="I297" s="21">
        <f t="shared" si="184"/>
        <v>1138.3499824999999</v>
      </c>
      <c r="J297" s="21">
        <f t="shared" si="184"/>
        <v>1188.9899825</v>
      </c>
      <c r="K297" s="21">
        <f t="shared" si="184"/>
        <v>1109.9399824999998</v>
      </c>
      <c r="L297" s="21">
        <f t="shared" si="184"/>
        <v>1085.7899825</v>
      </c>
      <c r="M297" s="21">
        <f t="shared" si="184"/>
        <v>914.90998250000018</v>
      </c>
      <c r="N297" s="131">
        <f t="shared" si="184"/>
        <v>835.82261162982786</v>
      </c>
    </row>
    <row r="298" spans="2:14" s="18" customFormat="1" x14ac:dyDescent="0.25">
      <c r="B298" s="165" t="s">
        <v>162</v>
      </c>
      <c r="C298" s="20"/>
      <c r="D298" s="211">
        <f t="shared" ref="D298:N298" si="185">((D169-$C$229)*$C$214)/10^3</f>
        <v>-1.7499999999999998E-5</v>
      </c>
      <c r="E298" s="211">
        <f t="shared" si="185"/>
        <v>-1.7499999999999998E-5</v>
      </c>
      <c r="F298" s="211">
        <f t="shared" si="185"/>
        <v>-1.7499999999999998E-5</v>
      </c>
      <c r="G298" s="211">
        <f t="shared" si="185"/>
        <v>-1.7499999999999998E-5</v>
      </c>
      <c r="H298" s="211">
        <f t="shared" si="185"/>
        <v>-1.7499999999999998E-5</v>
      </c>
      <c r="I298" s="211">
        <f t="shared" si="185"/>
        <v>-1.7499999999999998E-5</v>
      </c>
      <c r="J298" s="211">
        <f t="shared" si="185"/>
        <v>-1.7499999999999998E-5</v>
      </c>
      <c r="K298" s="211">
        <f t="shared" si="185"/>
        <v>-1.7499999999999998E-5</v>
      </c>
      <c r="L298" s="211">
        <f t="shared" si="185"/>
        <v>-1.7499999999999998E-5</v>
      </c>
      <c r="M298" s="211">
        <f t="shared" si="185"/>
        <v>-1.7499999999999998E-5</v>
      </c>
      <c r="N298" s="212">
        <f t="shared" si="185"/>
        <v>-1.7499999999999998E-5</v>
      </c>
    </row>
    <row r="299" spans="2:14" s="18" customFormat="1" x14ac:dyDescent="0.25">
      <c r="B299" s="165" t="s">
        <v>163</v>
      </c>
      <c r="C299" s="20"/>
      <c r="D299" s="211">
        <f t="shared" ref="D299:N299" si="186">((D170-$C$229)*$C$214)/10^3</f>
        <v>-1.7499999999999998E-5</v>
      </c>
      <c r="E299" s="211">
        <f t="shared" si="186"/>
        <v>-1.7499999999999998E-5</v>
      </c>
      <c r="F299" s="211">
        <f t="shared" si="186"/>
        <v>-1.7499999999999998E-5</v>
      </c>
      <c r="G299" s="211">
        <f t="shared" si="186"/>
        <v>-1.7499999999999998E-5</v>
      </c>
      <c r="H299" s="211">
        <f t="shared" si="186"/>
        <v>-1.7499999999999998E-5</v>
      </c>
      <c r="I299" s="211">
        <f t="shared" si="186"/>
        <v>-1.7499999999999998E-5</v>
      </c>
      <c r="J299" s="211">
        <f t="shared" si="186"/>
        <v>-1.7499999999999998E-5</v>
      </c>
      <c r="K299" s="211">
        <f t="shared" si="186"/>
        <v>-1.7499999999999998E-5</v>
      </c>
      <c r="L299" s="211">
        <f t="shared" si="186"/>
        <v>-1.7499999999999998E-5</v>
      </c>
      <c r="M299" s="211">
        <f t="shared" si="186"/>
        <v>-1.7499999999999998E-5</v>
      </c>
      <c r="N299" s="212">
        <f t="shared" si="186"/>
        <v>-1.7499999999999998E-5</v>
      </c>
    </row>
    <row r="300" spans="2:14" s="18" customFormat="1" x14ac:dyDescent="0.25">
      <c r="B300" s="165" t="s">
        <v>164</v>
      </c>
      <c r="C300" s="20"/>
      <c r="D300" s="211">
        <f t="shared" ref="D300:N300" si="187">((D171-$C$229)*$C$214)/10^3</f>
        <v>-1.7499999999999998E-5</v>
      </c>
      <c r="E300" s="211">
        <f t="shared" si="187"/>
        <v>-1.7499999999999998E-5</v>
      </c>
      <c r="F300" s="211">
        <f t="shared" si="187"/>
        <v>-1.7499999999999998E-5</v>
      </c>
      <c r="G300" s="211">
        <f t="shared" si="187"/>
        <v>-1.7499999999999998E-5</v>
      </c>
      <c r="H300" s="211">
        <f t="shared" si="187"/>
        <v>-1.7499999999999998E-5</v>
      </c>
      <c r="I300" s="211">
        <f t="shared" si="187"/>
        <v>-1.7499999999999998E-5</v>
      </c>
      <c r="J300" s="211">
        <f t="shared" si="187"/>
        <v>-1.7499999999999998E-5</v>
      </c>
      <c r="K300" s="211">
        <f t="shared" si="187"/>
        <v>-1.7499999999999998E-5</v>
      </c>
      <c r="L300" s="211">
        <f t="shared" si="187"/>
        <v>-1.7499999999999998E-5</v>
      </c>
      <c r="M300" s="211">
        <f t="shared" si="187"/>
        <v>-1.7499999999999998E-5</v>
      </c>
      <c r="N300" s="212">
        <f t="shared" si="187"/>
        <v>-1.7499999999999998E-5</v>
      </c>
    </row>
    <row r="301" spans="2:14" s="18" customFormat="1" x14ac:dyDescent="0.25">
      <c r="B301" s="165" t="s">
        <v>165</v>
      </c>
      <c r="C301" s="20"/>
      <c r="D301" s="211">
        <f t="shared" ref="D301:N301" si="188">((D172-$C$229)*$C$214)/10^3</f>
        <v>-1.7499999999999998E-5</v>
      </c>
      <c r="E301" s="211">
        <f t="shared" si="188"/>
        <v>-1.7499999999999998E-5</v>
      </c>
      <c r="F301" s="211">
        <f t="shared" si="188"/>
        <v>-1.7499999999999998E-5</v>
      </c>
      <c r="G301" s="211">
        <f t="shared" si="188"/>
        <v>-1.7499999999999998E-5</v>
      </c>
      <c r="H301" s="211">
        <f t="shared" si="188"/>
        <v>-1.7499999999999998E-5</v>
      </c>
      <c r="I301" s="211">
        <f t="shared" si="188"/>
        <v>-1.7499999999999998E-5</v>
      </c>
      <c r="J301" s="211">
        <f t="shared" si="188"/>
        <v>-1.7499999999999998E-5</v>
      </c>
      <c r="K301" s="211">
        <f t="shared" si="188"/>
        <v>-1.7499999999999998E-5</v>
      </c>
      <c r="L301" s="211">
        <f t="shared" si="188"/>
        <v>-1.7499999999999998E-5</v>
      </c>
      <c r="M301" s="211">
        <f t="shared" si="188"/>
        <v>-1.7499999999999998E-5</v>
      </c>
      <c r="N301" s="212">
        <f t="shared" si="188"/>
        <v>-1.7499999999999998E-5</v>
      </c>
    </row>
    <row r="302" spans="2:14" s="18" customFormat="1" x14ac:dyDescent="0.25">
      <c r="B302" s="165" t="s">
        <v>166</v>
      </c>
      <c r="C302" s="20"/>
      <c r="D302" s="21">
        <f t="shared" ref="D302:N302" si="189">((D173-$C$229)*$C$214)/10^3</f>
        <v>321.02998250000002</v>
      </c>
      <c r="E302" s="21">
        <f t="shared" si="189"/>
        <v>266.39998250000002</v>
      </c>
      <c r="F302" s="21">
        <f t="shared" si="189"/>
        <v>131.18998250000001</v>
      </c>
      <c r="G302" s="21">
        <f t="shared" si="189"/>
        <v>51.449982500000004</v>
      </c>
      <c r="H302" s="21">
        <f t="shared" si="189"/>
        <v>79.169982500000032</v>
      </c>
      <c r="I302" s="21">
        <f t="shared" si="189"/>
        <v>209.60998249999994</v>
      </c>
      <c r="J302" s="21">
        <f t="shared" si="189"/>
        <v>224.57998250000003</v>
      </c>
      <c r="K302" s="21">
        <f t="shared" si="189"/>
        <v>246.92998249999999</v>
      </c>
      <c r="L302" s="21">
        <f t="shared" si="189"/>
        <v>192.41998250000003</v>
      </c>
      <c r="M302" s="21">
        <f t="shared" si="189"/>
        <v>225.95998250000005</v>
      </c>
      <c r="N302" s="131">
        <f t="shared" si="189"/>
        <v>304.07421505813966</v>
      </c>
    </row>
    <row r="303" spans="2:14" s="18" customFormat="1" x14ac:dyDescent="0.25">
      <c r="B303" s="165" t="s">
        <v>186</v>
      </c>
      <c r="C303" s="20"/>
      <c r="D303" s="211">
        <f t="shared" ref="D303:N303" si="190">((D174-$C$229)*$C$214)/10^3</f>
        <v>-1.7499999999999998E-5</v>
      </c>
      <c r="E303" s="211">
        <f t="shared" si="190"/>
        <v>-1.7499999999999998E-5</v>
      </c>
      <c r="F303" s="211">
        <f t="shared" si="190"/>
        <v>-1.7499999999999998E-5</v>
      </c>
      <c r="G303" s="211">
        <f t="shared" si="190"/>
        <v>-1.7499999999999998E-5</v>
      </c>
      <c r="H303" s="211">
        <f t="shared" si="190"/>
        <v>-1.7499999999999998E-5</v>
      </c>
      <c r="I303" s="211">
        <f t="shared" si="190"/>
        <v>-1.7499999999999998E-5</v>
      </c>
      <c r="J303" s="211">
        <f t="shared" si="190"/>
        <v>-1.7499999999999998E-5</v>
      </c>
      <c r="K303" s="211">
        <f t="shared" si="190"/>
        <v>-1.7499999999999998E-5</v>
      </c>
      <c r="L303" s="211">
        <f t="shared" si="190"/>
        <v>-1.7499999999999998E-5</v>
      </c>
      <c r="M303" s="211">
        <f t="shared" si="190"/>
        <v>-1.7499999999999998E-5</v>
      </c>
      <c r="N303" s="212">
        <f t="shared" si="190"/>
        <v>-1.7499999999999998E-5</v>
      </c>
    </row>
    <row r="304" spans="2:14" s="18" customFormat="1" x14ac:dyDescent="0.25">
      <c r="B304" s="165" t="s">
        <v>167</v>
      </c>
      <c r="C304" s="20"/>
      <c r="D304" s="211">
        <f t="shared" ref="D304:N304" si="191">((D175-$C$229)*$C$214)/10^3</f>
        <v>-1.7499999999999998E-5</v>
      </c>
      <c r="E304" s="211">
        <f t="shared" si="191"/>
        <v>-1.7499999999999998E-5</v>
      </c>
      <c r="F304" s="211">
        <f t="shared" si="191"/>
        <v>-1.7499999999999998E-5</v>
      </c>
      <c r="G304" s="211">
        <f t="shared" si="191"/>
        <v>-1.7499999999999998E-5</v>
      </c>
      <c r="H304" s="211">
        <f t="shared" si="191"/>
        <v>-1.7499999999999998E-5</v>
      </c>
      <c r="I304" s="211">
        <f t="shared" si="191"/>
        <v>-1.7499999999999998E-5</v>
      </c>
      <c r="J304" s="211">
        <f t="shared" si="191"/>
        <v>-1.7499999999999998E-5</v>
      </c>
      <c r="K304" s="211">
        <f t="shared" si="191"/>
        <v>-1.7499999999999998E-5</v>
      </c>
      <c r="L304" s="211">
        <f t="shared" si="191"/>
        <v>-1.7499999999999998E-5</v>
      </c>
      <c r="M304" s="211">
        <f t="shared" si="191"/>
        <v>-1.7499999999999998E-5</v>
      </c>
      <c r="N304" s="212">
        <f t="shared" si="191"/>
        <v>-1.7499999999999998E-5</v>
      </c>
    </row>
    <row r="305" spans="2:14" s="18" customFormat="1" x14ac:dyDescent="0.25">
      <c r="B305" s="165" t="s">
        <v>168</v>
      </c>
      <c r="C305" s="20"/>
      <c r="D305" s="211">
        <f t="shared" ref="D305:N305" si="192">((D176-$C$229)*$C$214)/10^3</f>
        <v>-1.7499999999999998E-5</v>
      </c>
      <c r="E305" s="211">
        <f t="shared" si="192"/>
        <v>-1.7499999999999998E-5</v>
      </c>
      <c r="F305" s="211">
        <f t="shared" si="192"/>
        <v>-1.7499999999999998E-5</v>
      </c>
      <c r="G305" s="211">
        <f t="shared" si="192"/>
        <v>-1.7499999999999998E-5</v>
      </c>
      <c r="H305" s="211">
        <f t="shared" si="192"/>
        <v>-1.7499999999999998E-5</v>
      </c>
      <c r="I305" s="211">
        <f t="shared" si="192"/>
        <v>-1.7499999999999998E-5</v>
      </c>
      <c r="J305" s="211">
        <f t="shared" si="192"/>
        <v>-1.7499999999999998E-5</v>
      </c>
      <c r="K305" s="211">
        <f t="shared" si="192"/>
        <v>-1.7499999999999998E-5</v>
      </c>
      <c r="L305" s="211">
        <f t="shared" si="192"/>
        <v>-1.7499999999999998E-5</v>
      </c>
      <c r="M305" s="211">
        <f t="shared" si="192"/>
        <v>-1.7499999999999998E-5</v>
      </c>
      <c r="N305" s="212">
        <f t="shared" si="192"/>
        <v>-1.7499999999999998E-5</v>
      </c>
    </row>
    <row r="306" spans="2:14" s="18" customFormat="1" x14ac:dyDescent="0.25">
      <c r="B306" s="165" t="s">
        <v>169</v>
      </c>
      <c r="C306" s="20"/>
      <c r="D306" s="211">
        <f t="shared" ref="D306:N306" si="193">((D177-$C$229)*$C$214)/10^3</f>
        <v>-1.7499999999999998E-5</v>
      </c>
      <c r="E306" s="211">
        <f t="shared" si="193"/>
        <v>-1.7499999999999998E-5</v>
      </c>
      <c r="F306" s="211">
        <f t="shared" si="193"/>
        <v>-1.7499999999999998E-5</v>
      </c>
      <c r="G306" s="211">
        <f t="shared" si="193"/>
        <v>-1.7499999999999998E-5</v>
      </c>
      <c r="H306" s="211">
        <f t="shared" si="193"/>
        <v>-1.7499999999999998E-5</v>
      </c>
      <c r="I306" s="211">
        <f t="shared" si="193"/>
        <v>-1.7499999999999998E-5</v>
      </c>
      <c r="J306" s="211">
        <f t="shared" si="193"/>
        <v>-1.7499999999999998E-5</v>
      </c>
      <c r="K306" s="211">
        <f t="shared" si="193"/>
        <v>-1.7499999999999998E-5</v>
      </c>
      <c r="L306" s="211">
        <f t="shared" si="193"/>
        <v>-1.7499999999999998E-5</v>
      </c>
      <c r="M306" s="211">
        <f t="shared" si="193"/>
        <v>-1.7499999999999998E-5</v>
      </c>
      <c r="N306" s="212">
        <f t="shared" si="193"/>
        <v>-1.7499999999999998E-5</v>
      </c>
    </row>
    <row r="307" spans="2:14" s="18" customFormat="1" x14ac:dyDescent="0.25">
      <c r="B307" s="165" t="s">
        <v>170</v>
      </c>
      <c r="C307" s="20"/>
      <c r="D307" s="21">
        <f t="shared" ref="D307:N307" si="194">((D178-$C$229)*$C$214)/10^3</f>
        <v>324.6479824999999</v>
      </c>
      <c r="E307" s="21">
        <f t="shared" si="194"/>
        <v>466.28998250000006</v>
      </c>
      <c r="F307" s="21">
        <f t="shared" si="194"/>
        <v>340.70998250000002</v>
      </c>
      <c r="G307" s="21">
        <f t="shared" si="194"/>
        <v>252.92998249999999</v>
      </c>
      <c r="H307" s="21">
        <f t="shared" si="194"/>
        <v>244.25998250000004</v>
      </c>
      <c r="I307" s="21">
        <f t="shared" si="194"/>
        <v>276.11998250000011</v>
      </c>
      <c r="J307" s="21">
        <f t="shared" si="194"/>
        <v>260.09998250000007</v>
      </c>
      <c r="K307" s="21">
        <f t="shared" si="194"/>
        <v>219.9599825</v>
      </c>
      <c r="L307" s="21">
        <f t="shared" si="194"/>
        <v>210.77998250000005</v>
      </c>
      <c r="M307" s="21">
        <f t="shared" si="194"/>
        <v>185.6399825</v>
      </c>
      <c r="N307" s="131">
        <f t="shared" si="194"/>
        <v>169.77471191176468</v>
      </c>
    </row>
    <row r="308" spans="2:14" s="18" customFormat="1" x14ac:dyDescent="0.25">
      <c r="B308" s="459" t="s">
        <v>549</v>
      </c>
      <c r="C308" s="169"/>
      <c r="D308" s="202">
        <f>SUM(D272:D307)</f>
        <v>4336.334969999999</v>
      </c>
      <c r="E308" s="202">
        <f t="shared" ref="E308" si="195">SUM(E272:E307)</f>
        <v>4830.9893700000039</v>
      </c>
      <c r="F308" s="202">
        <f t="shared" ref="F308" si="196">SUM(F272:F307)</f>
        <v>4266.8693699999994</v>
      </c>
      <c r="G308" s="202">
        <f t="shared" ref="G308" si="197">SUM(G272:G307)</f>
        <v>3741.9293699999994</v>
      </c>
      <c r="H308" s="202">
        <f t="shared" ref="H308" si="198">SUM(H272:H307)</f>
        <v>4409.9693700000007</v>
      </c>
      <c r="I308" s="202">
        <f t="shared" ref="I308" si="199">SUM(I272:I307)</f>
        <v>4655.8493700000035</v>
      </c>
      <c r="J308" s="202">
        <f t="shared" ref="J308" si="200">SUM(J272:J307)</f>
        <v>4465.4993700000014</v>
      </c>
      <c r="K308" s="202">
        <f t="shared" ref="K308" si="201">SUM(K272:K307)</f>
        <v>4200.599369999999</v>
      </c>
      <c r="L308" s="202">
        <f t="shared" ref="L308:N308" si="202">SUM(L272:L307)</f>
        <v>3986.7893699999995</v>
      </c>
      <c r="M308" s="202">
        <f t="shared" si="202"/>
        <v>3774.9605699999993</v>
      </c>
      <c r="N308" s="203">
        <f t="shared" si="202"/>
        <v>3744.1824283234541</v>
      </c>
    </row>
    <row r="309" spans="2:14" s="61" customFormat="1" x14ac:dyDescent="0.25">
      <c r="B309" s="42"/>
      <c r="C309" s="42"/>
      <c r="D309" s="42"/>
      <c r="E309" s="42"/>
      <c r="F309" s="62"/>
      <c r="G309" s="62"/>
      <c r="H309" s="62"/>
      <c r="I309" s="62"/>
      <c r="J309" s="62"/>
      <c r="K309" s="62"/>
      <c r="L309" s="62"/>
      <c r="M309" s="62"/>
      <c r="N309" s="62"/>
    </row>
    <row r="310" spans="2:14" x14ac:dyDescent="0.25">
      <c r="B310" s="13"/>
      <c r="C310" s="14"/>
      <c r="D310" s="14"/>
      <c r="E310" s="14"/>
    </row>
    <row r="311" spans="2:14" s="18" customFormat="1" x14ac:dyDescent="0.25">
      <c r="B311" s="15" t="s">
        <v>52</v>
      </c>
      <c r="C311" s="16" t="s">
        <v>53</v>
      </c>
      <c r="D311" s="16">
        <v>2005</v>
      </c>
      <c r="E311" s="16">
        <v>2006</v>
      </c>
      <c r="F311" s="16">
        <v>2007</v>
      </c>
      <c r="G311" s="16">
        <v>2008</v>
      </c>
      <c r="H311" s="16">
        <v>2009</v>
      </c>
      <c r="I311" s="16">
        <v>2010</v>
      </c>
      <c r="J311" s="16">
        <v>2011</v>
      </c>
      <c r="K311" s="16">
        <v>2012</v>
      </c>
      <c r="L311" s="16">
        <v>2013</v>
      </c>
      <c r="M311" s="16">
        <v>2014</v>
      </c>
      <c r="N311" s="17">
        <v>2015</v>
      </c>
    </row>
    <row r="312" spans="2:14" s="61" customFormat="1" x14ac:dyDescent="0.25">
      <c r="B312" s="22" t="s">
        <v>23</v>
      </c>
      <c r="C312" s="23" t="s">
        <v>11</v>
      </c>
      <c r="D312" s="63">
        <v>0</v>
      </c>
      <c r="E312" s="63">
        <v>0</v>
      </c>
      <c r="F312" s="63">
        <v>0</v>
      </c>
      <c r="G312" s="63">
        <v>0</v>
      </c>
      <c r="H312" s="63">
        <v>0</v>
      </c>
      <c r="I312" s="63">
        <v>0</v>
      </c>
      <c r="J312" s="63">
        <v>0</v>
      </c>
      <c r="K312" s="63">
        <v>0</v>
      </c>
      <c r="L312" s="63">
        <v>0</v>
      </c>
      <c r="M312" s="63">
        <v>0</v>
      </c>
      <c r="N312" s="64">
        <v>0</v>
      </c>
    </row>
    <row r="313" spans="2:14" x14ac:dyDescent="0.25">
      <c r="B313" s="65"/>
      <c r="C313" s="66"/>
      <c r="D313" s="66"/>
      <c r="E313" s="66"/>
      <c r="F313" s="34"/>
      <c r="G313" s="34"/>
      <c r="H313" s="34"/>
      <c r="I313" s="34"/>
      <c r="J313" s="34"/>
      <c r="K313" s="34"/>
      <c r="L313" s="34"/>
      <c r="M313" s="34"/>
      <c r="N313" s="34"/>
    </row>
    <row r="314" spans="2:14" x14ac:dyDescent="0.25">
      <c r="B314" s="34"/>
      <c r="C314" s="34"/>
      <c r="D314" s="34"/>
      <c r="E314" s="34"/>
      <c r="F314" s="34"/>
      <c r="G314" s="34"/>
      <c r="H314" s="34"/>
      <c r="I314" s="34"/>
      <c r="J314" s="34"/>
      <c r="K314" s="34"/>
      <c r="L314" s="34"/>
      <c r="M314" s="34"/>
      <c r="N314" s="34"/>
    </row>
    <row r="315" spans="2:14" s="18" customFormat="1" x14ac:dyDescent="0.25">
      <c r="B315" s="15" t="s">
        <v>100</v>
      </c>
      <c r="C315" s="16" t="s">
        <v>90</v>
      </c>
      <c r="D315" s="16">
        <v>2005</v>
      </c>
      <c r="E315" s="16">
        <v>2006</v>
      </c>
      <c r="F315" s="16">
        <v>2007</v>
      </c>
      <c r="G315" s="16">
        <v>2008</v>
      </c>
      <c r="H315" s="16">
        <v>2009</v>
      </c>
      <c r="I315" s="16">
        <v>2010</v>
      </c>
      <c r="J315" s="16">
        <v>2011</v>
      </c>
      <c r="K315" s="16">
        <v>2012</v>
      </c>
      <c r="L315" s="16">
        <v>2013</v>
      </c>
      <c r="M315" s="16">
        <v>2014</v>
      </c>
      <c r="N315" s="17">
        <v>2015</v>
      </c>
    </row>
    <row r="316" spans="2:14" s="18" customFormat="1" x14ac:dyDescent="0.25">
      <c r="B316" s="166" t="s">
        <v>20</v>
      </c>
      <c r="C316" s="67"/>
      <c r="D316" s="186"/>
      <c r="E316" s="186"/>
      <c r="F316" s="186"/>
      <c r="G316" s="186"/>
      <c r="H316" s="186"/>
      <c r="I316" s="186"/>
      <c r="J316" s="186"/>
      <c r="K316" s="186"/>
      <c r="L316" s="186"/>
      <c r="M316" s="186"/>
      <c r="N316" s="187"/>
    </row>
    <row r="317" spans="2:14" s="18" customFormat="1" x14ac:dyDescent="0.25">
      <c r="B317" s="165" t="s">
        <v>136</v>
      </c>
      <c r="C317" s="20"/>
      <c r="D317" s="211">
        <f t="shared" ref="D317:L317" si="203">D234*(1-$F$312)</f>
        <v>-1.7499999999999998E-5</v>
      </c>
      <c r="E317" s="211">
        <f t="shared" si="203"/>
        <v>-1.7499999999999998E-5</v>
      </c>
      <c r="F317" s="211">
        <f t="shared" si="203"/>
        <v>-1.7499999999999998E-5</v>
      </c>
      <c r="G317" s="211">
        <f t="shared" si="203"/>
        <v>-1.7499999999999998E-5</v>
      </c>
      <c r="H317" s="211">
        <f t="shared" si="203"/>
        <v>-1.7499999999999998E-5</v>
      </c>
      <c r="I317" s="211">
        <f t="shared" si="203"/>
        <v>-1.7499999999999998E-5</v>
      </c>
      <c r="J317" s="211">
        <f t="shared" si="203"/>
        <v>-1.7499999999999998E-5</v>
      </c>
      <c r="K317" s="211">
        <f t="shared" si="203"/>
        <v>-1.7499999999999998E-5</v>
      </c>
      <c r="L317" s="211">
        <f t="shared" si="203"/>
        <v>-1.7499999999999998E-5</v>
      </c>
      <c r="M317" s="211">
        <f t="shared" ref="M317:N317" si="204">M234*(1-$F$312)</f>
        <v>-1.7499999999999998E-5</v>
      </c>
      <c r="N317" s="212">
        <f t="shared" si="204"/>
        <v>-1.7499999999999998E-5</v>
      </c>
    </row>
    <row r="318" spans="2:14" s="18" customFormat="1" x14ac:dyDescent="0.25">
      <c r="B318" s="165" t="s">
        <v>137</v>
      </c>
      <c r="C318" s="20"/>
      <c r="D318" s="21">
        <f t="shared" ref="D318:L318" si="205">D235*(1-$F$312)</f>
        <v>1183.1813825000002</v>
      </c>
      <c r="E318" s="21">
        <f t="shared" si="205"/>
        <v>1198.5899824999999</v>
      </c>
      <c r="F318" s="21">
        <f t="shared" si="205"/>
        <v>1142.7299825000002</v>
      </c>
      <c r="G318" s="21">
        <f t="shared" si="205"/>
        <v>1137.5399824999997</v>
      </c>
      <c r="H318" s="21">
        <f t="shared" si="205"/>
        <v>1265.4899825</v>
      </c>
      <c r="I318" s="21">
        <f t="shared" si="205"/>
        <v>1344.4199824999998</v>
      </c>
      <c r="J318" s="21">
        <f t="shared" si="205"/>
        <v>1324.4699825000005</v>
      </c>
      <c r="K318" s="21">
        <f t="shared" si="205"/>
        <v>1313.9099824999998</v>
      </c>
      <c r="L318" s="21">
        <f t="shared" si="205"/>
        <v>1314.9899824999998</v>
      </c>
      <c r="M318" s="21">
        <f t="shared" ref="M318:N318" si="206">M235*(1-$F$312)</f>
        <v>1110.7499824999998</v>
      </c>
      <c r="N318" s="131">
        <f t="shared" si="206"/>
        <v>1010.9385345661155</v>
      </c>
    </row>
    <row r="319" spans="2:14" s="18" customFormat="1" x14ac:dyDescent="0.25">
      <c r="B319" s="165" t="s">
        <v>138</v>
      </c>
      <c r="C319" s="20"/>
      <c r="D319" s="211">
        <f t="shared" ref="D319:L319" si="207">D236*(1-$F$312)</f>
        <v>-1.7499999999999998E-5</v>
      </c>
      <c r="E319" s="211">
        <f t="shared" si="207"/>
        <v>-1.7499999999999998E-5</v>
      </c>
      <c r="F319" s="211">
        <f t="shared" si="207"/>
        <v>-1.7499999999999998E-5</v>
      </c>
      <c r="G319" s="211">
        <f t="shared" si="207"/>
        <v>-1.7499999999999998E-5</v>
      </c>
      <c r="H319" s="211">
        <f t="shared" si="207"/>
        <v>-1.7499999999999998E-5</v>
      </c>
      <c r="I319" s="211">
        <f t="shared" si="207"/>
        <v>-1.7499999999999998E-5</v>
      </c>
      <c r="J319" s="211">
        <f t="shared" si="207"/>
        <v>-1.7499999999999998E-5</v>
      </c>
      <c r="K319" s="211">
        <f t="shared" si="207"/>
        <v>-1.7499999999999998E-5</v>
      </c>
      <c r="L319" s="211">
        <f t="shared" si="207"/>
        <v>-1.7499999999999998E-5</v>
      </c>
      <c r="M319" s="211">
        <f t="shared" ref="M319:N319" si="208">M236*(1-$F$312)</f>
        <v>1.1825E-3</v>
      </c>
      <c r="N319" s="212">
        <f t="shared" si="208"/>
        <v>2.3824999999999996E-3</v>
      </c>
    </row>
    <row r="320" spans="2:14" s="18" customFormat="1" x14ac:dyDescent="0.25">
      <c r="B320" s="165" t="s">
        <v>139</v>
      </c>
      <c r="C320" s="20"/>
      <c r="D320" s="21">
        <f t="shared" ref="D320:L320" si="209">D237*(1-$F$312)</f>
        <v>132.65998250000001</v>
      </c>
      <c r="E320" s="21">
        <f t="shared" si="209"/>
        <v>161.99998250000002</v>
      </c>
      <c r="F320" s="21">
        <f t="shared" si="209"/>
        <v>178.76998250000003</v>
      </c>
      <c r="G320" s="21">
        <f t="shared" si="209"/>
        <v>123.7499825</v>
      </c>
      <c r="H320" s="21">
        <f t="shared" si="209"/>
        <v>154.25998250000001</v>
      </c>
      <c r="I320" s="21">
        <f t="shared" si="209"/>
        <v>160.70998249999997</v>
      </c>
      <c r="J320" s="21">
        <f t="shared" si="209"/>
        <v>154.7099825</v>
      </c>
      <c r="K320" s="21">
        <f t="shared" si="209"/>
        <v>201.80998250000002</v>
      </c>
      <c r="L320" s="21">
        <f t="shared" si="209"/>
        <v>265.58998250000008</v>
      </c>
      <c r="M320" s="21">
        <f t="shared" ref="M320:N320" si="210">M237*(1-$F$312)</f>
        <v>220.40998250000004</v>
      </c>
      <c r="N320" s="131">
        <f t="shared" si="210"/>
        <v>205.16038839887642</v>
      </c>
    </row>
    <row r="321" spans="2:14" s="18" customFormat="1" x14ac:dyDescent="0.25">
      <c r="B321" s="165" t="s">
        <v>140</v>
      </c>
      <c r="C321" s="20"/>
      <c r="D321" s="211">
        <f t="shared" ref="D321:L321" si="211">D238*(1-$F$312)</f>
        <v>-1.7499999999999998E-5</v>
      </c>
      <c r="E321" s="211">
        <f t="shared" si="211"/>
        <v>-1.7499999999999998E-5</v>
      </c>
      <c r="F321" s="211">
        <f t="shared" si="211"/>
        <v>-1.7499999999999998E-5</v>
      </c>
      <c r="G321" s="211">
        <f t="shared" si="211"/>
        <v>-1.7499999999999998E-5</v>
      </c>
      <c r="H321" s="211">
        <f t="shared" si="211"/>
        <v>-1.7499999999999998E-5</v>
      </c>
      <c r="I321" s="211">
        <f t="shared" si="211"/>
        <v>-1.7499999999999998E-5</v>
      </c>
      <c r="J321" s="211">
        <f t="shared" si="211"/>
        <v>-1.7499999999999998E-5</v>
      </c>
      <c r="K321" s="211">
        <f t="shared" si="211"/>
        <v>-1.7499999999999998E-5</v>
      </c>
      <c r="L321" s="211">
        <f t="shared" si="211"/>
        <v>-1.7499999999999998E-5</v>
      </c>
      <c r="M321" s="211">
        <f t="shared" ref="M321:N321" si="212">M238*(1-$F$312)</f>
        <v>-1.7499999999999998E-5</v>
      </c>
      <c r="N321" s="212">
        <f t="shared" si="212"/>
        <v>-1.7499999999999998E-5</v>
      </c>
    </row>
    <row r="322" spans="2:14" s="18" customFormat="1" x14ac:dyDescent="0.25">
      <c r="B322" s="165" t="s">
        <v>141</v>
      </c>
      <c r="C322" s="20"/>
      <c r="D322" s="211">
        <f t="shared" ref="D322:L322" si="213">D239*(1-$F$312)</f>
        <v>-1.7499999999999998E-5</v>
      </c>
      <c r="E322" s="211">
        <f t="shared" si="213"/>
        <v>-1.7499999999999998E-5</v>
      </c>
      <c r="F322" s="211">
        <f t="shared" si="213"/>
        <v>-1.7499999999999998E-5</v>
      </c>
      <c r="G322" s="211">
        <f t="shared" si="213"/>
        <v>-1.7499999999999998E-5</v>
      </c>
      <c r="H322" s="211">
        <f t="shared" si="213"/>
        <v>-1.7499999999999998E-5</v>
      </c>
      <c r="I322" s="211">
        <f t="shared" si="213"/>
        <v>-1.7499999999999998E-5</v>
      </c>
      <c r="J322" s="211">
        <f t="shared" si="213"/>
        <v>-1.7499999999999998E-5</v>
      </c>
      <c r="K322" s="211">
        <f t="shared" si="213"/>
        <v>-1.7499999999999998E-5</v>
      </c>
      <c r="L322" s="211">
        <f t="shared" si="213"/>
        <v>-1.7499999999999998E-5</v>
      </c>
      <c r="M322" s="211">
        <f t="shared" ref="M322:N322" si="214">M239*(1-$F$312)</f>
        <v>-1.7499999999999998E-5</v>
      </c>
      <c r="N322" s="212">
        <f t="shared" si="214"/>
        <v>-1.7499999999999998E-5</v>
      </c>
    </row>
    <row r="323" spans="2:14" s="18" customFormat="1" x14ac:dyDescent="0.25">
      <c r="B323" s="165" t="s">
        <v>142</v>
      </c>
      <c r="C323" s="20"/>
      <c r="D323" s="211">
        <f t="shared" ref="D323:L323" si="215">D240*(1-$F$312)</f>
        <v>-1.7499999999999998E-5</v>
      </c>
      <c r="E323" s="211">
        <f t="shared" si="215"/>
        <v>-1.7499999999999998E-5</v>
      </c>
      <c r="F323" s="211">
        <f t="shared" si="215"/>
        <v>-1.7499999999999998E-5</v>
      </c>
      <c r="G323" s="211">
        <f t="shared" si="215"/>
        <v>-1.7499999999999998E-5</v>
      </c>
      <c r="H323" s="211">
        <f t="shared" si="215"/>
        <v>-1.7499999999999998E-5</v>
      </c>
      <c r="I323" s="211">
        <f t="shared" si="215"/>
        <v>-1.7499999999999998E-5</v>
      </c>
      <c r="J323" s="211">
        <f t="shared" si="215"/>
        <v>-1.7499999999999998E-5</v>
      </c>
      <c r="K323" s="211">
        <f t="shared" si="215"/>
        <v>-1.7499999999999998E-5</v>
      </c>
      <c r="L323" s="211">
        <f t="shared" si="215"/>
        <v>-1.7499999999999998E-5</v>
      </c>
      <c r="M323" s="211">
        <f t="shared" ref="M323:N323" si="216">M240*(1-$F$312)</f>
        <v>-1.7499999999999998E-5</v>
      </c>
      <c r="N323" s="212">
        <f t="shared" si="216"/>
        <v>-1.7499999999999998E-5</v>
      </c>
    </row>
    <row r="324" spans="2:14" s="18" customFormat="1" x14ac:dyDescent="0.25">
      <c r="B324" s="165" t="s">
        <v>143</v>
      </c>
      <c r="C324" s="20"/>
      <c r="D324" s="211">
        <f t="shared" ref="D324:L324" si="217">D241*(1-$F$312)</f>
        <v>-1.7499999999999998E-5</v>
      </c>
      <c r="E324" s="211">
        <f t="shared" si="217"/>
        <v>-1.7499999999999998E-5</v>
      </c>
      <c r="F324" s="211">
        <f t="shared" si="217"/>
        <v>-1.7499999999999998E-5</v>
      </c>
      <c r="G324" s="211">
        <f t="shared" si="217"/>
        <v>-1.7499999999999998E-5</v>
      </c>
      <c r="H324" s="211">
        <f t="shared" si="217"/>
        <v>-1.7499999999999998E-5</v>
      </c>
      <c r="I324" s="211">
        <f t="shared" si="217"/>
        <v>-1.7499999999999998E-5</v>
      </c>
      <c r="J324" s="211">
        <f t="shared" si="217"/>
        <v>-1.7499999999999998E-5</v>
      </c>
      <c r="K324" s="211">
        <f t="shared" si="217"/>
        <v>-1.7499999999999998E-5</v>
      </c>
      <c r="L324" s="211">
        <f t="shared" si="217"/>
        <v>-1.7499999999999998E-5</v>
      </c>
      <c r="M324" s="211">
        <f t="shared" ref="M324:N324" si="218">M241*(1-$F$312)</f>
        <v>-1.7499999999999998E-5</v>
      </c>
      <c r="N324" s="212">
        <f t="shared" si="218"/>
        <v>-1.7499999999999998E-5</v>
      </c>
    </row>
    <row r="325" spans="2:14" s="18" customFormat="1" x14ac:dyDescent="0.25">
      <c r="B325" s="165" t="s">
        <v>144</v>
      </c>
      <c r="C325" s="20"/>
      <c r="D325" s="211">
        <f t="shared" ref="D325:L325" si="219">D242*(1-$F$312)</f>
        <v>-1.7499999999999998E-5</v>
      </c>
      <c r="E325" s="211">
        <f t="shared" si="219"/>
        <v>-1.7499999999999998E-5</v>
      </c>
      <c r="F325" s="211">
        <f t="shared" si="219"/>
        <v>-1.7499999999999998E-5</v>
      </c>
      <c r="G325" s="211">
        <f t="shared" si="219"/>
        <v>-1.7499999999999998E-5</v>
      </c>
      <c r="H325" s="211">
        <f t="shared" si="219"/>
        <v>-1.7499999999999998E-5</v>
      </c>
      <c r="I325" s="211">
        <f t="shared" si="219"/>
        <v>-1.7499999999999998E-5</v>
      </c>
      <c r="J325" s="211">
        <f t="shared" si="219"/>
        <v>-1.7499999999999998E-5</v>
      </c>
      <c r="K325" s="211">
        <f t="shared" si="219"/>
        <v>-1.7499999999999998E-5</v>
      </c>
      <c r="L325" s="211">
        <f t="shared" si="219"/>
        <v>-1.7499999999999998E-5</v>
      </c>
      <c r="M325" s="211">
        <f t="shared" ref="M325:N325" si="220">M242*(1-$F$312)</f>
        <v>-1.7499999999999998E-5</v>
      </c>
      <c r="N325" s="212">
        <f t="shared" si="220"/>
        <v>-1.7499999999999998E-5</v>
      </c>
    </row>
    <row r="326" spans="2:14" s="18" customFormat="1" x14ac:dyDescent="0.25">
      <c r="B326" s="165" t="s">
        <v>145</v>
      </c>
      <c r="C326" s="20"/>
      <c r="D326" s="211">
        <f t="shared" ref="D326:L326" si="221">D243*(1-$F$312)</f>
        <v>-1.7499999999999998E-5</v>
      </c>
      <c r="E326" s="211">
        <f t="shared" si="221"/>
        <v>-1.7499999999999998E-5</v>
      </c>
      <c r="F326" s="211">
        <f t="shared" si="221"/>
        <v>-1.7499999999999998E-5</v>
      </c>
      <c r="G326" s="211">
        <f t="shared" si="221"/>
        <v>-1.7499999999999998E-5</v>
      </c>
      <c r="H326" s="211">
        <f t="shared" si="221"/>
        <v>-1.7499999999999998E-5</v>
      </c>
      <c r="I326" s="211">
        <f t="shared" si="221"/>
        <v>-1.7499999999999998E-5</v>
      </c>
      <c r="J326" s="211">
        <f t="shared" si="221"/>
        <v>-1.7499999999999998E-5</v>
      </c>
      <c r="K326" s="211">
        <f t="shared" si="221"/>
        <v>-1.7499999999999998E-5</v>
      </c>
      <c r="L326" s="211">
        <f t="shared" si="221"/>
        <v>-1.7499999999999998E-5</v>
      </c>
      <c r="M326" s="211">
        <f t="shared" ref="M326:N326" si="222">M243*(1-$F$312)</f>
        <v>-1.7499999999999998E-5</v>
      </c>
      <c r="N326" s="212">
        <f t="shared" si="222"/>
        <v>-1.7499999999999998E-5</v>
      </c>
    </row>
    <row r="327" spans="2:14" s="18" customFormat="1" x14ac:dyDescent="0.25">
      <c r="B327" s="165" t="s">
        <v>146</v>
      </c>
      <c r="C327" s="20"/>
      <c r="D327" s="21">
        <f t="shared" ref="D327:L327" si="223">D244*(1-$F$312)</f>
        <v>357.75718250000006</v>
      </c>
      <c r="E327" s="21">
        <f t="shared" si="223"/>
        <v>362.57998250000003</v>
      </c>
      <c r="F327" s="21">
        <f t="shared" si="223"/>
        <v>353.09998250000007</v>
      </c>
      <c r="G327" s="21">
        <f t="shared" si="223"/>
        <v>329.09998250000007</v>
      </c>
      <c r="H327" s="21">
        <f t="shared" si="223"/>
        <v>335.42998250000005</v>
      </c>
      <c r="I327" s="21">
        <f t="shared" si="223"/>
        <v>322.82998250000014</v>
      </c>
      <c r="J327" s="21">
        <f t="shared" si="223"/>
        <v>297.80998250000005</v>
      </c>
      <c r="K327" s="21">
        <f t="shared" si="223"/>
        <v>280.01998249999997</v>
      </c>
      <c r="L327" s="21">
        <f t="shared" si="223"/>
        <v>344.27998250000013</v>
      </c>
      <c r="M327" s="21">
        <f t="shared" ref="M327:N327" si="224">M244*(1-$F$312)</f>
        <v>313.85998250000006</v>
      </c>
      <c r="N327" s="131">
        <f t="shared" si="224"/>
        <v>290.45011809322034</v>
      </c>
    </row>
    <row r="328" spans="2:14" s="18" customFormat="1" x14ac:dyDescent="0.25">
      <c r="B328" s="165" t="s">
        <v>147</v>
      </c>
      <c r="C328" s="20"/>
      <c r="D328" s="21">
        <f t="shared" ref="D328:L328" si="225">D245*(1-$F$312)</f>
        <v>2189.2199825000007</v>
      </c>
      <c r="E328" s="21">
        <f t="shared" si="225"/>
        <v>2623.8599825000001</v>
      </c>
      <c r="F328" s="21">
        <f t="shared" si="225"/>
        <v>2499.7499825</v>
      </c>
      <c r="G328" s="21">
        <f t="shared" si="225"/>
        <v>2365.8899825000003</v>
      </c>
      <c r="H328" s="21">
        <f t="shared" si="225"/>
        <v>2540.0999824999999</v>
      </c>
      <c r="I328" s="21">
        <f t="shared" si="225"/>
        <v>2580.6899825</v>
      </c>
      <c r="J328" s="21">
        <f t="shared" si="225"/>
        <v>2439.6599824999998</v>
      </c>
      <c r="K328" s="21">
        <f t="shared" si="225"/>
        <v>2694.1499825000001</v>
      </c>
      <c r="L328" s="21">
        <f t="shared" si="225"/>
        <v>2718.1799824999998</v>
      </c>
      <c r="M328" s="21">
        <f t="shared" ref="M328:N328" si="226">M245*(1-$F$312)</f>
        <v>2675.3099824999999</v>
      </c>
      <c r="N328" s="131">
        <f t="shared" si="226"/>
        <v>2678.6634463027781</v>
      </c>
    </row>
    <row r="329" spans="2:14" s="18" customFormat="1" x14ac:dyDescent="0.25">
      <c r="B329" s="165" t="s">
        <v>148</v>
      </c>
      <c r="C329" s="20"/>
      <c r="D329" s="21">
        <f t="shared" ref="D329:L329" si="227">D246*(1-$F$312)</f>
        <v>281.84998250000001</v>
      </c>
      <c r="E329" s="21">
        <f t="shared" si="227"/>
        <v>280.10998250000006</v>
      </c>
      <c r="F329" s="21">
        <f t="shared" si="227"/>
        <v>281.96998250000013</v>
      </c>
      <c r="G329" s="21">
        <f t="shared" si="227"/>
        <v>272.81998249999998</v>
      </c>
      <c r="H329" s="21">
        <f t="shared" si="227"/>
        <v>279.71998250000013</v>
      </c>
      <c r="I329" s="21">
        <f t="shared" si="227"/>
        <v>265.34998250000001</v>
      </c>
      <c r="J329" s="21">
        <f t="shared" si="227"/>
        <v>271.94998250000003</v>
      </c>
      <c r="K329" s="21">
        <f t="shared" si="227"/>
        <v>251.81998250000004</v>
      </c>
      <c r="L329" s="21">
        <f t="shared" si="227"/>
        <v>272.69998250000009</v>
      </c>
      <c r="M329" s="21">
        <f t="shared" ref="M329:N329" si="228">M246*(1-$F$312)</f>
        <v>298.82998249999997</v>
      </c>
      <c r="N329" s="131">
        <f t="shared" si="228"/>
        <v>307.74503379292071</v>
      </c>
    </row>
    <row r="330" spans="2:14" s="18" customFormat="1" x14ac:dyDescent="0.25">
      <c r="B330" s="165" t="s">
        <v>149</v>
      </c>
      <c r="C330" s="20"/>
      <c r="D330" s="211">
        <f t="shared" ref="D330:L330" si="229">D247*(1-$F$312)</f>
        <v>-1.7499999999999998E-5</v>
      </c>
      <c r="E330" s="211">
        <f t="shared" si="229"/>
        <v>-1.7499999999999998E-5</v>
      </c>
      <c r="F330" s="211">
        <f t="shared" si="229"/>
        <v>-1.7499999999999998E-5</v>
      </c>
      <c r="G330" s="211">
        <f t="shared" si="229"/>
        <v>-1.7499999999999998E-5</v>
      </c>
      <c r="H330" s="211">
        <f t="shared" si="229"/>
        <v>-1.7499999999999998E-5</v>
      </c>
      <c r="I330" s="211">
        <f t="shared" si="229"/>
        <v>-1.7499999999999998E-5</v>
      </c>
      <c r="J330" s="211">
        <f t="shared" si="229"/>
        <v>-1.7499999999999998E-5</v>
      </c>
      <c r="K330" s="211">
        <f t="shared" si="229"/>
        <v>-1.7499999999999998E-5</v>
      </c>
      <c r="L330" s="211">
        <f t="shared" si="229"/>
        <v>-1.7499999999999998E-5</v>
      </c>
      <c r="M330" s="211">
        <f t="shared" ref="M330:N330" si="230">M247*(1-$F$312)</f>
        <v>-1.7499999999999998E-5</v>
      </c>
      <c r="N330" s="212">
        <f t="shared" si="230"/>
        <v>-1.7499999999999998E-5</v>
      </c>
    </row>
    <row r="331" spans="2:14" s="18" customFormat="1" x14ac:dyDescent="0.25">
      <c r="B331" s="165" t="s">
        <v>150</v>
      </c>
      <c r="C331" s="20"/>
      <c r="D331" s="211">
        <f t="shared" ref="D331:L331" si="231">D248*(1-$F$312)</f>
        <v>-1.7499999999999998E-5</v>
      </c>
      <c r="E331" s="211">
        <f t="shared" si="231"/>
        <v>-1.7499999999999998E-5</v>
      </c>
      <c r="F331" s="211">
        <f t="shared" si="231"/>
        <v>-1.7499999999999998E-5</v>
      </c>
      <c r="G331" s="211">
        <f t="shared" si="231"/>
        <v>-1.7499999999999998E-5</v>
      </c>
      <c r="H331" s="211">
        <f t="shared" si="231"/>
        <v>-1.7499999999999998E-5</v>
      </c>
      <c r="I331" s="211">
        <f t="shared" si="231"/>
        <v>-1.7499999999999998E-5</v>
      </c>
      <c r="J331" s="211">
        <f t="shared" si="231"/>
        <v>-1.7499999999999998E-5</v>
      </c>
      <c r="K331" s="211">
        <f t="shared" si="231"/>
        <v>-1.7499999999999998E-5</v>
      </c>
      <c r="L331" s="211">
        <f t="shared" si="231"/>
        <v>-1.7499999999999998E-5</v>
      </c>
      <c r="M331" s="211">
        <f t="shared" ref="M331:N331" si="232">M248*(1-$F$312)</f>
        <v>-1.7499999999999998E-5</v>
      </c>
      <c r="N331" s="212">
        <f t="shared" si="232"/>
        <v>-1.7499999999999998E-5</v>
      </c>
    </row>
    <row r="332" spans="2:14" s="18" customFormat="1" x14ac:dyDescent="0.25">
      <c r="B332" s="165" t="s">
        <v>151</v>
      </c>
      <c r="C332" s="20"/>
      <c r="D332" s="211">
        <f t="shared" ref="D332:L332" si="233">D249*(1-$F$312)</f>
        <v>-1.7499999999999998E-5</v>
      </c>
      <c r="E332" s="211">
        <f t="shared" si="233"/>
        <v>-1.7499999999999998E-5</v>
      </c>
      <c r="F332" s="211">
        <f t="shared" si="233"/>
        <v>-1.7499999999999998E-5</v>
      </c>
      <c r="G332" s="211">
        <f t="shared" si="233"/>
        <v>-1.7499999999999998E-5</v>
      </c>
      <c r="H332" s="211">
        <f t="shared" si="233"/>
        <v>-1.7499999999999998E-5</v>
      </c>
      <c r="I332" s="211">
        <f t="shared" si="233"/>
        <v>-1.7499999999999998E-5</v>
      </c>
      <c r="J332" s="211">
        <f t="shared" si="233"/>
        <v>-1.7499999999999998E-5</v>
      </c>
      <c r="K332" s="211">
        <f t="shared" si="233"/>
        <v>-1.7499999999999998E-5</v>
      </c>
      <c r="L332" s="211">
        <f t="shared" si="233"/>
        <v>-1.7499999999999998E-5</v>
      </c>
      <c r="M332" s="211">
        <f t="shared" ref="M332:N332" si="234">M249*(1-$F$312)</f>
        <v>-1.7499999999999998E-5</v>
      </c>
      <c r="N332" s="212">
        <f t="shared" si="234"/>
        <v>-1.7499999999999998E-5</v>
      </c>
    </row>
    <row r="333" spans="2:14" s="18" customFormat="1" x14ac:dyDescent="0.25">
      <c r="B333" s="165" t="s">
        <v>152</v>
      </c>
      <c r="C333" s="20"/>
      <c r="D333" s="21">
        <f t="shared" ref="D333:L333" si="235">D250*(1-$F$312)</f>
        <v>255.99778250000003</v>
      </c>
      <c r="E333" s="21">
        <f t="shared" si="235"/>
        <v>261.59998250000007</v>
      </c>
      <c r="F333" s="21">
        <f t="shared" si="235"/>
        <v>262.70998250000002</v>
      </c>
      <c r="G333" s="21">
        <f t="shared" si="235"/>
        <v>261.83998250000008</v>
      </c>
      <c r="H333" s="21">
        <f t="shared" si="235"/>
        <v>269.63998250000003</v>
      </c>
      <c r="I333" s="21">
        <f t="shared" si="235"/>
        <v>262.22998250000001</v>
      </c>
      <c r="J333" s="21">
        <f t="shared" si="235"/>
        <v>250.10998250000003</v>
      </c>
      <c r="K333" s="21">
        <f t="shared" si="235"/>
        <v>245.84998250000004</v>
      </c>
      <c r="L333" s="21">
        <f t="shared" si="235"/>
        <v>261.50998250000004</v>
      </c>
      <c r="M333" s="21">
        <f t="shared" ref="M333:N333" si="236">M250*(1-$F$312)</f>
        <v>202.7999825</v>
      </c>
      <c r="N333" s="131">
        <f t="shared" si="236"/>
        <v>172.35199659691628</v>
      </c>
    </row>
    <row r="334" spans="2:14" s="18" customFormat="1" x14ac:dyDescent="0.25">
      <c r="B334" s="165" t="s">
        <v>153</v>
      </c>
      <c r="C334" s="20"/>
      <c r="D334" s="21">
        <f t="shared" ref="D334:L334" si="237">D251*(1-$F$312)</f>
        <v>214.04998250000006</v>
      </c>
      <c r="E334" s="21">
        <f t="shared" si="237"/>
        <v>219.08998250000005</v>
      </c>
      <c r="F334" s="21">
        <f t="shared" si="237"/>
        <v>136.8299825</v>
      </c>
      <c r="G334" s="21">
        <f t="shared" si="237"/>
        <v>160.73998250000005</v>
      </c>
      <c r="H334" s="21">
        <f t="shared" si="237"/>
        <v>213.26998250000008</v>
      </c>
      <c r="I334" s="21">
        <f t="shared" si="237"/>
        <v>206.12998250000001</v>
      </c>
      <c r="J334" s="21">
        <f t="shared" si="237"/>
        <v>191.6999825</v>
      </c>
      <c r="K334" s="21">
        <f t="shared" si="237"/>
        <v>190.61998250000005</v>
      </c>
      <c r="L334" s="21">
        <f t="shared" si="237"/>
        <v>204.3899825</v>
      </c>
      <c r="M334" s="21">
        <f t="shared" ref="M334:N334" si="238">M251*(1-$F$312)</f>
        <v>188.99998250000002</v>
      </c>
      <c r="N334" s="131">
        <f t="shared" si="238"/>
        <v>177.20799955756928</v>
      </c>
    </row>
    <row r="335" spans="2:14" s="18" customFormat="1" x14ac:dyDescent="0.25">
      <c r="B335" s="165" t="s">
        <v>154</v>
      </c>
      <c r="C335" s="20"/>
      <c r="D335" s="211">
        <f t="shared" ref="D335:L335" si="239">D252*(1-$F$312)</f>
        <v>-1.7499999999999998E-5</v>
      </c>
      <c r="E335" s="211">
        <f t="shared" si="239"/>
        <v>-1.7499999999999998E-5</v>
      </c>
      <c r="F335" s="211">
        <f t="shared" si="239"/>
        <v>-1.7499999999999998E-5</v>
      </c>
      <c r="G335" s="211">
        <f t="shared" si="239"/>
        <v>-1.7499999999999998E-5</v>
      </c>
      <c r="H335" s="211">
        <f t="shared" si="239"/>
        <v>-1.7499999999999998E-5</v>
      </c>
      <c r="I335" s="211">
        <f t="shared" si="239"/>
        <v>-1.7499999999999998E-5</v>
      </c>
      <c r="J335" s="211">
        <f t="shared" si="239"/>
        <v>-1.7499999999999998E-5</v>
      </c>
      <c r="K335" s="211">
        <f t="shared" si="239"/>
        <v>-1.7499999999999998E-5</v>
      </c>
      <c r="L335" s="211">
        <f t="shared" si="239"/>
        <v>-1.7499999999999998E-5</v>
      </c>
      <c r="M335" s="211">
        <f t="shared" ref="M335:N335" si="240">M252*(1-$F$312)</f>
        <v>1.1825E-3</v>
      </c>
      <c r="N335" s="212">
        <f t="shared" si="240"/>
        <v>2.3824999999999996E-3</v>
      </c>
    </row>
    <row r="336" spans="2:14" s="18" customFormat="1" x14ac:dyDescent="0.25">
      <c r="B336" s="165" t="s">
        <v>155</v>
      </c>
      <c r="C336" s="20"/>
      <c r="D336" s="21">
        <f t="shared" ref="D336:L336" si="241">D253*(1-$F$312)</f>
        <v>1020.2699825</v>
      </c>
      <c r="E336" s="21">
        <f t="shared" si="241"/>
        <v>1019.9699824999998</v>
      </c>
      <c r="F336" s="21">
        <f t="shared" si="241"/>
        <v>986.57998250000014</v>
      </c>
      <c r="G336" s="21">
        <f t="shared" si="241"/>
        <v>990.50998250000021</v>
      </c>
      <c r="H336" s="21">
        <f t="shared" si="241"/>
        <v>1005.7199825000001</v>
      </c>
      <c r="I336" s="21">
        <f t="shared" si="241"/>
        <v>1029.7799825000002</v>
      </c>
      <c r="J336" s="21">
        <f t="shared" si="241"/>
        <v>1051.5299825</v>
      </c>
      <c r="K336" s="21">
        <f t="shared" si="241"/>
        <v>1036.2299825000002</v>
      </c>
      <c r="L336" s="21">
        <f t="shared" si="241"/>
        <v>1112.8199824999999</v>
      </c>
      <c r="M336" s="21">
        <f t="shared" ref="M336:N336" si="242">M253*(1-$F$312)</f>
        <v>1185.0599824999999</v>
      </c>
      <c r="N336" s="131">
        <f t="shared" si="242"/>
        <v>1233.9115415438812</v>
      </c>
    </row>
    <row r="337" spans="2:14" s="18" customFormat="1" x14ac:dyDescent="0.25">
      <c r="B337" s="165" t="s">
        <v>156</v>
      </c>
      <c r="C337" s="20"/>
      <c r="D337" s="21">
        <f t="shared" ref="D337:L337" si="243">D254*(1-$F$312)</f>
        <v>1085.1599824999998</v>
      </c>
      <c r="E337" s="21">
        <f t="shared" si="243"/>
        <v>1124.6699825000001</v>
      </c>
      <c r="F337" s="21">
        <f t="shared" si="243"/>
        <v>1117.5599824999999</v>
      </c>
      <c r="G337" s="21">
        <f t="shared" si="243"/>
        <v>1141.1399824999999</v>
      </c>
      <c r="H337" s="21">
        <f t="shared" si="243"/>
        <v>1242.1499824999996</v>
      </c>
      <c r="I337" s="21">
        <f t="shared" si="243"/>
        <v>1311.8699824999999</v>
      </c>
      <c r="J337" s="21">
        <f t="shared" si="243"/>
        <v>1336.7399825</v>
      </c>
      <c r="K337" s="21">
        <f t="shared" si="243"/>
        <v>1442.5199825</v>
      </c>
      <c r="L337" s="21">
        <f t="shared" si="243"/>
        <v>1365.2399825</v>
      </c>
      <c r="M337" s="21">
        <f t="shared" ref="M337:N337" si="244">M254*(1-$F$312)</f>
        <v>1537.9499825</v>
      </c>
      <c r="N337" s="131">
        <f t="shared" si="244"/>
        <v>1671.4794234129488</v>
      </c>
    </row>
    <row r="338" spans="2:14" s="18" customFormat="1" x14ac:dyDescent="0.25">
      <c r="B338" s="165" t="s">
        <v>157</v>
      </c>
      <c r="C338" s="20"/>
      <c r="D338" s="211">
        <f t="shared" ref="D338:L338" si="245">D255*(1-$F$312)</f>
        <v>-1.7499999999999998E-5</v>
      </c>
      <c r="E338" s="211">
        <f t="shared" si="245"/>
        <v>-1.7499999999999998E-5</v>
      </c>
      <c r="F338" s="211">
        <f t="shared" si="245"/>
        <v>-1.7499999999999998E-5</v>
      </c>
      <c r="G338" s="211">
        <f t="shared" si="245"/>
        <v>-1.7499999999999998E-5</v>
      </c>
      <c r="H338" s="211">
        <f t="shared" si="245"/>
        <v>-1.7499999999999998E-5</v>
      </c>
      <c r="I338" s="211">
        <f t="shared" si="245"/>
        <v>-1.7499999999999998E-5</v>
      </c>
      <c r="J338" s="211">
        <f t="shared" si="245"/>
        <v>-1.7499999999999998E-5</v>
      </c>
      <c r="K338" s="211">
        <f t="shared" si="245"/>
        <v>-1.7499999999999998E-5</v>
      </c>
      <c r="L338" s="211">
        <f t="shared" si="245"/>
        <v>-1.7499999999999998E-5</v>
      </c>
      <c r="M338" s="211">
        <f t="shared" ref="M338:N338" si="246">M255*(1-$F$312)</f>
        <v>-1.7499999999999998E-5</v>
      </c>
      <c r="N338" s="212">
        <f t="shared" si="246"/>
        <v>-1.7499999999999998E-5</v>
      </c>
    </row>
    <row r="339" spans="2:14" s="18" customFormat="1" x14ac:dyDescent="0.25">
      <c r="B339" s="165" t="s">
        <v>158</v>
      </c>
      <c r="C339" s="20"/>
      <c r="D339" s="211">
        <f t="shared" ref="D339:L339" si="247">D256*(1-$F$312)</f>
        <v>-1.7499999999999998E-5</v>
      </c>
      <c r="E339" s="211">
        <f t="shared" si="247"/>
        <v>-1.7499999999999998E-5</v>
      </c>
      <c r="F339" s="211">
        <f t="shared" si="247"/>
        <v>-1.7499999999999998E-5</v>
      </c>
      <c r="G339" s="211">
        <f t="shared" si="247"/>
        <v>-1.7499999999999998E-5</v>
      </c>
      <c r="H339" s="211">
        <f t="shared" si="247"/>
        <v>-1.7499999999999998E-5</v>
      </c>
      <c r="I339" s="211">
        <f t="shared" si="247"/>
        <v>-1.7499999999999998E-5</v>
      </c>
      <c r="J339" s="211">
        <f t="shared" si="247"/>
        <v>-1.7499999999999998E-5</v>
      </c>
      <c r="K339" s="211">
        <f t="shared" si="247"/>
        <v>-1.7499999999999998E-5</v>
      </c>
      <c r="L339" s="211">
        <f t="shared" si="247"/>
        <v>-1.7499999999999998E-5</v>
      </c>
      <c r="M339" s="211">
        <f t="shared" ref="M339:N339" si="248">M256*(1-$F$312)</f>
        <v>-1.7499999999999998E-5</v>
      </c>
      <c r="N339" s="212">
        <f t="shared" si="248"/>
        <v>-1.7499999999999998E-5</v>
      </c>
    </row>
    <row r="340" spans="2:14" s="18" customFormat="1" x14ac:dyDescent="0.25">
      <c r="B340" s="165" t="s">
        <v>159</v>
      </c>
      <c r="C340" s="20"/>
      <c r="D340" s="211">
        <f t="shared" ref="D340:L340" si="249">D257*(1-$F$312)</f>
        <v>-1.7499999999999998E-5</v>
      </c>
      <c r="E340" s="211">
        <f t="shared" si="249"/>
        <v>-1.7499999999999998E-5</v>
      </c>
      <c r="F340" s="211">
        <f t="shared" si="249"/>
        <v>-1.7499999999999998E-5</v>
      </c>
      <c r="G340" s="211">
        <f t="shared" si="249"/>
        <v>-1.7499999999999998E-5</v>
      </c>
      <c r="H340" s="211">
        <f t="shared" si="249"/>
        <v>-1.7499999999999998E-5</v>
      </c>
      <c r="I340" s="211">
        <f t="shared" si="249"/>
        <v>-1.7499999999999998E-5</v>
      </c>
      <c r="J340" s="211">
        <f t="shared" si="249"/>
        <v>-1.7499999999999998E-5</v>
      </c>
      <c r="K340" s="211">
        <f t="shared" si="249"/>
        <v>-1.7499999999999998E-5</v>
      </c>
      <c r="L340" s="211">
        <f t="shared" si="249"/>
        <v>-1.7499999999999998E-5</v>
      </c>
      <c r="M340" s="211">
        <f t="shared" ref="M340:N340" si="250">M257*(1-$F$312)</f>
        <v>-1.7499999999999998E-5</v>
      </c>
      <c r="N340" s="212">
        <f t="shared" si="250"/>
        <v>-1.7499999999999998E-5</v>
      </c>
    </row>
    <row r="341" spans="2:14" s="18" customFormat="1" x14ac:dyDescent="0.25">
      <c r="B341" s="165" t="s">
        <v>160</v>
      </c>
      <c r="C341" s="20"/>
      <c r="D341" s="211">
        <f t="shared" ref="D341:L341" si="251">D258*(1-$F$312)</f>
        <v>-1.7499999999999998E-5</v>
      </c>
      <c r="E341" s="211">
        <f t="shared" si="251"/>
        <v>-1.7499999999999998E-5</v>
      </c>
      <c r="F341" s="211">
        <f t="shared" si="251"/>
        <v>-1.7499999999999998E-5</v>
      </c>
      <c r="G341" s="211">
        <f t="shared" si="251"/>
        <v>-1.7499999999999998E-5</v>
      </c>
      <c r="H341" s="211">
        <f t="shared" si="251"/>
        <v>-1.7499999999999998E-5</v>
      </c>
      <c r="I341" s="211">
        <f t="shared" si="251"/>
        <v>-1.7499999999999998E-5</v>
      </c>
      <c r="J341" s="211">
        <f t="shared" si="251"/>
        <v>-1.7499999999999998E-5</v>
      </c>
      <c r="K341" s="211">
        <f t="shared" si="251"/>
        <v>-1.7499999999999998E-5</v>
      </c>
      <c r="L341" s="211">
        <f t="shared" si="251"/>
        <v>-1.7499999999999998E-5</v>
      </c>
      <c r="M341" s="211">
        <f t="shared" ref="M341:N341" si="252">M258*(1-$F$312)</f>
        <v>-1.7499999999999998E-5</v>
      </c>
      <c r="N341" s="212">
        <f t="shared" si="252"/>
        <v>-1.7499999999999998E-5</v>
      </c>
    </row>
    <row r="342" spans="2:14" s="18" customFormat="1" x14ac:dyDescent="0.25">
      <c r="B342" s="165" t="s">
        <v>161</v>
      </c>
      <c r="C342" s="20"/>
      <c r="D342" s="21">
        <f t="shared" ref="D342:L342" si="253">D259*(1-$F$312)</f>
        <v>316.52998250000002</v>
      </c>
      <c r="E342" s="21">
        <f t="shared" si="253"/>
        <v>416.90998250000018</v>
      </c>
      <c r="F342" s="21">
        <f t="shared" si="253"/>
        <v>454.16998250000006</v>
      </c>
      <c r="G342" s="21">
        <f t="shared" si="253"/>
        <v>484.73998249999994</v>
      </c>
      <c r="H342" s="21">
        <f t="shared" si="253"/>
        <v>572.66998250000006</v>
      </c>
      <c r="I342" s="21">
        <f t="shared" si="253"/>
        <v>616.43998250000016</v>
      </c>
      <c r="J342" s="21">
        <f t="shared" si="253"/>
        <v>629.78998249999995</v>
      </c>
      <c r="K342" s="21">
        <f t="shared" si="253"/>
        <v>569.81998250000004</v>
      </c>
      <c r="L342" s="21">
        <f t="shared" si="253"/>
        <v>651.68998250000004</v>
      </c>
      <c r="M342" s="21">
        <f t="shared" ref="M342:N342" si="254">M259*(1-$F$312)</f>
        <v>347.24998250000004</v>
      </c>
      <c r="N342" s="131">
        <f t="shared" si="254"/>
        <v>212.96465223947894</v>
      </c>
    </row>
    <row r="343" spans="2:14" s="18" customFormat="1" x14ac:dyDescent="0.25">
      <c r="B343" s="165" t="s">
        <v>162</v>
      </c>
      <c r="C343" s="20"/>
      <c r="D343" s="211">
        <f t="shared" ref="D343:L343" si="255">D260*(1-$F$312)</f>
        <v>-1.7499999999999998E-5</v>
      </c>
      <c r="E343" s="211">
        <f t="shared" si="255"/>
        <v>-1.7499999999999998E-5</v>
      </c>
      <c r="F343" s="211">
        <f t="shared" si="255"/>
        <v>-1.7499999999999998E-5</v>
      </c>
      <c r="G343" s="211">
        <f t="shared" si="255"/>
        <v>-1.7499999999999998E-5</v>
      </c>
      <c r="H343" s="211">
        <f t="shared" si="255"/>
        <v>-1.7499999999999998E-5</v>
      </c>
      <c r="I343" s="211">
        <f t="shared" si="255"/>
        <v>-1.7499999999999998E-5</v>
      </c>
      <c r="J343" s="211">
        <f t="shared" si="255"/>
        <v>-1.7499999999999998E-5</v>
      </c>
      <c r="K343" s="211">
        <f t="shared" si="255"/>
        <v>-1.7499999999999998E-5</v>
      </c>
      <c r="L343" s="211">
        <f t="shared" si="255"/>
        <v>-1.7499999999999998E-5</v>
      </c>
      <c r="M343" s="211">
        <f t="shared" ref="M343:N343" si="256">M260*(1-$F$312)</f>
        <v>1.1825E-3</v>
      </c>
      <c r="N343" s="212">
        <f t="shared" si="256"/>
        <v>2.3824999999999996E-3</v>
      </c>
    </row>
    <row r="344" spans="2:14" s="18" customFormat="1" x14ac:dyDescent="0.25">
      <c r="B344" s="165" t="s">
        <v>163</v>
      </c>
      <c r="C344" s="20"/>
      <c r="D344" s="21">
        <f t="shared" ref="D344:L344" si="257">D261*(1-$F$312)</f>
        <v>555.47998250000012</v>
      </c>
      <c r="E344" s="21">
        <f t="shared" si="257"/>
        <v>548.78998250000006</v>
      </c>
      <c r="F344" s="21">
        <f t="shared" si="257"/>
        <v>546.86998249999988</v>
      </c>
      <c r="G344" s="21">
        <f t="shared" si="257"/>
        <v>572.03998249999995</v>
      </c>
      <c r="H344" s="21">
        <f t="shared" si="257"/>
        <v>554.45998250000002</v>
      </c>
      <c r="I344" s="21">
        <f t="shared" si="257"/>
        <v>563.4899825</v>
      </c>
      <c r="J344" s="21">
        <f t="shared" si="257"/>
        <v>550.58998250000013</v>
      </c>
      <c r="K344" s="21">
        <f t="shared" si="257"/>
        <v>524.96998250000001</v>
      </c>
      <c r="L344" s="21">
        <f t="shared" si="257"/>
        <v>539.48998249999988</v>
      </c>
      <c r="M344" s="21">
        <f t="shared" ref="M344:N344" si="258">M261*(1-$F$312)</f>
        <v>571.58998250000013</v>
      </c>
      <c r="N344" s="131">
        <f t="shared" si="258"/>
        <v>585.41145347625331</v>
      </c>
    </row>
    <row r="345" spans="2:14" s="18" customFormat="1" x14ac:dyDescent="0.25">
      <c r="B345" s="165" t="s">
        <v>164</v>
      </c>
      <c r="C345" s="20"/>
      <c r="D345" s="21">
        <f t="shared" ref="D345:L345" si="259">D262*(1-$F$312)</f>
        <v>1249.2671825</v>
      </c>
      <c r="E345" s="21">
        <f t="shared" si="259"/>
        <v>1261.4099825000003</v>
      </c>
      <c r="F345" s="21">
        <f t="shared" si="259"/>
        <v>1301.2499825</v>
      </c>
      <c r="G345" s="21">
        <f t="shared" si="259"/>
        <v>1286.3399824999999</v>
      </c>
      <c r="H345" s="21">
        <f t="shared" si="259"/>
        <v>1318.2599825</v>
      </c>
      <c r="I345" s="21">
        <f t="shared" si="259"/>
        <v>1369.5299825</v>
      </c>
      <c r="J345" s="21">
        <f t="shared" si="259"/>
        <v>1393.7399825</v>
      </c>
      <c r="K345" s="21">
        <f t="shared" si="259"/>
        <v>1344.8999824999999</v>
      </c>
      <c r="L345" s="21">
        <f t="shared" si="259"/>
        <v>1204.5599825000002</v>
      </c>
      <c r="M345" s="21">
        <f t="shared" ref="M345:N345" si="260">M262*(1-$F$312)</f>
        <v>1307.0099825</v>
      </c>
      <c r="N345" s="131">
        <f t="shared" si="260"/>
        <v>1358.2785230405404</v>
      </c>
    </row>
    <row r="346" spans="2:14" s="18" customFormat="1" x14ac:dyDescent="0.25">
      <c r="B346" s="165" t="s">
        <v>165</v>
      </c>
      <c r="C346" s="20"/>
      <c r="D346" s="211">
        <f t="shared" ref="D346:L346" si="261">D263*(1-$F$312)</f>
        <v>-1.7499999999999998E-5</v>
      </c>
      <c r="E346" s="211">
        <f t="shared" si="261"/>
        <v>-1.7499999999999998E-5</v>
      </c>
      <c r="F346" s="211">
        <f t="shared" si="261"/>
        <v>-1.7499999999999998E-5</v>
      </c>
      <c r="G346" s="211">
        <f t="shared" si="261"/>
        <v>-1.7499999999999998E-5</v>
      </c>
      <c r="H346" s="211">
        <f t="shared" si="261"/>
        <v>-1.7499999999999998E-5</v>
      </c>
      <c r="I346" s="211">
        <f t="shared" si="261"/>
        <v>-1.7499999999999998E-5</v>
      </c>
      <c r="J346" s="211">
        <f t="shared" si="261"/>
        <v>-1.7499999999999998E-5</v>
      </c>
      <c r="K346" s="211">
        <f t="shared" si="261"/>
        <v>-1.7499999999999998E-5</v>
      </c>
      <c r="L346" s="211">
        <f t="shared" si="261"/>
        <v>-1.7499999999999998E-5</v>
      </c>
      <c r="M346" s="211">
        <f t="shared" ref="M346:N346" si="262">M263*(1-$F$312)</f>
        <v>1.1825E-3</v>
      </c>
      <c r="N346" s="212">
        <f t="shared" si="262"/>
        <v>2.3824999999999996E-3</v>
      </c>
    </row>
    <row r="347" spans="2:14" s="18" customFormat="1" x14ac:dyDescent="0.25">
      <c r="B347" s="165" t="s">
        <v>166</v>
      </c>
      <c r="C347" s="20"/>
      <c r="D347" s="21">
        <f t="shared" ref="D347:L347" si="263">D264*(1-$F$312)</f>
        <v>754.36618250000015</v>
      </c>
      <c r="E347" s="21">
        <f t="shared" si="263"/>
        <v>773.78998250000006</v>
      </c>
      <c r="F347" s="21">
        <f t="shared" si="263"/>
        <v>423.29998250000006</v>
      </c>
      <c r="G347" s="21">
        <f t="shared" si="263"/>
        <v>266.75998250000004</v>
      </c>
      <c r="H347" s="21">
        <f t="shared" si="263"/>
        <v>306.05998249999999</v>
      </c>
      <c r="I347" s="21">
        <f t="shared" si="263"/>
        <v>477.80998249999993</v>
      </c>
      <c r="J347" s="21">
        <f t="shared" si="263"/>
        <v>701.4899825</v>
      </c>
      <c r="K347" s="21">
        <f t="shared" si="263"/>
        <v>720.80998250000005</v>
      </c>
      <c r="L347" s="21">
        <f t="shared" si="263"/>
        <v>902.60998249999989</v>
      </c>
      <c r="M347" s="21">
        <f t="shared" ref="M347:N347" si="264">M264*(1-$F$312)</f>
        <v>671.33998249999991</v>
      </c>
      <c r="N347" s="131">
        <f t="shared" si="264"/>
        <v>638.89532325723815</v>
      </c>
    </row>
    <row r="348" spans="2:14" s="18" customFormat="1" x14ac:dyDescent="0.25">
      <c r="B348" s="165" t="s">
        <v>186</v>
      </c>
      <c r="C348" s="20"/>
      <c r="D348" s="211">
        <f t="shared" ref="D348:L348" si="265">D265*(1-$F$312)</f>
        <v>-1.7499999999999998E-5</v>
      </c>
      <c r="E348" s="211">
        <f t="shared" si="265"/>
        <v>-1.7499999999999998E-5</v>
      </c>
      <c r="F348" s="211">
        <f t="shared" si="265"/>
        <v>-1.7499999999999998E-5</v>
      </c>
      <c r="G348" s="211">
        <f t="shared" si="265"/>
        <v>-1.7499999999999998E-5</v>
      </c>
      <c r="H348" s="211">
        <f t="shared" si="265"/>
        <v>-1.7499999999999998E-5</v>
      </c>
      <c r="I348" s="211">
        <f t="shared" si="265"/>
        <v>-1.7499999999999998E-5</v>
      </c>
      <c r="J348" s="211">
        <f t="shared" si="265"/>
        <v>-1.7499999999999998E-5</v>
      </c>
      <c r="K348" s="211">
        <f t="shared" si="265"/>
        <v>-1.7499999999999998E-5</v>
      </c>
      <c r="L348" s="211">
        <f t="shared" si="265"/>
        <v>-1.7499999999999998E-5</v>
      </c>
      <c r="M348" s="211">
        <f t="shared" ref="M348:N348" si="266">M265*(1-$F$312)</f>
        <v>-1.7499999999999998E-5</v>
      </c>
      <c r="N348" s="212">
        <f t="shared" si="266"/>
        <v>-1.7499999999999998E-5</v>
      </c>
    </row>
    <row r="349" spans="2:14" s="18" customFormat="1" x14ac:dyDescent="0.25">
      <c r="B349" s="165" t="s">
        <v>167</v>
      </c>
      <c r="C349" s="20"/>
      <c r="D349" s="211">
        <f t="shared" ref="D349:L349" si="267">D266*(1-$F$312)</f>
        <v>-1.7499999999999998E-5</v>
      </c>
      <c r="E349" s="211">
        <f t="shared" si="267"/>
        <v>-1.7499999999999998E-5</v>
      </c>
      <c r="F349" s="211">
        <f t="shared" si="267"/>
        <v>-1.7499999999999998E-5</v>
      </c>
      <c r="G349" s="211">
        <f t="shared" si="267"/>
        <v>-1.7499999999999998E-5</v>
      </c>
      <c r="H349" s="211">
        <f t="shared" si="267"/>
        <v>-1.7499999999999998E-5</v>
      </c>
      <c r="I349" s="211">
        <f t="shared" si="267"/>
        <v>-1.7499999999999998E-5</v>
      </c>
      <c r="J349" s="211">
        <f t="shared" si="267"/>
        <v>-1.7499999999999998E-5</v>
      </c>
      <c r="K349" s="211">
        <f t="shared" si="267"/>
        <v>-1.7499999999999998E-5</v>
      </c>
      <c r="L349" s="211">
        <f t="shared" si="267"/>
        <v>-1.7499999999999998E-5</v>
      </c>
      <c r="M349" s="211">
        <f t="shared" ref="M349:N349" si="268">M266*(1-$F$312)</f>
        <v>-1.7499999999999998E-5</v>
      </c>
      <c r="N349" s="212">
        <f t="shared" si="268"/>
        <v>-1.7499999999999998E-5</v>
      </c>
    </row>
    <row r="350" spans="2:14" s="18" customFormat="1" x14ac:dyDescent="0.25">
      <c r="B350" s="165" t="s">
        <v>168</v>
      </c>
      <c r="C350" s="20"/>
      <c r="D350" s="21">
        <f t="shared" ref="D350:L350" si="269">D267*(1-$F$312)</f>
        <v>2707.4399825</v>
      </c>
      <c r="E350" s="21">
        <f t="shared" si="269"/>
        <v>3375.7799824999997</v>
      </c>
      <c r="F350" s="21">
        <f t="shared" si="269"/>
        <v>3447.3599825000006</v>
      </c>
      <c r="G350" s="21">
        <f t="shared" si="269"/>
        <v>3543.5099825000002</v>
      </c>
      <c r="H350" s="21">
        <f t="shared" si="269"/>
        <v>3799.9799825</v>
      </c>
      <c r="I350" s="21">
        <f t="shared" si="269"/>
        <v>3887.1599825000003</v>
      </c>
      <c r="J350" s="21">
        <f t="shared" si="269"/>
        <v>3965.4899825000002</v>
      </c>
      <c r="K350" s="21">
        <f t="shared" si="269"/>
        <v>3920.1899825000005</v>
      </c>
      <c r="L350" s="21">
        <f t="shared" si="269"/>
        <v>3877.8599824999992</v>
      </c>
      <c r="M350" s="21">
        <f t="shared" ref="M350:N350" si="270">M267*(1-$F$312)</f>
        <v>3852.8759824999997</v>
      </c>
      <c r="N350" s="131">
        <f t="shared" si="270"/>
        <v>3842.1190125560224</v>
      </c>
    </row>
    <row r="351" spans="2:14" s="18" customFormat="1" x14ac:dyDescent="0.25">
      <c r="B351" s="165" t="s">
        <v>169</v>
      </c>
      <c r="C351" s="20"/>
      <c r="D351" s="211">
        <f t="shared" ref="D351:L351" si="271">D268*(1-$F$312)</f>
        <v>-1.7499999999999998E-5</v>
      </c>
      <c r="E351" s="211">
        <f t="shared" si="271"/>
        <v>-1.7499999999999998E-5</v>
      </c>
      <c r="F351" s="211">
        <f t="shared" si="271"/>
        <v>-1.7499999999999998E-5</v>
      </c>
      <c r="G351" s="211">
        <f t="shared" si="271"/>
        <v>-1.7499999999999998E-5</v>
      </c>
      <c r="H351" s="211">
        <f t="shared" si="271"/>
        <v>-1.7499999999999998E-5</v>
      </c>
      <c r="I351" s="211">
        <f t="shared" si="271"/>
        <v>-1.7499999999999998E-5</v>
      </c>
      <c r="J351" s="211">
        <f t="shared" si="271"/>
        <v>-1.7499999999999998E-5</v>
      </c>
      <c r="K351" s="211">
        <f t="shared" si="271"/>
        <v>-1.7499999999999998E-5</v>
      </c>
      <c r="L351" s="211">
        <f t="shared" si="271"/>
        <v>-1.7499999999999998E-5</v>
      </c>
      <c r="M351" s="211">
        <f t="shared" ref="M351:N351" si="272">M268*(1-$F$312)</f>
        <v>1.1825E-3</v>
      </c>
      <c r="N351" s="212">
        <f t="shared" si="272"/>
        <v>2.3824999999999996E-3</v>
      </c>
    </row>
    <row r="352" spans="2:14" s="18" customFormat="1" x14ac:dyDescent="0.25">
      <c r="B352" s="165" t="s">
        <v>170</v>
      </c>
      <c r="C352" s="20"/>
      <c r="D352" s="21">
        <f t="shared" ref="D352:L352" si="273">D269*(1-$F$312)</f>
        <v>117.52318249999999</v>
      </c>
      <c r="E352" s="21">
        <f t="shared" si="273"/>
        <v>168.74998250000002</v>
      </c>
      <c r="F352" s="21">
        <f t="shared" si="273"/>
        <v>123.38998249999999</v>
      </c>
      <c r="G352" s="21">
        <f t="shared" si="273"/>
        <v>88.679982499999994</v>
      </c>
      <c r="H352" s="21">
        <f t="shared" si="273"/>
        <v>86.789982499999979</v>
      </c>
      <c r="I352" s="21">
        <f t="shared" si="273"/>
        <v>85.4699825</v>
      </c>
      <c r="J352" s="21">
        <f t="shared" si="273"/>
        <v>92.909982500000027</v>
      </c>
      <c r="K352" s="21">
        <f t="shared" si="273"/>
        <v>82.409982499999998</v>
      </c>
      <c r="L352" s="21">
        <f t="shared" si="273"/>
        <v>128.84998250000001</v>
      </c>
      <c r="M352" s="21">
        <f t="shared" ref="M352:N352" si="274">M269*(1-$F$312)</f>
        <v>113.48998249999998</v>
      </c>
      <c r="N352" s="131">
        <f t="shared" si="274"/>
        <v>105.35472942202465</v>
      </c>
    </row>
    <row r="353" spans="2:14" s="18" customFormat="1" x14ac:dyDescent="0.25">
      <c r="B353" s="455" t="s">
        <v>548</v>
      </c>
      <c r="C353" s="20"/>
      <c r="D353" s="456">
        <f>SUM(D317:D352)</f>
        <v>12420.752370000002</v>
      </c>
      <c r="E353" s="456">
        <f t="shared" ref="E353" si="275">SUM(E317:E352)</f>
        <v>13797.899370000003</v>
      </c>
      <c r="F353" s="456">
        <f t="shared" ref="F353" si="276">SUM(F317:F352)</f>
        <v>13256.339370000003</v>
      </c>
      <c r="G353" s="456">
        <f t="shared" ref="G353" si="277">SUM(G317:G352)</f>
        <v>13025.399370000001</v>
      </c>
      <c r="H353" s="456">
        <f t="shared" ref="H353" si="278">SUM(H317:H352)</f>
        <v>13943.999370000001</v>
      </c>
      <c r="I353" s="456">
        <f t="shared" ref="I353" si="279">SUM(I317:I352)</f>
        <v>14483.909370000005</v>
      </c>
      <c r="J353" s="456">
        <f t="shared" ref="J353" si="280">SUM(J317:J352)</f>
        <v>14652.689370000004</v>
      </c>
      <c r="K353" s="456">
        <f t="shared" ref="K353" si="281">SUM(K317:K352)</f>
        <v>14820.02937</v>
      </c>
      <c r="L353" s="456">
        <f t="shared" ref="L353:N353" si="282">SUM(L317:L352)</f>
        <v>15164.759370000002</v>
      </c>
      <c r="M353" s="456">
        <f t="shared" si="282"/>
        <v>14597.531370000002</v>
      </c>
      <c r="N353" s="457">
        <f t="shared" si="282"/>
        <v>14490.943808756787</v>
      </c>
    </row>
    <row r="354" spans="2:14" s="18" customFormat="1" x14ac:dyDescent="0.25">
      <c r="B354" s="166" t="s">
        <v>21</v>
      </c>
      <c r="C354" s="67"/>
      <c r="D354" s="186"/>
      <c r="E354" s="186"/>
      <c r="F354" s="186"/>
      <c r="G354" s="186"/>
      <c r="H354" s="186"/>
      <c r="I354" s="186"/>
      <c r="J354" s="186"/>
      <c r="K354" s="186"/>
      <c r="L354" s="186"/>
      <c r="M354" s="186"/>
      <c r="N354" s="187"/>
    </row>
    <row r="355" spans="2:14" s="18" customFormat="1" x14ac:dyDescent="0.25">
      <c r="B355" s="165" t="s">
        <v>136</v>
      </c>
      <c r="C355" s="20"/>
      <c r="D355" s="211">
        <f t="shared" ref="D355:L355" si="283">D272*(1-$F$312)</f>
        <v>-1.7499999999999998E-5</v>
      </c>
      <c r="E355" s="211">
        <f t="shared" si="283"/>
        <v>-1.7499999999999998E-5</v>
      </c>
      <c r="F355" s="211">
        <f t="shared" si="283"/>
        <v>-1.7499999999999998E-5</v>
      </c>
      <c r="G355" s="211">
        <f t="shared" si="283"/>
        <v>-1.7499999999999998E-5</v>
      </c>
      <c r="H355" s="211">
        <f t="shared" si="283"/>
        <v>-1.7499999999999998E-5</v>
      </c>
      <c r="I355" s="211">
        <f t="shared" si="283"/>
        <v>-1.7499999999999998E-5</v>
      </c>
      <c r="J355" s="211">
        <f t="shared" si="283"/>
        <v>-1.7499999999999998E-5</v>
      </c>
      <c r="K355" s="211">
        <f t="shared" si="283"/>
        <v>-1.7499999999999998E-5</v>
      </c>
      <c r="L355" s="211">
        <f t="shared" si="283"/>
        <v>-1.7499999999999998E-5</v>
      </c>
      <c r="M355" s="211">
        <f t="shared" ref="M355:N355" si="284">M272*(1-$F$312)</f>
        <v>1.1825E-3</v>
      </c>
      <c r="N355" s="212">
        <f t="shared" si="284"/>
        <v>2.3824999999999996E-3</v>
      </c>
    </row>
    <row r="356" spans="2:14" s="18" customFormat="1" x14ac:dyDescent="0.25">
      <c r="B356" s="165" t="s">
        <v>137</v>
      </c>
      <c r="C356" s="20"/>
      <c r="D356" s="21">
        <f t="shared" ref="D356:L356" si="285">D273*(1-$F$312)</f>
        <v>662.45998250000002</v>
      </c>
      <c r="E356" s="21">
        <f t="shared" si="285"/>
        <v>814.16998249999995</v>
      </c>
      <c r="F356" s="21">
        <f t="shared" si="285"/>
        <v>720.14998250000008</v>
      </c>
      <c r="G356" s="21">
        <f t="shared" si="285"/>
        <v>686.1599825000003</v>
      </c>
      <c r="H356" s="21">
        <f t="shared" si="285"/>
        <v>834.14998249999996</v>
      </c>
      <c r="I356" s="21">
        <f t="shared" si="285"/>
        <v>807.86998249999999</v>
      </c>
      <c r="J356" s="21">
        <f t="shared" si="285"/>
        <v>746.72998250000001</v>
      </c>
      <c r="K356" s="21">
        <f t="shared" si="285"/>
        <v>693.71998250000001</v>
      </c>
      <c r="L356" s="21">
        <f t="shared" si="285"/>
        <v>741.59998250000001</v>
      </c>
      <c r="M356" s="21">
        <f t="shared" ref="M356:N356" si="286">M273*(1-$F$312)</f>
        <v>424.43998250000004</v>
      </c>
      <c r="N356" s="131">
        <f t="shared" si="286"/>
        <v>281.61114534123323</v>
      </c>
    </row>
    <row r="357" spans="2:14" s="18" customFormat="1" x14ac:dyDescent="0.25">
      <c r="B357" s="165" t="s">
        <v>138</v>
      </c>
      <c r="C357" s="20"/>
      <c r="D357" s="211">
        <f t="shared" ref="D357:L357" si="287">D274*(1-$F$312)</f>
        <v>-1.7499999999999998E-5</v>
      </c>
      <c r="E357" s="211">
        <f t="shared" si="287"/>
        <v>-1.7499999999999998E-5</v>
      </c>
      <c r="F357" s="211">
        <f t="shared" si="287"/>
        <v>-1.7499999999999998E-5</v>
      </c>
      <c r="G357" s="211">
        <f t="shared" si="287"/>
        <v>-1.7499999999999998E-5</v>
      </c>
      <c r="H357" s="211">
        <f t="shared" si="287"/>
        <v>-1.7499999999999998E-5</v>
      </c>
      <c r="I357" s="211">
        <f t="shared" si="287"/>
        <v>-1.7499999999999998E-5</v>
      </c>
      <c r="J357" s="211">
        <f t="shared" si="287"/>
        <v>-1.7499999999999998E-5</v>
      </c>
      <c r="K357" s="211">
        <f t="shared" si="287"/>
        <v>-1.7499999999999998E-5</v>
      </c>
      <c r="L357" s="211">
        <f t="shared" si="287"/>
        <v>-1.7499999999999998E-5</v>
      </c>
      <c r="M357" s="211">
        <f t="shared" ref="M357:N357" si="288">M274*(1-$F$312)</f>
        <v>-1.7499999999999998E-5</v>
      </c>
      <c r="N357" s="212">
        <f t="shared" si="288"/>
        <v>-1.7499999999999998E-5</v>
      </c>
    </row>
    <row r="358" spans="2:14" s="18" customFormat="1" x14ac:dyDescent="0.25">
      <c r="B358" s="165" t="s">
        <v>139</v>
      </c>
      <c r="C358" s="20"/>
      <c r="D358" s="211">
        <f t="shared" ref="D358:L358" si="289">D275*(1-$F$312)</f>
        <v>-1.7499999999999998E-5</v>
      </c>
      <c r="E358" s="211">
        <f t="shared" si="289"/>
        <v>-1.7499999999999998E-5</v>
      </c>
      <c r="F358" s="211">
        <f t="shared" si="289"/>
        <v>-1.7499999999999998E-5</v>
      </c>
      <c r="G358" s="211">
        <f t="shared" si="289"/>
        <v>-1.7499999999999998E-5</v>
      </c>
      <c r="H358" s="211">
        <f t="shared" si="289"/>
        <v>-1.7499999999999998E-5</v>
      </c>
      <c r="I358" s="211">
        <f t="shared" si="289"/>
        <v>-1.7499999999999998E-5</v>
      </c>
      <c r="J358" s="211">
        <f t="shared" si="289"/>
        <v>-1.7499999999999998E-5</v>
      </c>
      <c r="K358" s="211">
        <f t="shared" si="289"/>
        <v>-1.7499999999999998E-5</v>
      </c>
      <c r="L358" s="211">
        <f t="shared" si="289"/>
        <v>-1.7499999999999998E-5</v>
      </c>
      <c r="M358" s="211">
        <f t="shared" ref="M358:N358" si="290">M275*(1-$F$312)</f>
        <v>-1.7499999999999998E-5</v>
      </c>
      <c r="N358" s="212">
        <f t="shared" si="290"/>
        <v>-1.7499999999999998E-5</v>
      </c>
    </row>
    <row r="359" spans="2:14" s="18" customFormat="1" x14ac:dyDescent="0.25">
      <c r="B359" s="165" t="s">
        <v>140</v>
      </c>
      <c r="C359" s="20"/>
      <c r="D359" s="211">
        <f t="shared" ref="D359:L359" si="291">D276*(1-$F$312)</f>
        <v>-1.7499999999999998E-5</v>
      </c>
      <c r="E359" s="211">
        <f t="shared" si="291"/>
        <v>-1.7499999999999998E-5</v>
      </c>
      <c r="F359" s="211">
        <f t="shared" si="291"/>
        <v>-1.7499999999999998E-5</v>
      </c>
      <c r="G359" s="211">
        <f t="shared" si="291"/>
        <v>-1.7499999999999998E-5</v>
      </c>
      <c r="H359" s="211">
        <f t="shared" si="291"/>
        <v>-1.7499999999999998E-5</v>
      </c>
      <c r="I359" s="211">
        <f t="shared" si="291"/>
        <v>-1.7499999999999998E-5</v>
      </c>
      <c r="J359" s="211">
        <f t="shared" si="291"/>
        <v>-1.7499999999999998E-5</v>
      </c>
      <c r="K359" s="211">
        <f t="shared" si="291"/>
        <v>-1.7499999999999998E-5</v>
      </c>
      <c r="L359" s="211">
        <f t="shared" si="291"/>
        <v>-1.7499999999999998E-5</v>
      </c>
      <c r="M359" s="211">
        <f t="shared" ref="M359:N359" si="292">M276*(1-$F$312)</f>
        <v>-1.7499999999999998E-5</v>
      </c>
      <c r="N359" s="212">
        <f t="shared" si="292"/>
        <v>-1.7499999999999998E-5</v>
      </c>
    </row>
    <row r="360" spans="2:14" s="18" customFormat="1" x14ac:dyDescent="0.25">
      <c r="B360" s="165" t="s">
        <v>141</v>
      </c>
      <c r="C360" s="20"/>
      <c r="D360" s="211">
        <f t="shared" ref="D360:L360" si="293">D277*(1-$F$312)</f>
        <v>-1.7499999999999998E-5</v>
      </c>
      <c r="E360" s="211">
        <f t="shared" si="293"/>
        <v>-1.7499999999999998E-5</v>
      </c>
      <c r="F360" s="211">
        <f t="shared" si="293"/>
        <v>-1.7499999999999998E-5</v>
      </c>
      <c r="G360" s="211">
        <f t="shared" si="293"/>
        <v>-1.7499999999999998E-5</v>
      </c>
      <c r="H360" s="211">
        <f t="shared" si="293"/>
        <v>-1.7499999999999998E-5</v>
      </c>
      <c r="I360" s="211">
        <f t="shared" si="293"/>
        <v>-1.7499999999999998E-5</v>
      </c>
      <c r="J360" s="211">
        <f t="shared" si="293"/>
        <v>-1.7499999999999998E-5</v>
      </c>
      <c r="K360" s="211">
        <f t="shared" si="293"/>
        <v>-1.7499999999999998E-5</v>
      </c>
      <c r="L360" s="211">
        <f t="shared" si="293"/>
        <v>-1.7499999999999998E-5</v>
      </c>
      <c r="M360" s="211">
        <f t="shared" ref="M360:N360" si="294">M277*(1-$F$312)</f>
        <v>-1.7499999999999998E-5</v>
      </c>
      <c r="N360" s="212">
        <f t="shared" si="294"/>
        <v>-1.7499999999999998E-5</v>
      </c>
    </row>
    <row r="361" spans="2:14" s="18" customFormat="1" x14ac:dyDescent="0.25">
      <c r="B361" s="165" t="s">
        <v>142</v>
      </c>
      <c r="C361" s="20"/>
      <c r="D361" s="211">
        <f t="shared" ref="D361:L361" si="295">D278*(1-$F$312)</f>
        <v>-1.7499999999999998E-5</v>
      </c>
      <c r="E361" s="211">
        <f t="shared" si="295"/>
        <v>-1.7499999999999998E-5</v>
      </c>
      <c r="F361" s="211">
        <f t="shared" si="295"/>
        <v>-1.7499999999999998E-5</v>
      </c>
      <c r="G361" s="211">
        <f t="shared" si="295"/>
        <v>-1.7499999999999998E-5</v>
      </c>
      <c r="H361" s="211">
        <f t="shared" si="295"/>
        <v>-1.7499999999999998E-5</v>
      </c>
      <c r="I361" s="211">
        <f t="shared" si="295"/>
        <v>-1.7499999999999998E-5</v>
      </c>
      <c r="J361" s="211">
        <f t="shared" si="295"/>
        <v>-1.7499999999999998E-5</v>
      </c>
      <c r="K361" s="211">
        <f t="shared" si="295"/>
        <v>-1.7499999999999998E-5</v>
      </c>
      <c r="L361" s="211">
        <f t="shared" si="295"/>
        <v>-1.7499999999999998E-5</v>
      </c>
      <c r="M361" s="211">
        <f t="shared" ref="M361:N361" si="296">M278*(1-$F$312)</f>
        <v>-1.7499999999999998E-5</v>
      </c>
      <c r="N361" s="212">
        <f t="shared" si="296"/>
        <v>-1.7499999999999998E-5</v>
      </c>
    </row>
    <row r="362" spans="2:14" s="18" customFormat="1" x14ac:dyDescent="0.25">
      <c r="B362" s="165" t="s">
        <v>143</v>
      </c>
      <c r="C362" s="20"/>
      <c r="D362" s="211">
        <f t="shared" ref="D362:L362" si="297">D279*(1-$F$312)</f>
        <v>-1.7499999999999998E-5</v>
      </c>
      <c r="E362" s="211">
        <f t="shared" si="297"/>
        <v>-1.7499999999999998E-5</v>
      </c>
      <c r="F362" s="211">
        <f t="shared" si="297"/>
        <v>-1.7499999999999998E-5</v>
      </c>
      <c r="G362" s="211">
        <f t="shared" si="297"/>
        <v>-1.7499999999999998E-5</v>
      </c>
      <c r="H362" s="211">
        <f t="shared" si="297"/>
        <v>-1.7499999999999998E-5</v>
      </c>
      <c r="I362" s="211">
        <f t="shared" si="297"/>
        <v>-1.7499999999999998E-5</v>
      </c>
      <c r="J362" s="211">
        <f t="shared" si="297"/>
        <v>-1.7499999999999998E-5</v>
      </c>
      <c r="K362" s="211">
        <f t="shared" si="297"/>
        <v>-1.7499999999999998E-5</v>
      </c>
      <c r="L362" s="211">
        <f t="shared" si="297"/>
        <v>-1.7499999999999998E-5</v>
      </c>
      <c r="M362" s="211">
        <f t="shared" ref="M362:N362" si="298">M279*(1-$F$312)</f>
        <v>-1.7499999999999998E-5</v>
      </c>
      <c r="N362" s="212">
        <f t="shared" si="298"/>
        <v>-1.7499999999999998E-5</v>
      </c>
    </row>
    <row r="363" spans="2:14" s="18" customFormat="1" x14ac:dyDescent="0.25">
      <c r="B363" s="165" t="s">
        <v>144</v>
      </c>
      <c r="C363" s="20"/>
      <c r="D363" s="211">
        <f t="shared" ref="D363:L363" si="299">D280*(1-$F$312)</f>
        <v>-1.7499999999999998E-5</v>
      </c>
      <c r="E363" s="211">
        <f t="shared" si="299"/>
        <v>-1.7499999999999998E-5</v>
      </c>
      <c r="F363" s="211">
        <f t="shared" si="299"/>
        <v>-1.7499999999999998E-5</v>
      </c>
      <c r="G363" s="211">
        <f t="shared" si="299"/>
        <v>-1.7499999999999998E-5</v>
      </c>
      <c r="H363" s="211">
        <f t="shared" si="299"/>
        <v>-1.7499999999999998E-5</v>
      </c>
      <c r="I363" s="211">
        <f t="shared" si="299"/>
        <v>-1.7499999999999998E-5</v>
      </c>
      <c r="J363" s="211">
        <f t="shared" si="299"/>
        <v>-1.7499999999999998E-5</v>
      </c>
      <c r="K363" s="211">
        <f t="shared" si="299"/>
        <v>-1.7499999999999998E-5</v>
      </c>
      <c r="L363" s="211">
        <f t="shared" si="299"/>
        <v>-1.7499999999999998E-5</v>
      </c>
      <c r="M363" s="211">
        <f t="shared" ref="M363:N363" si="300">M280*(1-$F$312)</f>
        <v>-1.7499999999999998E-5</v>
      </c>
      <c r="N363" s="212">
        <f t="shared" si="300"/>
        <v>-1.7499999999999998E-5</v>
      </c>
    </row>
    <row r="364" spans="2:14" s="18" customFormat="1" x14ac:dyDescent="0.25">
      <c r="B364" s="165" t="s">
        <v>145</v>
      </c>
      <c r="C364" s="20"/>
      <c r="D364" s="211">
        <f t="shared" ref="D364:L364" si="301">D281*(1-$F$312)</f>
        <v>-1.7499999999999998E-5</v>
      </c>
      <c r="E364" s="211">
        <f t="shared" si="301"/>
        <v>-1.7499999999999998E-5</v>
      </c>
      <c r="F364" s="211">
        <f t="shared" si="301"/>
        <v>-1.7499999999999998E-5</v>
      </c>
      <c r="G364" s="211">
        <f t="shared" si="301"/>
        <v>-1.7499999999999998E-5</v>
      </c>
      <c r="H364" s="211">
        <f t="shared" si="301"/>
        <v>-1.7499999999999998E-5</v>
      </c>
      <c r="I364" s="211">
        <f t="shared" si="301"/>
        <v>-1.7499999999999998E-5</v>
      </c>
      <c r="J364" s="211">
        <f t="shared" si="301"/>
        <v>-1.7499999999999998E-5</v>
      </c>
      <c r="K364" s="211">
        <f t="shared" si="301"/>
        <v>-1.7499999999999998E-5</v>
      </c>
      <c r="L364" s="211">
        <f t="shared" si="301"/>
        <v>-1.7499999999999998E-5</v>
      </c>
      <c r="M364" s="211">
        <f t="shared" ref="M364:N364" si="302">M281*(1-$F$312)</f>
        <v>-1.7499999999999998E-5</v>
      </c>
      <c r="N364" s="212">
        <f t="shared" si="302"/>
        <v>-1.7499999999999998E-5</v>
      </c>
    </row>
    <row r="365" spans="2:14" s="18" customFormat="1" x14ac:dyDescent="0.25">
      <c r="B365" s="165" t="s">
        <v>146</v>
      </c>
      <c r="C365" s="20"/>
      <c r="D365" s="21">
        <f t="shared" ref="D365:L365" si="303">D282*(1-$F$312)</f>
        <v>235.46998250000007</v>
      </c>
      <c r="E365" s="21">
        <f t="shared" si="303"/>
        <v>250.22998249999998</v>
      </c>
      <c r="F365" s="21">
        <f t="shared" si="303"/>
        <v>249.65998249999998</v>
      </c>
      <c r="G365" s="21">
        <f t="shared" si="303"/>
        <v>235.85998250000003</v>
      </c>
      <c r="H365" s="21">
        <f t="shared" si="303"/>
        <v>295.31998250000009</v>
      </c>
      <c r="I365" s="21">
        <f t="shared" si="303"/>
        <v>264.08998250000002</v>
      </c>
      <c r="J365" s="21">
        <f t="shared" si="303"/>
        <v>231.47998249999998</v>
      </c>
      <c r="K365" s="21">
        <f t="shared" si="303"/>
        <v>166.8599825</v>
      </c>
      <c r="L365" s="21">
        <f t="shared" si="303"/>
        <v>156.80998250000002</v>
      </c>
      <c r="M365" s="21">
        <f t="shared" ref="M365:N365" si="304">M282*(1-$F$312)</f>
        <v>233.06998250000004</v>
      </c>
      <c r="N365" s="131">
        <f t="shared" si="304"/>
        <v>250.18439114291127</v>
      </c>
    </row>
    <row r="366" spans="2:14" s="18" customFormat="1" x14ac:dyDescent="0.25">
      <c r="B366" s="165" t="s">
        <v>147</v>
      </c>
      <c r="C366" s="20"/>
      <c r="D366" s="21">
        <f t="shared" ref="D366:L366" si="305">D283*(1-$F$312)</f>
        <v>1713.5999824999999</v>
      </c>
      <c r="E366" s="21">
        <f t="shared" si="305"/>
        <v>1774.2299825</v>
      </c>
      <c r="F366" s="21">
        <f t="shared" si="305"/>
        <v>1507.6499824999999</v>
      </c>
      <c r="G366" s="21">
        <f t="shared" si="305"/>
        <v>1265.2199825</v>
      </c>
      <c r="H366" s="21">
        <f t="shared" si="305"/>
        <v>1553.6399824999996</v>
      </c>
      <c r="I366" s="21">
        <f t="shared" si="305"/>
        <v>1526.7899825</v>
      </c>
      <c r="J366" s="21">
        <f t="shared" si="305"/>
        <v>1400.4299824999998</v>
      </c>
      <c r="K366" s="21">
        <f t="shared" si="305"/>
        <v>1335.7199825</v>
      </c>
      <c r="L366" s="21">
        <f t="shared" si="305"/>
        <v>1186.7399825</v>
      </c>
      <c r="M366" s="21">
        <f t="shared" ref="M366:N366" si="306">M283*(1-$F$312)</f>
        <v>1211.1599824999996</v>
      </c>
      <c r="N366" s="131">
        <f t="shared" si="306"/>
        <v>1186.3989297320206</v>
      </c>
    </row>
    <row r="367" spans="2:14" s="18" customFormat="1" x14ac:dyDescent="0.25">
      <c r="B367" s="165" t="s">
        <v>148</v>
      </c>
      <c r="C367" s="20"/>
      <c r="D367" s="211">
        <f t="shared" ref="D367:L367" si="307">D284*(1-$F$312)</f>
        <v>-1.7499999999999998E-5</v>
      </c>
      <c r="E367" s="211">
        <f t="shared" si="307"/>
        <v>-1.7499999999999998E-5</v>
      </c>
      <c r="F367" s="211">
        <f t="shared" si="307"/>
        <v>-1.7499999999999998E-5</v>
      </c>
      <c r="G367" s="211">
        <f t="shared" si="307"/>
        <v>-1.7499999999999998E-5</v>
      </c>
      <c r="H367" s="211">
        <f t="shared" si="307"/>
        <v>-1.7499999999999998E-5</v>
      </c>
      <c r="I367" s="211">
        <f t="shared" si="307"/>
        <v>-1.7499999999999998E-5</v>
      </c>
      <c r="J367" s="211">
        <f t="shared" si="307"/>
        <v>-1.7499999999999998E-5</v>
      </c>
      <c r="K367" s="211">
        <f t="shared" si="307"/>
        <v>-1.7499999999999998E-5</v>
      </c>
      <c r="L367" s="211">
        <f t="shared" si="307"/>
        <v>-1.7499999999999998E-5</v>
      </c>
      <c r="M367" s="211">
        <f t="shared" ref="M367:N367" si="308">M284*(1-$F$312)</f>
        <v>-1.7499999999999998E-5</v>
      </c>
      <c r="N367" s="212">
        <f t="shared" si="308"/>
        <v>-1.7499999999999998E-5</v>
      </c>
    </row>
    <row r="368" spans="2:14" s="18" customFormat="1" x14ac:dyDescent="0.25">
      <c r="B368" s="165" t="s">
        <v>149</v>
      </c>
      <c r="C368" s="20"/>
      <c r="D368" s="211">
        <f t="shared" ref="D368:L368" si="309">D285*(1-$F$312)</f>
        <v>-1.7499999999999998E-5</v>
      </c>
      <c r="E368" s="211">
        <f t="shared" si="309"/>
        <v>-1.7499999999999998E-5</v>
      </c>
      <c r="F368" s="211">
        <f t="shared" si="309"/>
        <v>-1.7499999999999998E-5</v>
      </c>
      <c r="G368" s="211">
        <f t="shared" si="309"/>
        <v>-1.7499999999999998E-5</v>
      </c>
      <c r="H368" s="211">
        <f t="shared" si="309"/>
        <v>-1.7499999999999998E-5</v>
      </c>
      <c r="I368" s="211">
        <f t="shared" si="309"/>
        <v>-1.7499999999999998E-5</v>
      </c>
      <c r="J368" s="211">
        <f t="shared" si="309"/>
        <v>-1.7499999999999998E-5</v>
      </c>
      <c r="K368" s="211">
        <f t="shared" si="309"/>
        <v>-1.7499999999999998E-5</v>
      </c>
      <c r="L368" s="211">
        <f t="shared" si="309"/>
        <v>-1.7499999999999998E-5</v>
      </c>
      <c r="M368" s="211">
        <f t="shared" ref="M368:N368" si="310">M285*(1-$F$312)</f>
        <v>-1.7499999999999998E-5</v>
      </c>
      <c r="N368" s="212">
        <f t="shared" si="310"/>
        <v>-1.7499999999999998E-5</v>
      </c>
    </row>
    <row r="369" spans="2:14" s="18" customFormat="1" x14ac:dyDescent="0.25">
      <c r="B369" s="165" t="s">
        <v>150</v>
      </c>
      <c r="C369" s="20"/>
      <c r="D369" s="211">
        <f t="shared" ref="D369:L369" si="311">D286*(1-$F$312)</f>
        <v>-1.7499999999999998E-5</v>
      </c>
      <c r="E369" s="211">
        <f t="shared" si="311"/>
        <v>-1.7499999999999998E-5</v>
      </c>
      <c r="F369" s="211">
        <f t="shared" si="311"/>
        <v>-1.7499999999999998E-5</v>
      </c>
      <c r="G369" s="211">
        <f t="shared" si="311"/>
        <v>-1.7499999999999998E-5</v>
      </c>
      <c r="H369" s="211">
        <f t="shared" si="311"/>
        <v>-1.7499999999999998E-5</v>
      </c>
      <c r="I369" s="211">
        <f t="shared" si="311"/>
        <v>-1.7499999999999998E-5</v>
      </c>
      <c r="J369" s="211">
        <f t="shared" si="311"/>
        <v>-1.7499999999999998E-5</v>
      </c>
      <c r="K369" s="211">
        <f t="shared" si="311"/>
        <v>-1.7499999999999998E-5</v>
      </c>
      <c r="L369" s="211">
        <f t="shared" si="311"/>
        <v>-1.7499999999999998E-5</v>
      </c>
      <c r="M369" s="211">
        <f t="shared" ref="M369:N369" si="312">M286*(1-$F$312)</f>
        <v>-1.7499999999999998E-5</v>
      </c>
      <c r="N369" s="212">
        <f t="shared" si="312"/>
        <v>-1.7499999999999998E-5</v>
      </c>
    </row>
    <row r="370" spans="2:14" s="18" customFormat="1" x14ac:dyDescent="0.25">
      <c r="B370" s="165" t="s">
        <v>151</v>
      </c>
      <c r="C370" s="20"/>
      <c r="D370" s="211">
        <f t="shared" ref="D370:L370" si="313">D287*(1-$F$312)</f>
        <v>-1.7499999999999998E-5</v>
      </c>
      <c r="E370" s="211">
        <f t="shared" si="313"/>
        <v>-1.7499999999999998E-5</v>
      </c>
      <c r="F370" s="211">
        <f t="shared" si="313"/>
        <v>-1.7499999999999998E-5</v>
      </c>
      <c r="G370" s="211">
        <f t="shared" si="313"/>
        <v>-1.7499999999999998E-5</v>
      </c>
      <c r="H370" s="211">
        <f t="shared" si="313"/>
        <v>-1.7499999999999998E-5</v>
      </c>
      <c r="I370" s="211">
        <f t="shared" si="313"/>
        <v>-1.7499999999999998E-5</v>
      </c>
      <c r="J370" s="211">
        <f t="shared" si="313"/>
        <v>-1.7499999999999998E-5</v>
      </c>
      <c r="K370" s="211">
        <f t="shared" si="313"/>
        <v>-1.7499999999999998E-5</v>
      </c>
      <c r="L370" s="211">
        <f t="shared" si="313"/>
        <v>-1.7499999999999998E-5</v>
      </c>
      <c r="M370" s="211">
        <f t="shared" ref="M370:N370" si="314">M287*(1-$F$312)</f>
        <v>-1.7499999999999998E-5</v>
      </c>
      <c r="N370" s="212">
        <f t="shared" si="314"/>
        <v>-1.7499999999999998E-5</v>
      </c>
    </row>
    <row r="371" spans="2:14" s="18" customFormat="1" x14ac:dyDescent="0.25">
      <c r="B371" s="165" t="s">
        <v>152</v>
      </c>
      <c r="C371" s="20"/>
      <c r="D371" s="21">
        <f t="shared" ref="D371:L371" si="315">D288*(1-$F$312)</f>
        <v>99.359982500000001</v>
      </c>
      <c r="E371" s="21">
        <f t="shared" si="315"/>
        <v>118.64998250000002</v>
      </c>
      <c r="F371" s="21">
        <f t="shared" si="315"/>
        <v>125.2799825</v>
      </c>
      <c r="G371" s="21">
        <f t="shared" si="315"/>
        <v>110.2499825</v>
      </c>
      <c r="H371" s="21">
        <f t="shared" si="315"/>
        <v>123.41998250000003</v>
      </c>
      <c r="I371" s="21">
        <f t="shared" si="315"/>
        <v>112.73998249999998</v>
      </c>
      <c r="J371" s="21">
        <f t="shared" si="315"/>
        <v>87.989982499999996</v>
      </c>
      <c r="K371" s="21">
        <f t="shared" si="315"/>
        <v>90.599982499999996</v>
      </c>
      <c r="L371" s="21">
        <f t="shared" si="315"/>
        <v>78.929982499999994</v>
      </c>
      <c r="M371" s="21">
        <f t="shared" ref="M371:N371" si="316">M288*(1-$F$312)</f>
        <v>151.34998249999998</v>
      </c>
      <c r="N371" s="131">
        <f t="shared" si="316"/>
        <v>186.89523365848007</v>
      </c>
    </row>
    <row r="372" spans="2:14" s="18" customFormat="1" x14ac:dyDescent="0.25">
      <c r="B372" s="165" t="s">
        <v>153</v>
      </c>
      <c r="C372" s="20"/>
      <c r="D372" s="21">
        <f t="shared" ref="D372:L372" si="317">D289*(1-$F$312)</f>
        <v>168.65998249999996</v>
      </c>
      <c r="E372" s="21">
        <f t="shared" si="317"/>
        <v>173.51998250000003</v>
      </c>
      <c r="F372" s="21">
        <f t="shared" si="317"/>
        <v>119.5199825</v>
      </c>
      <c r="G372" s="21">
        <f t="shared" si="317"/>
        <v>134.51998250000003</v>
      </c>
      <c r="H372" s="21">
        <f t="shared" si="317"/>
        <v>172.85998249999994</v>
      </c>
      <c r="I372" s="21">
        <f t="shared" si="317"/>
        <v>161.42998250000002</v>
      </c>
      <c r="J372" s="21">
        <f t="shared" si="317"/>
        <v>149.6099825</v>
      </c>
      <c r="K372" s="21">
        <f t="shared" si="317"/>
        <v>151.55998250000002</v>
      </c>
      <c r="L372" s="21">
        <f t="shared" si="317"/>
        <v>156.9899825</v>
      </c>
      <c r="M372" s="21">
        <f t="shared" ref="M372:N372" si="318">M289*(1-$F$312)</f>
        <v>155.51998250000005</v>
      </c>
      <c r="N372" s="131">
        <f t="shared" si="318"/>
        <v>151.06022244726435</v>
      </c>
    </row>
    <row r="373" spans="2:14" s="18" customFormat="1" x14ac:dyDescent="0.25">
      <c r="B373" s="165" t="s">
        <v>154</v>
      </c>
      <c r="C373" s="20"/>
      <c r="D373" s="211">
        <f t="shared" ref="D373:L373" si="319">D290*(1-$F$312)</f>
        <v>-1.7499999999999998E-5</v>
      </c>
      <c r="E373" s="211">
        <f t="shared" si="319"/>
        <v>-1.7499999999999998E-5</v>
      </c>
      <c r="F373" s="211">
        <f t="shared" si="319"/>
        <v>-1.7499999999999998E-5</v>
      </c>
      <c r="G373" s="211">
        <f t="shared" si="319"/>
        <v>-1.7499999999999998E-5</v>
      </c>
      <c r="H373" s="211">
        <f t="shared" si="319"/>
        <v>-1.7499999999999998E-5</v>
      </c>
      <c r="I373" s="211">
        <f t="shared" si="319"/>
        <v>-1.7499999999999998E-5</v>
      </c>
      <c r="J373" s="211">
        <f t="shared" si="319"/>
        <v>-1.7499999999999998E-5</v>
      </c>
      <c r="K373" s="211">
        <f t="shared" si="319"/>
        <v>-1.7499999999999998E-5</v>
      </c>
      <c r="L373" s="211">
        <f t="shared" si="319"/>
        <v>-1.7499999999999998E-5</v>
      </c>
      <c r="M373" s="211">
        <f t="shared" ref="M373:N373" si="320">M290*(1-$F$312)</f>
        <v>-1.7499999999999998E-5</v>
      </c>
      <c r="N373" s="212">
        <f t="shared" si="320"/>
        <v>-1.7499999999999998E-5</v>
      </c>
    </row>
    <row r="374" spans="2:14" s="18" customFormat="1" x14ac:dyDescent="0.25">
      <c r="B374" s="165" t="s">
        <v>155</v>
      </c>
      <c r="C374" s="20"/>
      <c r="D374" s="211">
        <f t="shared" ref="D374:L374" si="321">D291*(1-$F$312)</f>
        <v>-1.7499999999999998E-5</v>
      </c>
      <c r="E374" s="211">
        <f t="shared" si="321"/>
        <v>-1.7499999999999998E-5</v>
      </c>
      <c r="F374" s="211">
        <f t="shared" si="321"/>
        <v>-1.7499999999999998E-5</v>
      </c>
      <c r="G374" s="211">
        <f t="shared" si="321"/>
        <v>-1.7499999999999998E-5</v>
      </c>
      <c r="H374" s="211">
        <f t="shared" si="321"/>
        <v>-1.7499999999999998E-5</v>
      </c>
      <c r="I374" s="211">
        <f t="shared" si="321"/>
        <v>-1.7499999999999998E-5</v>
      </c>
      <c r="J374" s="211">
        <f t="shared" si="321"/>
        <v>-1.7499999999999998E-5</v>
      </c>
      <c r="K374" s="211">
        <f t="shared" si="321"/>
        <v>-1.7499999999999998E-5</v>
      </c>
      <c r="L374" s="211">
        <f t="shared" si="321"/>
        <v>-1.7499999999999998E-5</v>
      </c>
      <c r="M374" s="211">
        <f t="shared" ref="M374:N374" si="322">M291*(1-$F$312)</f>
        <v>-1.7499999999999998E-5</v>
      </c>
      <c r="N374" s="212">
        <f t="shared" si="322"/>
        <v>-1.7499999999999998E-5</v>
      </c>
    </row>
    <row r="375" spans="2:14" s="18" customFormat="1" x14ac:dyDescent="0.25">
      <c r="B375" s="165" t="s">
        <v>156</v>
      </c>
      <c r="C375" s="20"/>
      <c r="D375" s="21">
        <f t="shared" ref="D375:L375" si="323">D292*(1-$F$312)</f>
        <v>140.72998250000001</v>
      </c>
      <c r="E375" s="21">
        <f t="shared" si="323"/>
        <v>121.7099825</v>
      </c>
      <c r="F375" s="21">
        <f t="shared" si="323"/>
        <v>102.11998249999999</v>
      </c>
      <c r="G375" s="21">
        <f t="shared" si="323"/>
        <v>100.22998249999999</v>
      </c>
      <c r="H375" s="21">
        <f t="shared" si="323"/>
        <v>114.56998249999999</v>
      </c>
      <c r="I375" s="21">
        <f t="shared" si="323"/>
        <v>158.84998250000001</v>
      </c>
      <c r="J375" s="21">
        <f t="shared" si="323"/>
        <v>175.58998250000005</v>
      </c>
      <c r="K375" s="21">
        <f t="shared" si="323"/>
        <v>185.30998250000002</v>
      </c>
      <c r="L375" s="21">
        <f t="shared" si="323"/>
        <v>176.72998249999995</v>
      </c>
      <c r="M375" s="21">
        <f t="shared" ref="M375:N375" si="324">M292*(1-$F$312)</f>
        <v>272.90998249999996</v>
      </c>
      <c r="N375" s="131">
        <f t="shared" si="324"/>
        <v>378.35903990181265</v>
      </c>
    </row>
    <row r="376" spans="2:14" s="18" customFormat="1" x14ac:dyDescent="0.25">
      <c r="B376" s="165" t="s">
        <v>157</v>
      </c>
      <c r="C376" s="20"/>
      <c r="D376" s="211">
        <f t="shared" ref="D376:L376" si="325">D293*(1-$F$312)</f>
        <v>-1.7499999999999998E-5</v>
      </c>
      <c r="E376" s="211">
        <f t="shared" si="325"/>
        <v>-1.7499999999999998E-5</v>
      </c>
      <c r="F376" s="211">
        <f t="shared" si="325"/>
        <v>-1.7499999999999998E-5</v>
      </c>
      <c r="G376" s="211">
        <f t="shared" si="325"/>
        <v>-1.7499999999999998E-5</v>
      </c>
      <c r="H376" s="211">
        <f t="shared" si="325"/>
        <v>-1.7499999999999998E-5</v>
      </c>
      <c r="I376" s="211">
        <f t="shared" si="325"/>
        <v>-1.7499999999999998E-5</v>
      </c>
      <c r="J376" s="211">
        <f t="shared" si="325"/>
        <v>-1.7499999999999998E-5</v>
      </c>
      <c r="K376" s="211">
        <f t="shared" si="325"/>
        <v>-1.7499999999999998E-5</v>
      </c>
      <c r="L376" s="211">
        <f t="shared" si="325"/>
        <v>-1.7499999999999998E-5</v>
      </c>
      <c r="M376" s="211">
        <f t="shared" ref="M376:N376" si="326">M293*(1-$F$312)</f>
        <v>-1.7499999999999998E-5</v>
      </c>
      <c r="N376" s="212">
        <f t="shared" si="326"/>
        <v>-1.7499999999999998E-5</v>
      </c>
    </row>
    <row r="377" spans="2:14" s="18" customFormat="1" x14ac:dyDescent="0.25">
      <c r="B377" s="165" t="s">
        <v>158</v>
      </c>
      <c r="C377" s="20"/>
      <c r="D377" s="211">
        <f t="shared" ref="D377:L377" si="327">D294*(1-$F$312)</f>
        <v>-1.7499999999999998E-5</v>
      </c>
      <c r="E377" s="211">
        <f t="shared" si="327"/>
        <v>-1.7499999999999998E-5</v>
      </c>
      <c r="F377" s="211">
        <f t="shared" si="327"/>
        <v>-1.7499999999999998E-5</v>
      </c>
      <c r="G377" s="211">
        <f t="shared" si="327"/>
        <v>-1.7499999999999998E-5</v>
      </c>
      <c r="H377" s="211">
        <f t="shared" si="327"/>
        <v>-1.7499999999999998E-5</v>
      </c>
      <c r="I377" s="211">
        <f t="shared" si="327"/>
        <v>-1.7499999999999998E-5</v>
      </c>
      <c r="J377" s="211">
        <f t="shared" si="327"/>
        <v>-1.7499999999999998E-5</v>
      </c>
      <c r="K377" s="211">
        <f t="shared" si="327"/>
        <v>-1.7499999999999998E-5</v>
      </c>
      <c r="L377" s="211">
        <f t="shared" si="327"/>
        <v>-1.7499999999999998E-5</v>
      </c>
      <c r="M377" s="211">
        <f t="shared" ref="M377:N377" si="328">M294*(1-$F$312)</f>
        <v>-1.7499999999999998E-5</v>
      </c>
      <c r="N377" s="212">
        <f t="shared" si="328"/>
        <v>-1.7499999999999998E-5</v>
      </c>
    </row>
    <row r="378" spans="2:14" s="18" customFormat="1" x14ac:dyDescent="0.25">
      <c r="B378" s="165" t="s">
        <v>159</v>
      </c>
      <c r="C378" s="20"/>
      <c r="D378" s="211">
        <f t="shared" ref="D378:L378" si="329">D295*(1-$F$312)</f>
        <v>-1.7499999999999998E-5</v>
      </c>
      <c r="E378" s="211">
        <f t="shared" si="329"/>
        <v>-1.7499999999999998E-5</v>
      </c>
      <c r="F378" s="211">
        <f t="shared" si="329"/>
        <v>-1.7499999999999998E-5</v>
      </c>
      <c r="G378" s="211">
        <f t="shared" si="329"/>
        <v>-1.7499999999999998E-5</v>
      </c>
      <c r="H378" s="211">
        <f t="shared" si="329"/>
        <v>-1.7499999999999998E-5</v>
      </c>
      <c r="I378" s="211">
        <f t="shared" si="329"/>
        <v>-1.7499999999999998E-5</v>
      </c>
      <c r="J378" s="211">
        <f t="shared" si="329"/>
        <v>-1.7499999999999998E-5</v>
      </c>
      <c r="K378" s="211">
        <f t="shared" si="329"/>
        <v>-1.7499999999999998E-5</v>
      </c>
      <c r="L378" s="211">
        <f t="shared" si="329"/>
        <v>-1.7499999999999998E-5</v>
      </c>
      <c r="M378" s="211">
        <f t="shared" ref="M378:N378" si="330">M295*(1-$F$312)</f>
        <v>-1.7499999999999998E-5</v>
      </c>
      <c r="N378" s="212">
        <f t="shared" si="330"/>
        <v>-1.7499999999999998E-5</v>
      </c>
    </row>
    <row r="379" spans="2:14" s="18" customFormat="1" x14ac:dyDescent="0.25">
      <c r="B379" s="165" t="s">
        <v>160</v>
      </c>
      <c r="C379" s="20"/>
      <c r="D379" s="211">
        <f t="shared" ref="D379:L379" si="331">D296*(1-$F$312)</f>
        <v>-1.7499999999999998E-5</v>
      </c>
      <c r="E379" s="211">
        <f t="shared" si="331"/>
        <v>-1.7499999999999998E-5</v>
      </c>
      <c r="F379" s="211">
        <f t="shared" si="331"/>
        <v>-1.7499999999999998E-5</v>
      </c>
      <c r="G379" s="211">
        <f t="shared" si="331"/>
        <v>-1.7499999999999998E-5</v>
      </c>
      <c r="H379" s="211">
        <f t="shared" si="331"/>
        <v>-1.7499999999999998E-5</v>
      </c>
      <c r="I379" s="211">
        <f t="shared" si="331"/>
        <v>-1.7499999999999998E-5</v>
      </c>
      <c r="J379" s="211">
        <f t="shared" si="331"/>
        <v>-1.7499999999999998E-5</v>
      </c>
      <c r="K379" s="211">
        <f t="shared" si="331"/>
        <v>-1.7499999999999998E-5</v>
      </c>
      <c r="L379" s="211">
        <f t="shared" si="331"/>
        <v>-1.7499999999999998E-5</v>
      </c>
      <c r="M379" s="211">
        <f t="shared" ref="M379:N379" si="332">M296*(1-$F$312)</f>
        <v>-1.7499999999999998E-5</v>
      </c>
      <c r="N379" s="212">
        <f t="shared" si="332"/>
        <v>-1.7499999999999998E-5</v>
      </c>
    </row>
    <row r="380" spans="2:14" s="18" customFormat="1" x14ac:dyDescent="0.25">
      <c r="B380" s="165" t="s">
        <v>161</v>
      </c>
      <c r="C380" s="20"/>
      <c r="D380" s="21">
        <f t="shared" ref="D380:L380" si="333">D297*(1-$F$312)</f>
        <v>670.37758250000002</v>
      </c>
      <c r="E380" s="21">
        <f t="shared" si="333"/>
        <v>845.78998249999995</v>
      </c>
      <c r="F380" s="21">
        <f t="shared" si="333"/>
        <v>970.58998249999979</v>
      </c>
      <c r="G380" s="21">
        <f t="shared" si="333"/>
        <v>905.30998249999993</v>
      </c>
      <c r="H380" s="21">
        <f t="shared" si="333"/>
        <v>992.57998250000014</v>
      </c>
      <c r="I380" s="21">
        <f t="shared" si="333"/>
        <v>1138.3499824999999</v>
      </c>
      <c r="J380" s="21">
        <f t="shared" si="333"/>
        <v>1188.9899825</v>
      </c>
      <c r="K380" s="21">
        <f t="shared" si="333"/>
        <v>1109.9399824999998</v>
      </c>
      <c r="L380" s="21">
        <f t="shared" si="333"/>
        <v>1085.7899825</v>
      </c>
      <c r="M380" s="21">
        <f t="shared" ref="M380:N380" si="334">M297*(1-$F$312)</f>
        <v>914.90998250000018</v>
      </c>
      <c r="N380" s="131">
        <f t="shared" si="334"/>
        <v>835.82261162982786</v>
      </c>
    </row>
    <row r="381" spans="2:14" s="18" customFormat="1" x14ac:dyDescent="0.25">
      <c r="B381" s="165" t="s">
        <v>162</v>
      </c>
      <c r="C381" s="20"/>
      <c r="D381" s="211">
        <f t="shared" ref="D381:L381" si="335">D298*(1-$F$312)</f>
        <v>-1.7499999999999998E-5</v>
      </c>
      <c r="E381" s="211">
        <f t="shared" si="335"/>
        <v>-1.7499999999999998E-5</v>
      </c>
      <c r="F381" s="211">
        <f t="shared" si="335"/>
        <v>-1.7499999999999998E-5</v>
      </c>
      <c r="G381" s="211">
        <f t="shared" si="335"/>
        <v>-1.7499999999999998E-5</v>
      </c>
      <c r="H381" s="211">
        <f t="shared" si="335"/>
        <v>-1.7499999999999998E-5</v>
      </c>
      <c r="I381" s="211">
        <f t="shared" si="335"/>
        <v>-1.7499999999999998E-5</v>
      </c>
      <c r="J381" s="211">
        <f t="shared" si="335"/>
        <v>-1.7499999999999998E-5</v>
      </c>
      <c r="K381" s="211">
        <f t="shared" si="335"/>
        <v>-1.7499999999999998E-5</v>
      </c>
      <c r="L381" s="211">
        <f t="shared" si="335"/>
        <v>-1.7499999999999998E-5</v>
      </c>
      <c r="M381" s="211">
        <f t="shared" ref="M381:N381" si="336">M298*(1-$F$312)</f>
        <v>-1.7499999999999998E-5</v>
      </c>
      <c r="N381" s="212">
        <f t="shared" si="336"/>
        <v>-1.7499999999999998E-5</v>
      </c>
    </row>
    <row r="382" spans="2:14" s="18" customFormat="1" x14ac:dyDescent="0.25">
      <c r="B382" s="165" t="s">
        <v>163</v>
      </c>
      <c r="C382" s="20"/>
      <c r="D382" s="211">
        <f t="shared" ref="D382:L382" si="337">D299*(1-$F$312)</f>
        <v>-1.7499999999999998E-5</v>
      </c>
      <c r="E382" s="211">
        <f t="shared" si="337"/>
        <v>-1.7499999999999998E-5</v>
      </c>
      <c r="F382" s="211">
        <f t="shared" si="337"/>
        <v>-1.7499999999999998E-5</v>
      </c>
      <c r="G382" s="211">
        <f t="shared" si="337"/>
        <v>-1.7499999999999998E-5</v>
      </c>
      <c r="H382" s="211">
        <f t="shared" si="337"/>
        <v>-1.7499999999999998E-5</v>
      </c>
      <c r="I382" s="211">
        <f t="shared" si="337"/>
        <v>-1.7499999999999998E-5</v>
      </c>
      <c r="J382" s="211">
        <f t="shared" si="337"/>
        <v>-1.7499999999999998E-5</v>
      </c>
      <c r="K382" s="211">
        <f t="shared" si="337"/>
        <v>-1.7499999999999998E-5</v>
      </c>
      <c r="L382" s="211">
        <f t="shared" si="337"/>
        <v>-1.7499999999999998E-5</v>
      </c>
      <c r="M382" s="211">
        <f t="shared" ref="M382:N382" si="338">M299*(1-$F$312)</f>
        <v>-1.7499999999999998E-5</v>
      </c>
      <c r="N382" s="212">
        <f t="shared" si="338"/>
        <v>-1.7499999999999998E-5</v>
      </c>
    </row>
    <row r="383" spans="2:14" s="18" customFormat="1" x14ac:dyDescent="0.25">
      <c r="B383" s="165" t="s">
        <v>164</v>
      </c>
      <c r="C383" s="20"/>
      <c r="D383" s="211">
        <f t="shared" ref="D383:L383" si="339">D300*(1-$F$312)</f>
        <v>-1.7499999999999998E-5</v>
      </c>
      <c r="E383" s="211">
        <f t="shared" si="339"/>
        <v>-1.7499999999999998E-5</v>
      </c>
      <c r="F383" s="211">
        <f t="shared" si="339"/>
        <v>-1.7499999999999998E-5</v>
      </c>
      <c r="G383" s="211">
        <f t="shared" si="339"/>
        <v>-1.7499999999999998E-5</v>
      </c>
      <c r="H383" s="211">
        <f t="shared" si="339"/>
        <v>-1.7499999999999998E-5</v>
      </c>
      <c r="I383" s="211">
        <f t="shared" si="339"/>
        <v>-1.7499999999999998E-5</v>
      </c>
      <c r="J383" s="211">
        <f t="shared" si="339"/>
        <v>-1.7499999999999998E-5</v>
      </c>
      <c r="K383" s="211">
        <f t="shared" si="339"/>
        <v>-1.7499999999999998E-5</v>
      </c>
      <c r="L383" s="211">
        <f t="shared" si="339"/>
        <v>-1.7499999999999998E-5</v>
      </c>
      <c r="M383" s="211">
        <f t="shared" ref="M383:N383" si="340">M300*(1-$F$312)</f>
        <v>-1.7499999999999998E-5</v>
      </c>
      <c r="N383" s="212">
        <f t="shared" si="340"/>
        <v>-1.7499999999999998E-5</v>
      </c>
    </row>
    <row r="384" spans="2:14" s="18" customFormat="1" x14ac:dyDescent="0.25">
      <c r="B384" s="165" t="s">
        <v>165</v>
      </c>
      <c r="C384" s="20"/>
      <c r="D384" s="211">
        <f t="shared" ref="D384:L384" si="341">D301*(1-$F$312)</f>
        <v>-1.7499999999999998E-5</v>
      </c>
      <c r="E384" s="211">
        <f t="shared" si="341"/>
        <v>-1.7499999999999998E-5</v>
      </c>
      <c r="F384" s="211">
        <f t="shared" si="341"/>
        <v>-1.7499999999999998E-5</v>
      </c>
      <c r="G384" s="211">
        <f t="shared" si="341"/>
        <v>-1.7499999999999998E-5</v>
      </c>
      <c r="H384" s="211">
        <f t="shared" si="341"/>
        <v>-1.7499999999999998E-5</v>
      </c>
      <c r="I384" s="211">
        <f t="shared" si="341"/>
        <v>-1.7499999999999998E-5</v>
      </c>
      <c r="J384" s="211">
        <f t="shared" si="341"/>
        <v>-1.7499999999999998E-5</v>
      </c>
      <c r="K384" s="211">
        <f t="shared" si="341"/>
        <v>-1.7499999999999998E-5</v>
      </c>
      <c r="L384" s="211">
        <f t="shared" si="341"/>
        <v>-1.7499999999999998E-5</v>
      </c>
      <c r="M384" s="211">
        <f t="shared" ref="M384:N384" si="342">M301*(1-$F$312)</f>
        <v>-1.7499999999999998E-5</v>
      </c>
      <c r="N384" s="212">
        <f t="shared" si="342"/>
        <v>-1.7499999999999998E-5</v>
      </c>
    </row>
    <row r="385" spans="2:14" s="18" customFormat="1" x14ac:dyDescent="0.25">
      <c r="B385" s="165" t="s">
        <v>166</v>
      </c>
      <c r="C385" s="20"/>
      <c r="D385" s="21">
        <f t="shared" ref="D385:L385" si="343">D302*(1-$F$312)</f>
        <v>321.02998250000002</v>
      </c>
      <c r="E385" s="21">
        <f t="shared" si="343"/>
        <v>266.39998250000002</v>
      </c>
      <c r="F385" s="21">
        <f t="shared" si="343"/>
        <v>131.18998250000001</v>
      </c>
      <c r="G385" s="21">
        <f t="shared" si="343"/>
        <v>51.449982500000004</v>
      </c>
      <c r="H385" s="21">
        <f t="shared" si="343"/>
        <v>79.169982500000032</v>
      </c>
      <c r="I385" s="21">
        <f t="shared" si="343"/>
        <v>209.60998249999994</v>
      </c>
      <c r="J385" s="21">
        <f t="shared" si="343"/>
        <v>224.57998250000003</v>
      </c>
      <c r="K385" s="21">
        <f t="shared" si="343"/>
        <v>246.92998249999999</v>
      </c>
      <c r="L385" s="21">
        <f t="shared" si="343"/>
        <v>192.41998250000003</v>
      </c>
      <c r="M385" s="21">
        <f t="shared" ref="M385:N385" si="344">M302*(1-$F$312)</f>
        <v>225.95998250000005</v>
      </c>
      <c r="N385" s="131">
        <f t="shared" si="344"/>
        <v>304.07421505813966</v>
      </c>
    </row>
    <row r="386" spans="2:14" s="18" customFormat="1" x14ac:dyDescent="0.25">
      <c r="B386" s="165" t="s">
        <v>186</v>
      </c>
      <c r="C386" s="20"/>
      <c r="D386" s="211">
        <f t="shared" ref="D386:L386" si="345">D303*(1-$F$312)</f>
        <v>-1.7499999999999998E-5</v>
      </c>
      <c r="E386" s="211">
        <f t="shared" si="345"/>
        <v>-1.7499999999999998E-5</v>
      </c>
      <c r="F386" s="211">
        <f t="shared" si="345"/>
        <v>-1.7499999999999998E-5</v>
      </c>
      <c r="G386" s="211">
        <f t="shared" si="345"/>
        <v>-1.7499999999999998E-5</v>
      </c>
      <c r="H386" s="211">
        <f t="shared" si="345"/>
        <v>-1.7499999999999998E-5</v>
      </c>
      <c r="I386" s="211">
        <f t="shared" si="345"/>
        <v>-1.7499999999999998E-5</v>
      </c>
      <c r="J386" s="211">
        <f t="shared" si="345"/>
        <v>-1.7499999999999998E-5</v>
      </c>
      <c r="K386" s="211">
        <f t="shared" si="345"/>
        <v>-1.7499999999999998E-5</v>
      </c>
      <c r="L386" s="211">
        <f t="shared" si="345"/>
        <v>-1.7499999999999998E-5</v>
      </c>
      <c r="M386" s="211">
        <f t="shared" ref="M386:N386" si="346">M303*(1-$F$312)</f>
        <v>-1.7499999999999998E-5</v>
      </c>
      <c r="N386" s="212">
        <f t="shared" si="346"/>
        <v>-1.7499999999999998E-5</v>
      </c>
    </row>
    <row r="387" spans="2:14" s="18" customFormat="1" x14ac:dyDescent="0.25">
      <c r="B387" s="165" t="s">
        <v>167</v>
      </c>
      <c r="C387" s="20"/>
      <c r="D387" s="211">
        <f t="shared" ref="D387:L387" si="347">D304*(1-$F$312)</f>
        <v>-1.7499999999999998E-5</v>
      </c>
      <c r="E387" s="211">
        <f t="shared" si="347"/>
        <v>-1.7499999999999998E-5</v>
      </c>
      <c r="F387" s="211">
        <f t="shared" si="347"/>
        <v>-1.7499999999999998E-5</v>
      </c>
      <c r="G387" s="211">
        <f t="shared" si="347"/>
        <v>-1.7499999999999998E-5</v>
      </c>
      <c r="H387" s="211">
        <f t="shared" si="347"/>
        <v>-1.7499999999999998E-5</v>
      </c>
      <c r="I387" s="211">
        <f t="shared" si="347"/>
        <v>-1.7499999999999998E-5</v>
      </c>
      <c r="J387" s="211">
        <f t="shared" si="347"/>
        <v>-1.7499999999999998E-5</v>
      </c>
      <c r="K387" s="211">
        <f t="shared" si="347"/>
        <v>-1.7499999999999998E-5</v>
      </c>
      <c r="L387" s="211">
        <f t="shared" si="347"/>
        <v>-1.7499999999999998E-5</v>
      </c>
      <c r="M387" s="211">
        <f t="shared" ref="M387:N387" si="348">M304*(1-$F$312)</f>
        <v>-1.7499999999999998E-5</v>
      </c>
      <c r="N387" s="212">
        <f t="shared" si="348"/>
        <v>-1.7499999999999998E-5</v>
      </c>
    </row>
    <row r="388" spans="2:14" s="18" customFormat="1" x14ac:dyDescent="0.25">
      <c r="B388" s="165" t="s">
        <v>168</v>
      </c>
      <c r="C388" s="20"/>
      <c r="D388" s="211">
        <f t="shared" ref="D388:L388" si="349">D305*(1-$F$312)</f>
        <v>-1.7499999999999998E-5</v>
      </c>
      <c r="E388" s="211">
        <f t="shared" si="349"/>
        <v>-1.7499999999999998E-5</v>
      </c>
      <c r="F388" s="211">
        <f t="shared" si="349"/>
        <v>-1.7499999999999998E-5</v>
      </c>
      <c r="G388" s="211">
        <f t="shared" si="349"/>
        <v>-1.7499999999999998E-5</v>
      </c>
      <c r="H388" s="211">
        <f t="shared" si="349"/>
        <v>-1.7499999999999998E-5</v>
      </c>
      <c r="I388" s="211">
        <f t="shared" si="349"/>
        <v>-1.7499999999999998E-5</v>
      </c>
      <c r="J388" s="211">
        <f t="shared" si="349"/>
        <v>-1.7499999999999998E-5</v>
      </c>
      <c r="K388" s="211">
        <f t="shared" si="349"/>
        <v>-1.7499999999999998E-5</v>
      </c>
      <c r="L388" s="211">
        <f t="shared" si="349"/>
        <v>-1.7499999999999998E-5</v>
      </c>
      <c r="M388" s="211">
        <f t="shared" ref="M388:N388" si="350">M305*(1-$F$312)</f>
        <v>-1.7499999999999998E-5</v>
      </c>
      <c r="N388" s="212">
        <f t="shared" si="350"/>
        <v>-1.7499999999999998E-5</v>
      </c>
    </row>
    <row r="389" spans="2:14" s="18" customFormat="1" x14ac:dyDescent="0.25">
      <c r="B389" s="165" t="s">
        <v>169</v>
      </c>
      <c r="C389" s="20"/>
      <c r="D389" s="211">
        <f t="shared" ref="D389:L389" si="351">D306*(1-$F$312)</f>
        <v>-1.7499999999999998E-5</v>
      </c>
      <c r="E389" s="211">
        <f t="shared" si="351"/>
        <v>-1.7499999999999998E-5</v>
      </c>
      <c r="F389" s="211">
        <f t="shared" si="351"/>
        <v>-1.7499999999999998E-5</v>
      </c>
      <c r="G389" s="211">
        <f t="shared" si="351"/>
        <v>-1.7499999999999998E-5</v>
      </c>
      <c r="H389" s="211">
        <f t="shared" si="351"/>
        <v>-1.7499999999999998E-5</v>
      </c>
      <c r="I389" s="211">
        <f t="shared" si="351"/>
        <v>-1.7499999999999998E-5</v>
      </c>
      <c r="J389" s="211">
        <f t="shared" si="351"/>
        <v>-1.7499999999999998E-5</v>
      </c>
      <c r="K389" s="211">
        <f t="shared" si="351"/>
        <v>-1.7499999999999998E-5</v>
      </c>
      <c r="L389" s="211">
        <f t="shared" si="351"/>
        <v>-1.7499999999999998E-5</v>
      </c>
      <c r="M389" s="211">
        <f t="shared" ref="M389:N389" si="352">M306*(1-$F$312)</f>
        <v>-1.7499999999999998E-5</v>
      </c>
      <c r="N389" s="212">
        <f t="shared" si="352"/>
        <v>-1.7499999999999998E-5</v>
      </c>
    </row>
    <row r="390" spans="2:14" s="18" customFormat="1" x14ac:dyDescent="0.25">
      <c r="B390" s="165" t="s">
        <v>170</v>
      </c>
      <c r="C390" s="20"/>
      <c r="D390" s="21">
        <f t="shared" ref="D390:L390" si="353">D307*(1-$F$312)</f>
        <v>324.6479824999999</v>
      </c>
      <c r="E390" s="21">
        <f t="shared" si="353"/>
        <v>466.28998250000006</v>
      </c>
      <c r="F390" s="21">
        <f t="shared" si="353"/>
        <v>340.70998250000002</v>
      </c>
      <c r="G390" s="21">
        <f t="shared" si="353"/>
        <v>252.92998249999999</v>
      </c>
      <c r="H390" s="21">
        <f t="shared" si="353"/>
        <v>244.25998250000004</v>
      </c>
      <c r="I390" s="21">
        <f t="shared" si="353"/>
        <v>276.11998250000011</v>
      </c>
      <c r="J390" s="21">
        <f t="shared" si="353"/>
        <v>260.09998250000007</v>
      </c>
      <c r="K390" s="21">
        <f t="shared" si="353"/>
        <v>219.9599825</v>
      </c>
      <c r="L390" s="21">
        <f t="shared" si="353"/>
        <v>210.77998250000005</v>
      </c>
      <c r="M390" s="21">
        <f t="shared" ref="M390:N390" si="354">M307*(1-$F$312)</f>
        <v>185.6399825</v>
      </c>
      <c r="N390" s="131">
        <f t="shared" si="354"/>
        <v>169.77471191176468</v>
      </c>
    </row>
    <row r="391" spans="2:14" s="18" customFormat="1" x14ac:dyDescent="0.25">
      <c r="B391" s="459" t="s">
        <v>549</v>
      </c>
      <c r="C391" s="169"/>
      <c r="D391" s="202">
        <f>SUM(D355:D390)</f>
        <v>4336.334969999999</v>
      </c>
      <c r="E391" s="202">
        <f t="shared" ref="E391" si="355">SUM(E355:E390)</f>
        <v>4830.9893700000039</v>
      </c>
      <c r="F391" s="202">
        <f t="shared" ref="F391" si="356">SUM(F355:F390)</f>
        <v>4266.8693699999994</v>
      </c>
      <c r="G391" s="202">
        <f t="shared" ref="G391" si="357">SUM(G355:G390)</f>
        <v>3741.9293699999994</v>
      </c>
      <c r="H391" s="202">
        <f t="shared" ref="H391" si="358">SUM(H355:H390)</f>
        <v>4409.9693700000007</v>
      </c>
      <c r="I391" s="202">
        <f t="shared" ref="I391" si="359">SUM(I355:I390)</f>
        <v>4655.8493700000035</v>
      </c>
      <c r="J391" s="202">
        <f t="shared" ref="J391" si="360">SUM(J355:J390)</f>
        <v>4465.4993700000014</v>
      </c>
      <c r="K391" s="202">
        <f t="shared" ref="K391" si="361">SUM(K355:K390)</f>
        <v>4200.599369999999</v>
      </c>
      <c r="L391" s="202">
        <f t="shared" ref="L391:N391" si="362">SUM(L355:L390)</f>
        <v>3986.7893699999995</v>
      </c>
      <c r="M391" s="202">
        <f t="shared" si="362"/>
        <v>3774.9605699999993</v>
      </c>
      <c r="N391" s="203">
        <f t="shared" si="362"/>
        <v>3744.1824283234541</v>
      </c>
    </row>
    <row r="392" spans="2:14" x14ac:dyDescent="0.25">
      <c r="B392" s="34"/>
      <c r="C392" s="34"/>
      <c r="D392" s="34"/>
      <c r="E392" s="34"/>
      <c r="F392" s="34"/>
      <c r="G392" s="34"/>
      <c r="H392" s="34"/>
      <c r="I392" s="34"/>
      <c r="J392" s="34"/>
      <c r="K392" s="34"/>
      <c r="L392" s="34"/>
      <c r="M392" s="34"/>
      <c r="N392" s="34"/>
    </row>
    <row r="393" spans="2:14" x14ac:dyDescent="0.25">
      <c r="B393" s="34"/>
      <c r="C393" s="34"/>
      <c r="D393" s="34"/>
      <c r="E393" s="34"/>
      <c r="F393" s="34"/>
      <c r="G393" s="34"/>
      <c r="H393" s="34"/>
      <c r="I393" s="34"/>
      <c r="J393" s="34"/>
      <c r="K393" s="34"/>
      <c r="L393" s="34"/>
      <c r="M393" s="34"/>
      <c r="N393" s="34"/>
    </row>
    <row r="394" spans="2:14" s="18" customFormat="1" x14ac:dyDescent="0.25">
      <c r="B394" s="15" t="s">
        <v>103</v>
      </c>
      <c r="C394" s="16" t="s">
        <v>90</v>
      </c>
      <c r="D394" s="16">
        <v>2005</v>
      </c>
      <c r="E394" s="16">
        <v>2006</v>
      </c>
      <c r="F394" s="16">
        <v>2007</v>
      </c>
      <c r="G394" s="16">
        <v>2008</v>
      </c>
      <c r="H394" s="16">
        <v>2009</v>
      </c>
      <c r="I394" s="16">
        <v>2010</v>
      </c>
      <c r="J394" s="16">
        <v>2011</v>
      </c>
      <c r="K394" s="16">
        <v>2012</v>
      </c>
      <c r="L394" s="16">
        <v>2013</v>
      </c>
      <c r="M394" s="16">
        <v>2014</v>
      </c>
      <c r="N394" s="17">
        <v>2015</v>
      </c>
    </row>
    <row r="395" spans="2:14" s="68" customFormat="1" x14ac:dyDescent="0.25">
      <c r="B395" s="166" t="s">
        <v>20</v>
      </c>
      <c r="C395" s="27"/>
      <c r="D395" s="184"/>
      <c r="E395" s="184"/>
      <c r="F395" s="184"/>
      <c r="G395" s="184"/>
      <c r="H395" s="184"/>
      <c r="I395" s="184"/>
      <c r="J395" s="184"/>
      <c r="K395" s="184"/>
      <c r="L395" s="186"/>
      <c r="M395" s="186"/>
      <c r="N395" s="185"/>
    </row>
    <row r="396" spans="2:14" s="18" customFormat="1" x14ac:dyDescent="0.25">
      <c r="B396" s="165" t="s">
        <v>136</v>
      </c>
      <c r="C396" s="20"/>
      <c r="D396" s="211">
        <f t="shared" ref="D396:K396" si="363">D317*21</f>
        <v>-3.6749999999999999E-4</v>
      </c>
      <c r="E396" s="211">
        <f t="shared" si="363"/>
        <v>-3.6749999999999999E-4</v>
      </c>
      <c r="F396" s="211">
        <f t="shared" si="363"/>
        <v>-3.6749999999999999E-4</v>
      </c>
      <c r="G396" s="211">
        <f t="shared" si="363"/>
        <v>-3.6749999999999999E-4</v>
      </c>
      <c r="H396" s="211">
        <f t="shared" si="363"/>
        <v>-3.6749999999999999E-4</v>
      </c>
      <c r="I396" s="211">
        <f t="shared" si="363"/>
        <v>-3.6749999999999999E-4</v>
      </c>
      <c r="J396" s="211">
        <f t="shared" si="363"/>
        <v>-3.6749999999999999E-4</v>
      </c>
      <c r="K396" s="211">
        <f t="shared" si="363"/>
        <v>-3.6749999999999999E-4</v>
      </c>
      <c r="L396" s="211">
        <f t="shared" ref="L396:N431" si="364">L317*21</f>
        <v>-3.6749999999999999E-4</v>
      </c>
      <c r="M396" s="211">
        <f t="shared" si="364"/>
        <v>-3.6749999999999999E-4</v>
      </c>
      <c r="N396" s="212">
        <f t="shared" si="364"/>
        <v>-3.6749999999999999E-4</v>
      </c>
    </row>
    <row r="397" spans="2:14" s="18" customFormat="1" x14ac:dyDescent="0.25">
      <c r="B397" s="165" t="s">
        <v>137</v>
      </c>
      <c r="C397" s="20"/>
      <c r="D397" s="21">
        <f t="shared" ref="D397:K397" si="365">D318*21</f>
        <v>24846.809032500005</v>
      </c>
      <c r="E397" s="21">
        <f t="shared" si="365"/>
        <v>25170.389632499999</v>
      </c>
      <c r="F397" s="21">
        <f t="shared" si="365"/>
        <v>23997.329632500005</v>
      </c>
      <c r="G397" s="21">
        <f t="shared" si="365"/>
        <v>23888.339632499996</v>
      </c>
      <c r="H397" s="21">
        <f t="shared" si="365"/>
        <v>26575.2896325</v>
      </c>
      <c r="I397" s="21">
        <f t="shared" si="365"/>
        <v>28232.819632499995</v>
      </c>
      <c r="J397" s="21">
        <f t="shared" si="365"/>
        <v>27813.869632500009</v>
      </c>
      <c r="K397" s="21">
        <f t="shared" si="365"/>
        <v>27592.109632499996</v>
      </c>
      <c r="L397" s="21">
        <f t="shared" si="364"/>
        <v>27614.789632499997</v>
      </c>
      <c r="M397" s="21">
        <f t="shared" si="364"/>
        <v>23325.749632499996</v>
      </c>
      <c r="N397" s="131">
        <f t="shared" si="364"/>
        <v>21229.709225888426</v>
      </c>
    </row>
    <row r="398" spans="2:14" s="18" customFormat="1" x14ac:dyDescent="0.25">
      <c r="B398" s="165" t="s">
        <v>138</v>
      </c>
      <c r="C398" s="20"/>
      <c r="D398" s="211">
        <f t="shared" ref="D398:K398" si="366">D319*21</f>
        <v>-3.6749999999999999E-4</v>
      </c>
      <c r="E398" s="211">
        <f t="shared" si="366"/>
        <v>-3.6749999999999999E-4</v>
      </c>
      <c r="F398" s="211">
        <f t="shared" si="366"/>
        <v>-3.6749999999999999E-4</v>
      </c>
      <c r="G398" s="211">
        <f t="shared" si="366"/>
        <v>-3.6749999999999999E-4</v>
      </c>
      <c r="H398" s="211">
        <f t="shared" si="366"/>
        <v>-3.6749999999999999E-4</v>
      </c>
      <c r="I398" s="211">
        <f t="shared" si="366"/>
        <v>-3.6749999999999999E-4</v>
      </c>
      <c r="J398" s="211">
        <f t="shared" si="366"/>
        <v>-3.6749999999999999E-4</v>
      </c>
      <c r="K398" s="211">
        <f t="shared" si="366"/>
        <v>-3.6749999999999999E-4</v>
      </c>
      <c r="L398" s="211">
        <f t="shared" si="364"/>
        <v>-3.6749999999999999E-4</v>
      </c>
      <c r="M398" s="211">
        <f t="shared" si="364"/>
        <v>2.48325E-2</v>
      </c>
      <c r="N398" s="212">
        <f t="shared" si="364"/>
        <v>5.0032499999999994E-2</v>
      </c>
    </row>
    <row r="399" spans="2:14" s="18" customFormat="1" x14ac:dyDescent="0.25">
      <c r="B399" s="165" t="s">
        <v>139</v>
      </c>
      <c r="C399" s="20"/>
      <c r="D399" s="21">
        <f t="shared" ref="D399:K399" si="367">D320*21</f>
        <v>2785.8596325000003</v>
      </c>
      <c r="E399" s="21">
        <f t="shared" si="367"/>
        <v>3401.9996325000002</v>
      </c>
      <c r="F399" s="21">
        <f t="shared" si="367"/>
        <v>3754.1696325000007</v>
      </c>
      <c r="G399" s="21">
        <f t="shared" si="367"/>
        <v>2598.7496325000002</v>
      </c>
      <c r="H399" s="21">
        <f t="shared" si="367"/>
        <v>3239.4596325000002</v>
      </c>
      <c r="I399" s="21">
        <f t="shared" si="367"/>
        <v>3374.9096324999991</v>
      </c>
      <c r="J399" s="21">
        <f t="shared" si="367"/>
        <v>3248.9096325</v>
      </c>
      <c r="K399" s="21">
        <f t="shared" si="367"/>
        <v>4238.0096325000004</v>
      </c>
      <c r="L399" s="21">
        <f t="shared" si="364"/>
        <v>5577.3896325000014</v>
      </c>
      <c r="M399" s="21">
        <f t="shared" si="364"/>
        <v>4628.6096325000008</v>
      </c>
      <c r="N399" s="131">
        <f t="shared" si="364"/>
        <v>4308.3681563764048</v>
      </c>
    </row>
    <row r="400" spans="2:14" s="18" customFormat="1" x14ac:dyDescent="0.25">
      <c r="B400" s="165" t="s">
        <v>140</v>
      </c>
      <c r="C400" s="20"/>
      <c r="D400" s="211">
        <f t="shared" ref="D400:K400" si="368">D321*21</f>
        <v>-3.6749999999999999E-4</v>
      </c>
      <c r="E400" s="211">
        <f t="shared" si="368"/>
        <v>-3.6749999999999999E-4</v>
      </c>
      <c r="F400" s="211">
        <f t="shared" si="368"/>
        <v>-3.6749999999999999E-4</v>
      </c>
      <c r="G400" s="211">
        <f t="shared" si="368"/>
        <v>-3.6749999999999999E-4</v>
      </c>
      <c r="H400" s="211">
        <f t="shared" si="368"/>
        <v>-3.6749999999999999E-4</v>
      </c>
      <c r="I400" s="211">
        <f t="shared" si="368"/>
        <v>-3.6749999999999999E-4</v>
      </c>
      <c r="J400" s="211">
        <f t="shared" si="368"/>
        <v>-3.6749999999999999E-4</v>
      </c>
      <c r="K400" s="211">
        <f t="shared" si="368"/>
        <v>-3.6749999999999999E-4</v>
      </c>
      <c r="L400" s="211">
        <f t="shared" si="364"/>
        <v>-3.6749999999999999E-4</v>
      </c>
      <c r="M400" s="211">
        <f t="shared" si="364"/>
        <v>-3.6749999999999999E-4</v>
      </c>
      <c r="N400" s="212">
        <f t="shared" si="364"/>
        <v>-3.6749999999999999E-4</v>
      </c>
    </row>
    <row r="401" spans="2:14" s="18" customFormat="1" x14ac:dyDescent="0.25">
      <c r="B401" s="165" t="s">
        <v>141</v>
      </c>
      <c r="C401" s="20"/>
      <c r="D401" s="211">
        <f t="shared" ref="D401:K401" si="369">D322*21</f>
        <v>-3.6749999999999999E-4</v>
      </c>
      <c r="E401" s="211">
        <f t="shared" si="369"/>
        <v>-3.6749999999999999E-4</v>
      </c>
      <c r="F401" s="211">
        <f t="shared" si="369"/>
        <v>-3.6749999999999999E-4</v>
      </c>
      <c r="G401" s="211">
        <f t="shared" si="369"/>
        <v>-3.6749999999999999E-4</v>
      </c>
      <c r="H401" s="211">
        <f t="shared" si="369"/>
        <v>-3.6749999999999999E-4</v>
      </c>
      <c r="I401" s="211">
        <f t="shared" si="369"/>
        <v>-3.6749999999999999E-4</v>
      </c>
      <c r="J401" s="211">
        <f t="shared" si="369"/>
        <v>-3.6749999999999999E-4</v>
      </c>
      <c r="K401" s="211">
        <f t="shared" si="369"/>
        <v>-3.6749999999999999E-4</v>
      </c>
      <c r="L401" s="211">
        <f t="shared" si="364"/>
        <v>-3.6749999999999999E-4</v>
      </c>
      <c r="M401" s="211">
        <f t="shared" si="364"/>
        <v>-3.6749999999999999E-4</v>
      </c>
      <c r="N401" s="212">
        <f t="shared" si="364"/>
        <v>-3.6749999999999999E-4</v>
      </c>
    </row>
    <row r="402" spans="2:14" s="18" customFormat="1" x14ac:dyDescent="0.25">
      <c r="B402" s="165" t="s">
        <v>142</v>
      </c>
      <c r="C402" s="20"/>
      <c r="D402" s="211">
        <f t="shared" ref="D402:K402" si="370">D323*21</f>
        <v>-3.6749999999999999E-4</v>
      </c>
      <c r="E402" s="211">
        <f t="shared" si="370"/>
        <v>-3.6749999999999999E-4</v>
      </c>
      <c r="F402" s="211">
        <f t="shared" si="370"/>
        <v>-3.6749999999999999E-4</v>
      </c>
      <c r="G402" s="211">
        <f t="shared" si="370"/>
        <v>-3.6749999999999999E-4</v>
      </c>
      <c r="H402" s="211">
        <f t="shared" si="370"/>
        <v>-3.6749999999999999E-4</v>
      </c>
      <c r="I402" s="211">
        <f t="shared" si="370"/>
        <v>-3.6749999999999999E-4</v>
      </c>
      <c r="J402" s="211">
        <f t="shared" si="370"/>
        <v>-3.6749999999999999E-4</v>
      </c>
      <c r="K402" s="211">
        <f t="shared" si="370"/>
        <v>-3.6749999999999999E-4</v>
      </c>
      <c r="L402" s="211">
        <f t="shared" si="364"/>
        <v>-3.6749999999999999E-4</v>
      </c>
      <c r="M402" s="211">
        <f t="shared" si="364"/>
        <v>-3.6749999999999999E-4</v>
      </c>
      <c r="N402" s="212">
        <f t="shared" si="364"/>
        <v>-3.6749999999999999E-4</v>
      </c>
    </row>
    <row r="403" spans="2:14" s="18" customFormat="1" x14ac:dyDescent="0.25">
      <c r="B403" s="165" t="s">
        <v>143</v>
      </c>
      <c r="C403" s="20"/>
      <c r="D403" s="211">
        <f t="shared" ref="D403:K403" si="371">D324*21</f>
        <v>-3.6749999999999999E-4</v>
      </c>
      <c r="E403" s="211">
        <f t="shared" si="371"/>
        <v>-3.6749999999999999E-4</v>
      </c>
      <c r="F403" s="211">
        <f t="shared" si="371"/>
        <v>-3.6749999999999999E-4</v>
      </c>
      <c r="G403" s="211">
        <f t="shared" si="371"/>
        <v>-3.6749999999999999E-4</v>
      </c>
      <c r="H403" s="211">
        <f t="shared" si="371"/>
        <v>-3.6749999999999999E-4</v>
      </c>
      <c r="I403" s="211">
        <f t="shared" si="371"/>
        <v>-3.6749999999999999E-4</v>
      </c>
      <c r="J403" s="211">
        <f t="shared" si="371"/>
        <v>-3.6749999999999999E-4</v>
      </c>
      <c r="K403" s="211">
        <f t="shared" si="371"/>
        <v>-3.6749999999999999E-4</v>
      </c>
      <c r="L403" s="211">
        <f t="shared" si="364"/>
        <v>-3.6749999999999999E-4</v>
      </c>
      <c r="M403" s="211">
        <f t="shared" si="364"/>
        <v>-3.6749999999999999E-4</v>
      </c>
      <c r="N403" s="212">
        <f t="shared" si="364"/>
        <v>-3.6749999999999999E-4</v>
      </c>
    </row>
    <row r="404" spans="2:14" s="18" customFormat="1" x14ac:dyDescent="0.25">
      <c r="B404" s="165" t="s">
        <v>144</v>
      </c>
      <c r="C404" s="20"/>
      <c r="D404" s="211">
        <f t="shared" ref="D404:K404" si="372">D325*21</f>
        <v>-3.6749999999999999E-4</v>
      </c>
      <c r="E404" s="211">
        <f t="shared" si="372"/>
        <v>-3.6749999999999999E-4</v>
      </c>
      <c r="F404" s="211">
        <f t="shared" si="372"/>
        <v>-3.6749999999999999E-4</v>
      </c>
      <c r="G404" s="211">
        <f t="shared" si="372"/>
        <v>-3.6749999999999999E-4</v>
      </c>
      <c r="H404" s="211">
        <f t="shared" si="372"/>
        <v>-3.6749999999999999E-4</v>
      </c>
      <c r="I404" s="211">
        <f t="shared" si="372"/>
        <v>-3.6749999999999999E-4</v>
      </c>
      <c r="J404" s="211">
        <f t="shared" si="372"/>
        <v>-3.6749999999999999E-4</v>
      </c>
      <c r="K404" s="211">
        <f t="shared" si="372"/>
        <v>-3.6749999999999999E-4</v>
      </c>
      <c r="L404" s="211">
        <f t="shared" si="364"/>
        <v>-3.6749999999999999E-4</v>
      </c>
      <c r="M404" s="211">
        <f t="shared" si="364"/>
        <v>-3.6749999999999999E-4</v>
      </c>
      <c r="N404" s="212">
        <f t="shared" si="364"/>
        <v>-3.6749999999999999E-4</v>
      </c>
    </row>
    <row r="405" spans="2:14" s="18" customFormat="1" x14ac:dyDescent="0.25">
      <c r="B405" s="165" t="s">
        <v>145</v>
      </c>
      <c r="C405" s="20"/>
      <c r="D405" s="211">
        <f t="shared" ref="D405:K405" si="373">D326*21</f>
        <v>-3.6749999999999999E-4</v>
      </c>
      <c r="E405" s="211">
        <f t="shared" si="373"/>
        <v>-3.6749999999999999E-4</v>
      </c>
      <c r="F405" s="211">
        <f t="shared" si="373"/>
        <v>-3.6749999999999999E-4</v>
      </c>
      <c r="G405" s="211">
        <f t="shared" si="373"/>
        <v>-3.6749999999999999E-4</v>
      </c>
      <c r="H405" s="211">
        <f t="shared" si="373"/>
        <v>-3.6749999999999999E-4</v>
      </c>
      <c r="I405" s="211">
        <f t="shared" si="373"/>
        <v>-3.6749999999999999E-4</v>
      </c>
      <c r="J405" s="211">
        <f t="shared" si="373"/>
        <v>-3.6749999999999999E-4</v>
      </c>
      <c r="K405" s="211">
        <f t="shared" si="373"/>
        <v>-3.6749999999999999E-4</v>
      </c>
      <c r="L405" s="211">
        <f t="shared" si="364"/>
        <v>-3.6749999999999999E-4</v>
      </c>
      <c r="M405" s="211">
        <f t="shared" si="364"/>
        <v>-3.6749999999999999E-4</v>
      </c>
      <c r="N405" s="212">
        <f t="shared" si="364"/>
        <v>-3.6749999999999999E-4</v>
      </c>
    </row>
    <row r="406" spans="2:14" s="18" customFormat="1" x14ac:dyDescent="0.25">
      <c r="B406" s="165" t="s">
        <v>146</v>
      </c>
      <c r="C406" s="20"/>
      <c r="D406" s="21">
        <f t="shared" ref="D406:K406" si="374">D327*21</f>
        <v>7512.9008325000013</v>
      </c>
      <c r="E406" s="21">
        <f t="shared" si="374"/>
        <v>7614.1796325000005</v>
      </c>
      <c r="F406" s="21">
        <f t="shared" si="374"/>
        <v>7415.0996325000015</v>
      </c>
      <c r="G406" s="21">
        <f t="shared" si="374"/>
        <v>6911.0996325000015</v>
      </c>
      <c r="H406" s="21">
        <f t="shared" si="374"/>
        <v>7044.0296325000008</v>
      </c>
      <c r="I406" s="21">
        <f t="shared" si="374"/>
        <v>6779.4296325000032</v>
      </c>
      <c r="J406" s="21">
        <f t="shared" si="374"/>
        <v>6254.0096325000013</v>
      </c>
      <c r="K406" s="21">
        <f t="shared" si="374"/>
        <v>5880.4196324999994</v>
      </c>
      <c r="L406" s="21">
        <f t="shared" si="364"/>
        <v>7229.879632500003</v>
      </c>
      <c r="M406" s="21">
        <f t="shared" si="364"/>
        <v>6591.0596325000015</v>
      </c>
      <c r="N406" s="131">
        <f t="shared" si="364"/>
        <v>6099.4524799576275</v>
      </c>
    </row>
    <row r="407" spans="2:14" s="18" customFormat="1" x14ac:dyDescent="0.25">
      <c r="B407" s="165" t="s">
        <v>147</v>
      </c>
      <c r="C407" s="20"/>
      <c r="D407" s="21">
        <f t="shared" ref="D407:K407" si="375">D328*21</f>
        <v>45973.619632500013</v>
      </c>
      <c r="E407" s="21">
        <f t="shared" si="375"/>
        <v>55101.059632500001</v>
      </c>
      <c r="F407" s="21">
        <f t="shared" si="375"/>
        <v>52494.749632500003</v>
      </c>
      <c r="G407" s="21">
        <f t="shared" si="375"/>
        <v>49683.689632500005</v>
      </c>
      <c r="H407" s="21">
        <f t="shared" si="375"/>
        <v>53342.099632500001</v>
      </c>
      <c r="I407" s="21">
        <f t="shared" si="375"/>
        <v>54194.489632500001</v>
      </c>
      <c r="J407" s="21">
        <f t="shared" si="375"/>
        <v>51232.859632499996</v>
      </c>
      <c r="K407" s="21">
        <f t="shared" si="375"/>
        <v>56577.149632500004</v>
      </c>
      <c r="L407" s="21">
        <f t="shared" si="364"/>
        <v>57081.779632499994</v>
      </c>
      <c r="M407" s="21">
        <f t="shared" si="364"/>
        <v>56181.509632499998</v>
      </c>
      <c r="N407" s="131">
        <f t="shared" si="364"/>
        <v>56251.932372358337</v>
      </c>
    </row>
    <row r="408" spans="2:14" s="18" customFormat="1" x14ac:dyDescent="0.25">
      <c r="B408" s="165" t="s">
        <v>148</v>
      </c>
      <c r="C408" s="20"/>
      <c r="D408" s="21">
        <f t="shared" ref="D408:K408" si="376">D329*21</f>
        <v>5918.8496325000006</v>
      </c>
      <c r="E408" s="21">
        <f t="shared" si="376"/>
        <v>5882.3096325000015</v>
      </c>
      <c r="F408" s="21">
        <f t="shared" si="376"/>
        <v>5921.3696325000028</v>
      </c>
      <c r="G408" s="21">
        <f t="shared" si="376"/>
        <v>5729.2196324999995</v>
      </c>
      <c r="H408" s="21">
        <f t="shared" si="376"/>
        <v>5874.1196325000028</v>
      </c>
      <c r="I408" s="21">
        <f t="shared" si="376"/>
        <v>5572.3496325000006</v>
      </c>
      <c r="J408" s="21">
        <f t="shared" si="376"/>
        <v>5710.9496325000009</v>
      </c>
      <c r="K408" s="21">
        <f t="shared" si="376"/>
        <v>5288.2196325000004</v>
      </c>
      <c r="L408" s="21">
        <f t="shared" si="364"/>
        <v>5726.6996325000018</v>
      </c>
      <c r="M408" s="21">
        <f t="shared" si="364"/>
        <v>6275.4296324999996</v>
      </c>
      <c r="N408" s="131">
        <f t="shared" si="364"/>
        <v>6462.645709651335</v>
      </c>
    </row>
    <row r="409" spans="2:14" s="18" customFormat="1" x14ac:dyDescent="0.25">
      <c r="B409" s="165" t="s">
        <v>149</v>
      </c>
      <c r="C409" s="20"/>
      <c r="D409" s="211">
        <f t="shared" ref="D409:K409" si="377">D330*21</f>
        <v>-3.6749999999999999E-4</v>
      </c>
      <c r="E409" s="211">
        <f t="shared" si="377"/>
        <v>-3.6749999999999999E-4</v>
      </c>
      <c r="F409" s="211">
        <f t="shared" si="377"/>
        <v>-3.6749999999999999E-4</v>
      </c>
      <c r="G409" s="211">
        <f t="shared" si="377"/>
        <v>-3.6749999999999999E-4</v>
      </c>
      <c r="H409" s="211">
        <f t="shared" si="377"/>
        <v>-3.6749999999999999E-4</v>
      </c>
      <c r="I409" s="211">
        <f t="shared" si="377"/>
        <v>-3.6749999999999999E-4</v>
      </c>
      <c r="J409" s="211">
        <f t="shared" si="377"/>
        <v>-3.6749999999999999E-4</v>
      </c>
      <c r="K409" s="211">
        <f t="shared" si="377"/>
        <v>-3.6749999999999999E-4</v>
      </c>
      <c r="L409" s="211">
        <f t="shared" si="364"/>
        <v>-3.6749999999999999E-4</v>
      </c>
      <c r="M409" s="211">
        <f t="shared" si="364"/>
        <v>-3.6749999999999999E-4</v>
      </c>
      <c r="N409" s="212">
        <f t="shared" si="364"/>
        <v>-3.6749999999999999E-4</v>
      </c>
    </row>
    <row r="410" spans="2:14" s="18" customFormat="1" x14ac:dyDescent="0.25">
      <c r="B410" s="165" t="s">
        <v>150</v>
      </c>
      <c r="C410" s="20"/>
      <c r="D410" s="211">
        <f t="shared" ref="D410:K410" si="378">D331*21</f>
        <v>-3.6749999999999999E-4</v>
      </c>
      <c r="E410" s="211">
        <f t="shared" si="378"/>
        <v>-3.6749999999999999E-4</v>
      </c>
      <c r="F410" s="211">
        <f t="shared" si="378"/>
        <v>-3.6749999999999999E-4</v>
      </c>
      <c r="G410" s="211">
        <f t="shared" si="378"/>
        <v>-3.6749999999999999E-4</v>
      </c>
      <c r="H410" s="211">
        <f t="shared" si="378"/>
        <v>-3.6749999999999999E-4</v>
      </c>
      <c r="I410" s="211">
        <f t="shared" si="378"/>
        <v>-3.6749999999999999E-4</v>
      </c>
      <c r="J410" s="211">
        <f t="shared" si="378"/>
        <v>-3.6749999999999999E-4</v>
      </c>
      <c r="K410" s="211">
        <f t="shared" si="378"/>
        <v>-3.6749999999999999E-4</v>
      </c>
      <c r="L410" s="211">
        <f t="shared" si="364"/>
        <v>-3.6749999999999999E-4</v>
      </c>
      <c r="M410" s="211">
        <f t="shared" si="364"/>
        <v>-3.6749999999999999E-4</v>
      </c>
      <c r="N410" s="212">
        <f t="shared" si="364"/>
        <v>-3.6749999999999999E-4</v>
      </c>
    </row>
    <row r="411" spans="2:14" s="18" customFormat="1" x14ac:dyDescent="0.25">
      <c r="B411" s="165" t="s">
        <v>151</v>
      </c>
      <c r="C411" s="20"/>
      <c r="D411" s="211">
        <f t="shared" ref="D411:K411" si="379">D332*21</f>
        <v>-3.6749999999999999E-4</v>
      </c>
      <c r="E411" s="211">
        <f t="shared" si="379"/>
        <v>-3.6749999999999999E-4</v>
      </c>
      <c r="F411" s="211">
        <f t="shared" si="379"/>
        <v>-3.6749999999999999E-4</v>
      </c>
      <c r="G411" s="211">
        <f t="shared" si="379"/>
        <v>-3.6749999999999999E-4</v>
      </c>
      <c r="H411" s="211">
        <f t="shared" si="379"/>
        <v>-3.6749999999999999E-4</v>
      </c>
      <c r="I411" s="211">
        <f t="shared" si="379"/>
        <v>-3.6749999999999999E-4</v>
      </c>
      <c r="J411" s="211">
        <f t="shared" si="379"/>
        <v>-3.6749999999999999E-4</v>
      </c>
      <c r="K411" s="211">
        <f t="shared" si="379"/>
        <v>-3.6749999999999999E-4</v>
      </c>
      <c r="L411" s="211">
        <f t="shared" si="364"/>
        <v>-3.6749999999999999E-4</v>
      </c>
      <c r="M411" s="211">
        <f t="shared" si="364"/>
        <v>-3.6749999999999999E-4</v>
      </c>
      <c r="N411" s="212">
        <f t="shared" si="364"/>
        <v>-3.6749999999999999E-4</v>
      </c>
    </row>
    <row r="412" spans="2:14" s="18" customFormat="1" x14ac:dyDescent="0.25">
      <c r="B412" s="165" t="s">
        <v>152</v>
      </c>
      <c r="C412" s="20"/>
      <c r="D412" s="21">
        <f t="shared" ref="D412:K412" si="380">D333*21</f>
        <v>5375.9534325000004</v>
      </c>
      <c r="E412" s="21">
        <f t="shared" si="380"/>
        <v>5493.5996325000015</v>
      </c>
      <c r="F412" s="21">
        <f t="shared" si="380"/>
        <v>5516.909632500001</v>
      </c>
      <c r="G412" s="21">
        <f t="shared" si="380"/>
        <v>5498.6396325000014</v>
      </c>
      <c r="H412" s="21">
        <f t="shared" si="380"/>
        <v>5662.4396325000007</v>
      </c>
      <c r="I412" s="21">
        <f t="shared" si="380"/>
        <v>5506.8296325000001</v>
      </c>
      <c r="J412" s="21">
        <f t="shared" si="380"/>
        <v>5252.3096325000006</v>
      </c>
      <c r="K412" s="21">
        <f t="shared" si="380"/>
        <v>5162.8496325000006</v>
      </c>
      <c r="L412" s="21">
        <f t="shared" si="364"/>
        <v>5491.7096325000011</v>
      </c>
      <c r="M412" s="21">
        <f t="shared" si="364"/>
        <v>4258.7996325000004</v>
      </c>
      <c r="N412" s="131">
        <f t="shared" si="364"/>
        <v>3619.3919285352417</v>
      </c>
    </row>
    <row r="413" spans="2:14" s="18" customFormat="1" x14ac:dyDescent="0.25">
      <c r="B413" s="165" t="s">
        <v>153</v>
      </c>
      <c r="C413" s="20"/>
      <c r="D413" s="21">
        <f t="shared" ref="D413:K413" si="381">D334*21</f>
        <v>4495.0496325000013</v>
      </c>
      <c r="E413" s="21">
        <f t="shared" si="381"/>
        <v>4600.8896325000014</v>
      </c>
      <c r="F413" s="21">
        <f t="shared" si="381"/>
        <v>2873.4296325</v>
      </c>
      <c r="G413" s="21">
        <f t="shared" si="381"/>
        <v>3375.5396325000011</v>
      </c>
      <c r="H413" s="21">
        <f t="shared" si="381"/>
        <v>4478.6696325000021</v>
      </c>
      <c r="I413" s="21">
        <f t="shared" si="381"/>
        <v>4328.7296325000007</v>
      </c>
      <c r="J413" s="21">
        <f t="shared" si="381"/>
        <v>4025.6996325</v>
      </c>
      <c r="K413" s="21">
        <f t="shared" si="381"/>
        <v>4003.0196325000011</v>
      </c>
      <c r="L413" s="21">
        <f t="shared" si="364"/>
        <v>4292.1896324999998</v>
      </c>
      <c r="M413" s="21">
        <f t="shared" si="364"/>
        <v>3968.9996325000002</v>
      </c>
      <c r="N413" s="131">
        <f t="shared" si="364"/>
        <v>3721.3679907089549</v>
      </c>
    </row>
    <row r="414" spans="2:14" s="18" customFormat="1" x14ac:dyDescent="0.25">
      <c r="B414" s="165" t="s">
        <v>154</v>
      </c>
      <c r="C414" s="20"/>
      <c r="D414" s="211">
        <f t="shared" ref="D414:K414" si="382">D335*21</f>
        <v>-3.6749999999999999E-4</v>
      </c>
      <c r="E414" s="211">
        <f t="shared" si="382"/>
        <v>-3.6749999999999999E-4</v>
      </c>
      <c r="F414" s="211">
        <f t="shared" si="382"/>
        <v>-3.6749999999999999E-4</v>
      </c>
      <c r="G414" s="211">
        <f t="shared" si="382"/>
        <v>-3.6749999999999999E-4</v>
      </c>
      <c r="H414" s="211">
        <f t="shared" si="382"/>
        <v>-3.6749999999999999E-4</v>
      </c>
      <c r="I414" s="211">
        <f t="shared" si="382"/>
        <v>-3.6749999999999999E-4</v>
      </c>
      <c r="J414" s="211">
        <f t="shared" si="382"/>
        <v>-3.6749999999999999E-4</v>
      </c>
      <c r="K414" s="211">
        <f t="shared" si="382"/>
        <v>-3.6749999999999999E-4</v>
      </c>
      <c r="L414" s="211">
        <f t="shared" si="364"/>
        <v>-3.6749999999999999E-4</v>
      </c>
      <c r="M414" s="211">
        <f t="shared" si="364"/>
        <v>2.48325E-2</v>
      </c>
      <c r="N414" s="212">
        <f t="shared" si="364"/>
        <v>5.0032499999999994E-2</v>
      </c>
    </row>
    <row r="415" spans="2:14" s="18" customFormat="1" x14ac:dyDescent="0.25">
      <c r="B415" s="165" t="s">
        <v>155</v>
      </c>
      <c r="C415" s="20"/>
      <c r="D415" s="21">
        <f t="shared" ref="D415:K415" si="383">D336*21</f>
        <v>21425.669632500001</v>
      </c>
      <c r="E415" s="21">
        <f t="shared" si="383"/>
        <v>21419.369632499995</v>
      </c>
      <c r="F415" s="21">
        <f t="shared" si="383"/>
        <v>20718.179632500003</v>
      </c>
      <c r="G415" s="21">
        <f t="shared" si="383"/>
        <v>20800.709632500006</v>
      </c>
      <c r="H415" s="21">
        <f t="shared" si="383"/>
        <v>21120.119632500002</v>
      </c>
      <c r="I415" s="21">
        <f t="shared" si="383"/>
        <v>21625.379632500004</v>
      </c>
      <c r="J415" s="21">
        <f t="shared" si="383"/>
        <v>22082.1296325</v>
      </c>
      <c r="K415" s="21">
        <f t="shared" si="383"/>
        <v>21760.829632500005</v>
      </c>
      <c r="L415" s="21">
        <f t="shared" si="364"/>
        <v>23369.219632499997</v>
      </c>
      <c r="M415" s="21">
        <f t="shared" si="364"/>
        <v>24886.259632499998</v>
      </c>
      <c r="N415" s="131">
        <f t="shared" si="364"/>
        <v>25912.142372421506</v>
      </c>
    </row>
    <row r="416" spans="2:14" s="18" customFormat="1" x14ac:dyDescent="0.25">
      <c r="B416" s="165" t="s">
        <v>156</v>
      </c>
      <c r="C416" s="20"/>
      <c r="D416" s="21">
        <f t="shared" ref="D416:K416" si="384">D337*21</f>
        <v>22788.359632499996</v>
      </c>
      <c r="E416" s="21">
        <f t="shared" si="384"/>
        <v>23618.069632500003</v>
      </c>
      <c r="F416" s="21">
        <f t="shared" si="384"/>
        <v>23468.759632499998</v>
      </c>
      <c r="G416" s="21">
        <f t="shared" si="384"/>
        <v>23963.939632499998</v>
      </c>
      <c r="H416" s="21">
        <f t="shared" si="384"/>
        <v>26085.149632499993</v>
      </c>
      <c r="I416" s="21">
        <f t="shared" si="384"/>
        <v>27549.269632499996</v>
      </c>
      <c r="J416" s="21">
        <f t="shared" si="384"/>
        <v>28071.5396325</v>
      </c>
      <c r="K416" s="21">
        <f t="shared" si="384"/>
        <v>30292.919632500001</v>
      </c>
      <c r="L416" s="21">
        <f t="shared" si="364"/>
        <v>28670.0396325</v>
      </c>
      <c r="M416" s="21">
        <f t="shared" si="364"/>
        <v>32296.9496325</v>
      </c>
      <c r="N416" s="131">
        <f t="shared" si="364"/>
        <v>35101.067891671926</v>
      </c>
    </row>
    <row r="417" spans="2:14" s="18" customFormat="1" x14ac:dyDescent="0.25">
      <c r="B417" s="165" t="s">
        <v>157</v>
      </c>
      <c r="C417" s="20"/>
      <c r="D417" s="211">
        <f t="shared" ref="D417:K417" si="385">D338*21</f>
        <v>-3.6749999999999999E-4</v>
      </c>
      <c r="E417" s="211">
        <f t="shared" si="385"/>
        <v>-3.6749999999999999E-4</v>
      </c>
      <c r="F417" s="211">
        <f t="shared" si="385"/>
        <v>-3.6749999999999999E-4</v>
      </c>
      <c r="G417" s="211">
        <f t="shared" si="385"/>
        <v>-3.6749999999999999E-4</v>
      </c>
      <c r="H417" s="211">
        <f t="shared" si="385"/>
        <v>-3.6749999999999999E-4</v>
      </c>
      <c r="I417" s="211">
        <f t="shared" si="385"/>
        <v>-3.6749999999999999E-4</v>
      </c>
      <c r="J417" s="211">
        <f t="shared" si="385"/>
        <v>-3.6749999999999999E-4</v>
      </c>
      <c r="K417" s="211">
        <f t="shared" si="385"/>
        <v>-3.6749999999999999E-4</v>
      </c>
      <c r="L417" s="211">
        <f t="shared" si="364"/>
        <v>-3.6749999999999999E-4</v>
      </c>
      <c r="M417" s="211">
        <f t="shared" si="364"/>
        <v>-3.6749999999999999E-4</v>
      </c>
      <c r="N417" s="212">
        <f t="shared" si="364"/>
        <v>-3.6749999999999999E-4</v>
      </c>
    </row>
    <row r="418" spans="2:14" s="18" customFormat="1" x14ac:dyDescent="0.25">
      <c r="B418" s="165" t="s">
        <v>158</v>
      </c>
      <c r="C418" s="20"/>
      <c r="D418" s="211">
        <f t="shared" ref="D418:K418" si="386">D339*21</f>
        <v>-3.6749999999999999E-4</v>
      </c>
      <c r="E418" s="211">
        <f t="shared" si="386"/>
        <v>-3.6749999999999999E-4</v>
      </c>
      <c r="F418" s="211">
        <f t="shared" si="386"/>
        <v>-3.6749999999999999E-4</v>
      </c>
      <c r="G418" s="211">
        <f t="shared" si="386"/>
        <v>-3.6749999999999999E-4</v>
      </c>
      <c r="H418" s="211">
        <f t="shared" si="386"/>
        <v>-3.6749999999999999E-4</v>
      </c>
      <c r="I418" s="211">
        <f t="shared" si="386"/>
        <v>-3.6749999999999999E-4</v>
      </c>
      <c r="J418" s="211">
        <f t="shared" si="386"/>
        <v>-3.6749999999999999E-4</v>
      </c>
      <c r="K418" s="211">
        <f t="shared" si="386"/>
        <v>-3.6749999999999999E-4</v>
      </c>
      <c r="L418" s="211">
        <f t="shared" si="364"/>
        <v>-3.6749999999999999E-4</v>
      </c>
      <c r="M418" s="211">
        <f t="shared" si="364"/>
        <v>-3.6749999999999999E-4</v>
      </c>
      <c r="N418" s="212">
        <f t="shared" si="364"/>
        <v>-3.6749999999999999E-4</v>
      </c>
    </row>
    <row r="419" spans="2:14" s="18" customFormat="1" x14ac:dyDescent="0.25">
      <c r="B419" s="165" t="s">
        <v>159</v>
      </c>
      <c r="C419" s="20"/>
      <c r="D419" s="211">
        <f t="shared" ref="D419:K419" si="387">D340*21</f>
        <v>-3.6749999999999999E-4</v>
      </c>
      <c r="E419" s="211">
        <f t="shared" si="387"/>
        <v>-3.6749999999999999E-4</v>
      </c>
      <c r="F419" s="211">
        <f t="shared" si="387"/>
        <v>-3.6749999999999999E-4</v>
      </c>
      <c r="G419" s="211">
        <f t="shared" si="387"/>
        <v>-3.6749999999999999E-4</v>
      </c>
      <c r="H419" s="211">
        <f t="shared" si="387"/>
        <v>-3.6749999999999999E-4</v>
      </c>
      <c r="I419" s="211">
        <f t="shared" si="387"/>
        <v>-3.6749999999999999E-4</v>
      </c>
      <c r="J419" s="211">
        <f t="shared" si="387"/>
        <v>-3.6749999999999999E-4</v>
      </c>
      <c r="K419" s="211">
        <f t="shared" si="387"/>
        <v>-3.6749999999999999E-4</v>
      </c>
      <c r="L419" s="211">
        <f t="shared" si="364"/>
        <v>-3.6749999999999999E-4</v>
      </c>
      <c r="M419" s="211">
        <f t="shared" si="364"/>
        <v>-3.6749999999999999E-4</v>
      </c>
      <c r="N419" s="212">
        <f t="shared" si="364"/>
        <v>-3.6749999999999999E-4</v>
      </c>
    </row>
    <row r="420" spans="2:14" s="18" customFormat="1" x14ac:dyDescent="0.25">
      <c r="B420" s="165" t="s">
        <v>160</v>
      </c>
      <c r="C420" s="20"/>
      <c r="D420" s="211">
        <f t="shared" ref="D420:K420" si="388">D341*21</f>
        <v>-3.6749999999999999E-4</v>
      </c>
      <c r="E420" s="211">
        <f t="shared" si="388"/>
        <v>-3.6749999999999999E-4</v>
      </c>
      <c r="F420" s="211">
        <f t="shared" si="388"/>
        <v>-3.6749999999999999E-4</v>
      </c>
      <c r="G420" s="211">
        <f t="shared" si="388"/>
        <v>-3.6749999999999999E-4</v>
      </c>
      <c r="H420" s="211">
        <f t="shared" si="388"/>
        <v>-3.6749999999999999E-4</v>
      </c>
      <c r="I420" s="211">
        <f t="shared" si="388"/>
        <v>-3.6749999999999999E-4</v>
      </c>
      <c r="J420" s="211">
        <f t="shared" si="388"/>
        <v>-3.6749999999999999E-4</v>
      </c>
      <c r="K420" s="211">
        <f t="shared" si="388"/>
        <v>-3.6749999999999999E-4</v>
      </c>
      <c r="L420" s="211">
        <f t="shared" si="364"/>
        <v>-3.6749999999999999E-4</v>
      </c>
      <c r="M420" s="211">
        <f t="shared" si="364"/>
        <v>-3.6749999999999999E-4</v>
      </c>
      <c r="N420" s="212">
        <f t="shared" si="364"/>
        <v>-3.6749999999999999E-4</v>
      </c>
    </row>
    <row r="421" spans="2:14" s="18" customFormat="1" x14ac:dyDescent="0.25">
      <c r="B421" s="165" t="s">
        <v>161</v>
      </c>
      <c r="C421" s="20"/>
      <c r="D421" s="21">
        <f t="shared" ref="D421:K421" si="389">D342*21</f>
        <v>6647.1296325000003</v>
      </c>
      <c r="E421" s="21">
        <f t="shared" si="389"/>
        <v>8755.1096325000035</v>
      </c>
      <c r="F421" s="21">
        <f t="shared" si="389"/>
        <v>9537.5696325000008</v>
      </c>
      <c r="G421" s="21">
        <f t="shared" si="389"/>
        <v>10179.539632499998</v>
      </c>
      <c r="H421" s="21">
        <f t="shared" si="389"/>
        <v>12026.069632500001</v>
      </c>
      <c r="I421" s="21">
        <f t="shared" si="389"/>
        <v>12945.239632500003</v>
      </c>
      <c r="J421" s="21">
        <f t="shared" si="389"/>
        <v>13225.589632499999</v>
      </c>
      <c r="K421" s="21">
        <f t="shared" si="389"/>
        <v>11966.2196325</v>
      </c>
      <c r="L421" s="21">
        <f t="shared" si="364"/>
        <v>13685.489632500001</v>
      </c>
      <c r="M421" s="21">
        <f t="shared" si="364"/>
        <v>7292.2496325000011</v>
      </c>
      <c r="N421" s="131">
        <f t="shared" si="364"/>
        <v>4472.2576970290575</v>
      </c>
    </row>
    <row r="422" spans="2:14" s="18" customFormat="1" x14ac:dyDescent="0.25">
      <c r="B422" s="165" t="s">
        <v>162</v>
      </c>
      <c r="C422" s="20"/>
      <c r="D422" s="211">
        <f t="shared" ref="D422:K422" si="390">D343*21</f>
        <v>-3.6749999999999999E-4</v>
      </c>
      <c r="E422" s="211">
        <f t="shared" si="390"/>
        <v>-3.6749999999999999E-4</v>
      </c>
      <c r="F422" s="211">
        <f t="shared" si="390"/>
        <v>-3.6749999999999999E-4</v>
      </c>
      <c r="G422" s="211">
        <f t="shared" si="390"/>
        <v>-3.6749999999999999E-4</v>
      </c>
      <c r="H422" s="211">
        <f t="shared" si="390"/>
        <v>-3.6749999999999999E-4</v>
      </c>
      <c r="I422" s="211">
        <f t="shared" si="390"/>
        <v>-3.6749999999999999E-4</v>
      </c>
      <c r="J422" s="211">
        <f t="shared" si="390"/>
        <v>-3.6749999999999999E-4</v>
      </c>
      <c r="K422" s="211">
        <f t="shared" si="390"/>
        <v>-3.6749999999999999E-4</v>
      </c>
      <c r="L422" s="211">
        <f t="shared" si="364"/>
        <v>-3.6749999999999999E-4</v>
      </c>
      <c r="M422" s="211">
        <f t="shared" si="364"/>
        <v>2.48325E-2</v>
      </c>
      <c r="N422" s="212">
        <f t="shared" si="364"/>
        <v>5.0032499999999994E-2</v>
      </c>
    </row>
    <row r="423" spans="2:14" s="18" customFormat="1" x14ac:dyDescent="0.25">
      <c r="B423" s="165" t="s">
        <v>163</v>
      </c>
      <c r="C423" s="20"/>
      <c r="D423" s="21">
        <f t="shared" ref="D423:K423" si="391">D344*21</f>
        <v>11665.079632500003</v>
      </c>
      <c r="E423" s="21">
        <f t="shared" si="391"/>
        <v>11524.589632500001</v>
      </c>
      <c r="F423" s="21">
        <f t="shared" si="391"/>
        <v>11484.269632499998</v>
      </c>
      <c r="G423" s="21">
        <f t="shared" si="391"/>
        <v>12012.839632499999</v>
      </c>
      <c r="H423" s="21">
        <f t="shared" si="391"/>
        <v>11643.659632500001</v>
      </c>
      <c r="I423" s="21">
        <f t="shared" si="391"/>
        <v>11833.2896325</v>
      </c>
      <c r="J423" s="21">
        <f t="shared" si="391"/>
        <v>11562.389632500002</v>
      </c>
      <c r="K423" s="21">
        <f t="shared" si="391"/>
        <v>11024.3696325</v>
      </c>
      <c r="L423" s="21">
        <f t="shared" si="364"/>
        <v>11329.289632499998</v>
      </c>
      <c r="M423" s="21">
        <f t="shared" si="364"/>
        <v>12003.389632500002</v>
      </c>
      <c r="N423" s="131">
        <f t="shared" si="364"/>
        <v>12293.640523001319</v>
      </c>
    </row>
    <row r="424" spans="2:14" s="18" customFormat="1" x14ac:dyDescent="0.25">
      <c r="B424" s="165" t="s">
        <v>164</v>
      </c>
      <c r="C424" s="20"/>
      <c r="D424" s="21">
        <f t="shared" ref="D424:K424" si="392">D345*21</f>
        <v>26234.610832499999</v>
      </c>
      <c r="E424" s="21">
        <f t="shared" si="392"/>
        <v>26489.609632500007</v>
      </c>
      <c r="F424" s="21">
        <f t="shared" si="392"/>
        <v>27326.249632499999</v>
      </c>
      <c r="G424" s="21">
        <f t="shared" si="392"/>
        <v>27013.139632499999</v>
      </c>
      <c r="H424" s="21">
        <f t="shared" si="392"/>
        <v>27683.459632499998</v>
      </c>
      <c r="I424" s="21">
        <f t="shared" si="392"/>
        <v>28760.1296325</v>
      </c>
      <c r="J424" s="21">
        <f t="shared" si="392"/>
        <v>29268.5396325</v>
      </c>
      <c r="K424" s="21">
        <f t="shared" si="392"/>
        <v>28242.899632499997</v>
      </c>
      <c r="L424" s="21">
        <f t="shared" si="364"/>
        <v>25295.759632500005</v>
      </c>
      <c r="M424" s="21">
        <f t="shared" si="364"/>
        <v>27447.209632499998</v>
      </c>
      <c r="N424" s="131">
        <f t="shared" si="364"/>
        <v>28523.848983851349</v>
      </c>
    </row>
    <row r="425" spans="2:14" s="18" customFormat="1" x14ac:dyDescent="0.25">
      <c r="B425" s="165" t="s">
        <v>165</v>
      </c>
      <c r="C425" s="20"/>
      <c r="D425" s="211">
        <f t="shared" ref="D425:K425" si="393">D346*21</f>
        <v>-3.6749999999999999E-4</v>
      </c>
      <c r="E425" s="211">
        <f t="shared" si="393"/>
        <v>-3.6749999999999999E-4</v>
      </c>
      <c r="F425" s="211">
        <f t="shared" si="393"/>
        <v>-3.6749999999999999E-4</v>
      </c>
      <c r="G425" s="211">
        <f t="shared" si="393"/>
        <v>-3.6749999999999999E-4</v>
      </c>
      <c r="H425" s="211">
        <f t="shared" si="393"/>
        <v>-3.6749999999999999E-4</v>
      </c>
      <c r="I425" s="211">
        <f t="shared" si="393"/>
        <v>-3.6749999999999999E-4</v>
      </c>
      <c r="J425" s="211">
        <f t="shared" si="393"/>
        <v>-3.6749999999999999E-4</v>
      </c>
      <c r="K425" s="211">
        <f t="shared" si="393"/>
        <v>-3.6749999999999999E-4</v>
      </c>
      <c r="L425" s="211">
        <f t="shared" si="364"/>
        <v>-3.6749999999999999E-4</v>
      </c>
      <c r="M425" s="211">
        <f t="shared" si="364"/>
        <v>2.48325E-2</v>
      </c>
      <c r="N425" s="212">
        <f t="shared" si="364"/>
        <v>5.0032499999999994E-2</v>
      </c>
    </row>
    <row r="426" spans="2:14" s="18" customFormat="1" x14ac:dyDescent="0.25">
      <c r="B426" s="165" t="s">
        <v>166</v>
      </c>
      <c r="C426" s="20"/>
      <c r="D426" s="21">
        <f t="shared" ref="D426:K426" si="394">D347*21</f>
        <v>15841.689832500004</v>
      </c>
      <c r="E426" s="21">
        <f t="shared" si="394"/>
        <v>16249.589632500001</v>
      </c>
      <c r="F426" s="21">
        <f t="shared" si="394"/>
        <v>8889.2996325000004</v>
      </c>
      <c r="G426" s="21">
        <f t="shared" si="394"/>
        <v>5601.9596325000011</v>
      </c>
      <c r="H426" s="21">
        <f t="shared" si="394"/>
        <v>6427.2596324999995</v>
      </c>
      <c r="I426" s="21">
        <f t="shared" si="394"/>
        <v>10034.009632499998</v>
      </c>
      <c r="J426" s="21">
        <f t="shared" si="394"/>
        <v>14731.2896325</v>
      </c>
      <c r="K426" s="21">
        <f t="shared" si="394"/>
        <v>15137.009632500001</v>
      </c>
      <c r="L426" s="21">
        <f t="shared" si="364"/>
        <v>18954.809632499997</v>
      </c>
      <c r="M426" s="21">
        <f t="shared" si="364"/>
        <v>14098.139632499999</v>
      </c>
      <c r="N426" s="131">
        <f t="shared" si="364"/>
        <v>13416.801788402001</v>
      </c>
    </row>
    <row r="427" spans="2:14" s="18" customFormat="1" x14ac:dyDescent="0.25">
      <c r="B427" s="165" t="s">
        <v>186</v>
      </c>
      <c r="C427" s="20"/>
      <c r="D427" s="211">
        <f t="shared" ref="D427:K427" si="395">D348*21</f>
        <v>-3.6749999999999999E-4</v>
      </c>
      <c r="E427" s="211">
        <f t="shared" si="395"/>
        <v>-3.6749999999999999E-4</v>
      </c>
      <c r="F427" s="211">
        <f t="shared" si="395"/>
        <v>-3.6749999999999999E-4</v>
      </c>
      <c r="G427" s="211">
        <f t="shared" si="395"/>
        <v>-3.6749999999999999E-4</v>
      </c>
      <c r="H427" s="211">
        <f t="shared" si="395"/>
        <v>-3.6749999999999999E-4</v>
      </c>
      <c r="I427" s="211">
        <f t="shared" si="395"/>
        <v>-3.6749999999999999E-4</v>
      </c>
      <c r="J427" s="211">
        <f t="shared" si="395"/>
        <v>-3.6749999999999999E-4</v>
      </c>
      <c r="K427" s="211">
        <f t="shared" si="395"/>
        <v>-3.6749999999999999E-4</v>
      </c>
      <c r="L427" s="211">
        <f t="shared" si="364"/>
        <v>-3.6749999999999999E-4</v>
      </c>
      <c r="M427" s="211">
        <f t="shared" si="364"/>
        <v>-3.6749999999999999E-4</v>
      </c>
      <c r="N427" s="212">
        <f t="shared" si="364"/>
        <v>-3.6749999999999999E-4</v>
      </c>
    </row>
    <row r="428" spans="2:14" s="18" customFormat="1" x14ac:dyDescent="0.25">
      <c r="B428" s="165" t="s">
        <v>167</v>
      </c>
      <c r="C428" s="20"/>
      <c r="D428" s="211">
        <f t="shared" ref="D428:K428" si="396">D349*21</f>
        <v>-3.6749999999999999E-4</v>
      </c>
      <c r="E428" s="211">
        <f t="shared" si="396"/>
        <v>-3.6749999999999999E-4</v>
      </c>
      <c r="F428" s="211">
        <f t="shared" si="396"/>
        <v>-3.6749999999999999E-4</v>
      </c>
      <c r="G428" s="211">
        <f t="shared" si="396"/>
        <v>-3.6749999999999999E-4</v>
      </c>
      <c r="H428" s="211">
        <f t="shared" si="396"/>
        <v>-3.6749999999999999E-4</v>
      </c>
      <c r="I428" s="211">
        <f t="shared" si="396"/>
        <v>-3.6749999999999999E-4</v>
      </c>
      <c r="J428" s="211">
        <f t="shared" si="396"/>
        <v>-3.6749999999999999E-4</v>
      </c>
      <c r="K428" s="211">
        <f t="shared" si="396"/>
        <v>-3.6749999999999999E-4</v>
      </c>
      <c r="L428" s="211">
        <f t="shared" si="364"/>
        <v>-3.6749999999999999E-4</v>
      </c>
      <c r="M428" s="211">
        <f t="shared" si="364"/>
        <v>-3.6749999999999999E-4</v>
      </c>
      <c r="N428" s="212">
        <f t="shared" si="364"/>
        <v>-3.6749999999999999E-4</v>
      </c>
    </row>
    <row r="429" spans="2:14" s="18" customFormat="1" x14ac:dyDescent="0.25">
      <c r="B429" s="165" t="s">
        <v>168</v>
      </c>
      <c r="C429" s="20"/>
      <c r="D429" s="21">
        <f t="shared" ref="D429:K429" si="397">D350*21</f>
        <v>56856.239632500001</v>
      </c>
      <c r="E429" s="21">
        <f t="shared" si="397"/>
        <v>70891.3796325</v>
      </c>
      <c r="F429" s="21">
        <f t="shared" si="397"/>
        <v>72394.559632500008</v>
      </c>
      <c r="G429" s="21">
        <f t="shared" si="397"/>
        <v>74413.709632500002</v>
      </c>
      <c r="H429" s="21">
        <f t="shared" si="397"/>
        <v>79799.579632499997</v>
      </c>
      <c r="I429" s="21">
        <f t="shared" si="397"/>
        <v>81630.359632500011</v>
      </c>
      <c r="J429" s="21">
        <f t="shared" si="397"/>
        <v>83275.289632500004</v>
      </c>
      <c r="K429" s="21">
        <f t="shared" si="397"/>
        <v>82323.989632500015</v>
      </c>
      <c r="L429" s="21">
        <f t="shared" si="364"/>
        <v>81435.059632499979</v>
      </c>
      <c r="M429" s="21">
        <f t="shared" si="364"/>
        <v>80910.395632499989</v>
      </c>
      <c r="N429" s="131">
        <f t="shared" si="364"/>
        <v>80684.499263676465</v>
      </c>
    </row>
    <row r="430" spans="2:14" s="18" customFormat="1" x14ac:dyDescent="0.25">
      <c r="B430" s="165" t="s">
        <v>169</v>
      </c>
      <c r="C430" s="20"/>
      <c r="D430" s="211">
        <f t="shared" ref="D430:K430" si="398">D351*21</f>
        <v>-3.6749999999999999E-4</v>
      </c>
      <c r="E430" s="211">
        <f t="shared" si="398"/>
        <v>-3.6749999999999999E-4</v>
      </c>
      <c r="F430" s="211">
        <f t="shared" si="398"/>
        <v>-3.6749999999999999E-4</v>
      </c>
      <c r="G430" s="211">
        <f t="shared" si="398"/>
        <v>-3.6749999999999999E-4</v>
      </c>
      <c r="H430" s="211">
        <f t="shared" si="398"/>
        <v>-3.6749999999999999E-4</v>
      </c>
      <c r="I430" s="211">
        <f t="shared" si="398"/>
        <v>-3.6749999999999999E-4</v>
      </c>
      <c r="J430" s="211">
        <f t="shared" si="398"/>
        <v>-3.6749999999999999E-4</v>
      </c>
      <c r="K430" s="211">
        <f t="shared" si="398"/>
        <v>-3.6749999999999999E-4</v>
      </c>
      <c r="L430" s="211">
        <f t="shared" si="364"/>
        <v>-3.6749999999999999E-4</v>
      </c>
      <c r="M430" s="211">
        <f t="shared" si="364"/>
        <v>2.48325E-2</v>
      </c>
      <c r="N430" s="212">
        <f t="shared" si="364"/>
        <v>5.0032499999999994E-2</v>
      </c>
    </row>
    <row r="431" spans="2:14" s="18" customFormat="1" x14ac:dyDescent="0.25">
      <c r="B431" s="165" t="s">
        <v>170</v>
      </c>
      <c r="C431" s="20"/>
      <c r="D431" s="21">
        <f t="shared" ref="D431:K431" si="399">D352*21</f>
        <v>2467.9868324999998</v>
      </c>
      <c r="E431" s="21">
        <f t="shared" si="399"/>
        <v>3543.7496325000002</v>
      </c>
      <c r="F431" s="21">
        <f t="shared" si="399"/>
        <v>2591.1896324999998</v>
      </c>
      <c r="G431" s="21">
        <f t="shared" si="399"/>
        <v>1862.2796324999999</v>
      </c>
      <c r="H431" s="21">
        <f t="shared" si="399"/>
        <v>1822.5896324999997</v>
      </c>
      <c r="I431" s="21">
        <f t="shared" si="399"/>
        <v>1794.8696325000001</v>
      </c>
      <c r="J431" s="21">
        <f t="shared" si="399"/>
        <v>1951.1096325000005</v>
      </c>
      <c r="K431" s="21">
        <f t="shared" si="399"/>
        <v>1730.6096324999999</v>
      </c>
      <c r="L431" s="21">
        <f t="shared" si="364"/>
        <v>2705.8496325000001</v>
      </c>
      <c r="M431" s="21">
        <f t="shared" si="364"/>
        <v>2383.2896324999997</v>
      </c>
      <c r="N431" s="131">
        <f t="shared" si="364"/>
        <v>2212.4493178625175</v>
      </c>
    </row>
    <row r="432" spans="2:14" s="18" customFormat="1" x14ac:dyDescent="0.25">
      <c r="B432" s="455" t="s">
        <v>548</v>
      </c>
      <c r="C432" s="20"/>
      <c r="D432" s="456">
        <f>SUM(D396:D431)</f>
        <v>260835.79977000001</v>
      </c>
      <c r="E432" s="456">
        <f t="shared" ref="E432" si="400">SUM(E396:E431)</f>
        <v>289755.88676999992</v>
      </c>
      <c r="F432" s="456">
        <f t="shared" ref="F432" si="401">SUM(F396:F431)</f>
        <v>278383.12676999997</v>
      </c>
      <c r="G432" s="456">
        <f t="shared" ref="G432" si="402">SUM(G396:G431)</f>
        <v>273533.38676999992</v>
      </c>
      <c r="H432" s="456">
        <f t="shared" ref="H432" si="403">SUM(H396:H431)</f>
        <v>292823.98676999996</v>
      </c>
      <c r="I432" s="456">
        <f t="shared" ref="I432" si="404">SUM(I396:I431)</f>
        <v>304162.09676999995</v>
      </c>
      <c r="J432" s="456">
        <f t="shared" ref="J432" si="405">SUM(J396:J431)</f>
        <v>307706.47676999995</v>
      </c>
      <c r="K432" s="456">
        <f t="shared" ref="K432" si="406">SUM(K396:K431)</f>
        <v>311220.61676999996</v>
      </c>
      <c r="L432" s="456">
        <f t="shared" ref="L432:N432" si="407">SUM(L396:L431)</f>
        <v>318459.94676999992</v>
      </c>
      <c r="M432" s="456">
        <f t="shared" si="407"/>
        <v>306548.15876999992</v>
      </c>
      <c r="N432" s="457">
        <f t="shared" si="407"/>
        <v>304309.81998389243</v>
      </c>
    </row>
    <row r="433" spans="2:14" s="68" customFormat="1" x14ac:dyDescent="0.25">
      <c r="B433" s="166" t="s">
        <v>21</v>
      </c>
      <c r="C433" s="27"/>
      <c r="D433" s="184"/>
      <c r="E433" s="184"/>
      <c r="F433" s="184"/>
      <c r="G433" s="184"/>
      <c r="H433" s="184"/>
      <c r="I433" s="184"/>
      <c r="J433" s="184"/>
      <c r="K433" s="184"/>
      <c r="L433" s="186"/>
      <c r="M433" s="186"/>
      <c r="N433" s="185"/>
    </row>
    <row r="434" spans="2:14" s="18" customFormat="1" x14ac:dyDescent="0.25">
      <c r="B434" s="165" t="s">
        <v>136</v>
      </c>
      <c r="C434" s="20"/>
      <c r="D434" s="211">
        <f t="shared" ref="D434:K434" si="408">D355*21</f>
        <v>-3.6749999999999999E-4</v>
      </c>
      <c r="E434" s="211">
        <f t="shared" si="408"/>
        <v>-3.6749999999999999E-4</v>
      </c>
      <c r="F434" s="211">
        <f t="shared" si="408"/>
        <v>-3.6749999999999999E-4</v>
      </c>
      <c r="G434" s="211">
        <f t="shared" si="408"/>
        <v>-3.6749999999999999E-4</v>
      </c>
      <c r="H434" s="211">
        <f t="shared" si="408"/>
        <v>-3.6749999999999999E-4</v>
      </c>
      <c r="I434" s="211">
        <f t="shared" si="408"/>
        <v>-3.6749999999999999E-4</v>
      </c>
      <c r="J434" s="211">
        <f t="shared" si="408"/>
        <v>-3.6749999999999999E-4</v>
      </c>
      <c r="K434" s="211">
        <f t="shared" si="408"/>
        <v>-3.6749999999999999E-4</v>
      </c>
      <c r="L434" s="211">
        <f t="shared" ref="L434:N459" si="409">L355*21</f>
        <v>-3.6749999999999999E-4</v>
      </c>
      <c r="M434" s="211">
        <f t="shared" si="409"/>
        <v>2.48325E-2</v>
      </c>
      <c r="N434" s="212">
        <f t="shared" si="409"/>
        <v>5.0032499999999994E-2</v>
      </c>
    </row>
    <row r="435" spans="2:14" s="18" customFormat="1" x14ac:dyDescent="0.25">
      <c r="B435" s="165" t="s">
        <v>137</v>
      </c>
      <c r="C435" s="20"/>
      <c r="D435" s="21">
        <f t="shared" ref="D435:K435" si="410">D356*21</f>
        <v>13911.659632500001</v>
      </c>
      <c r="E435" s="21">
        <f t="shared" si="410"/>
        <v>17097.569632499999</v>
      </c>
      <c r="F435" s="21">
        <f t="shared" si="410"/>
        <v>15123.149632500001</v>
      </c>
      <c r="G435" s="21">
        <f t="shared" si="410"/>
        <v>14409.359632500007</v>
      </c>
      <c r="H435" s="21">
        <f t="shared" si="410"/>
        <v>17517.149632500001</v>
      </c>
      <c r="I435" s="21">
        <f t="shared" si="410"/>
        <v>16965.2696325</v>
      </c>
      <c r="J435" s="21">
        <f t="shared" si="410"/>
        <v>15681.329632500001</v>
      </c>
      <c r="K435" s="21">
        <f t="shared" si="410"/>
        <v>14568.1196325</v>
      </c>
      <c r="L435" s="21">
        <f t="shared" si="409"/>
        <v>15573.5996325</v>
      </c>
      <c r="M435" s="21">
        <f t="shared" si="409"/>
        <v>8913.2396325000009</v>
      </c>
      <c r="N435" s="131">
        <f t="shared" si="409"/>
        <v>5913.8340521658974</v>
      </c>
    </row>
    <row r="436" spans="2:14" s="18" customFormat="1" x14ac:dyDescent="0.25">
      <c r="B436" s="165" t="s">
        <v>138</v>
      </c>
      <c r="C436" s="20"/>
      <c r="D436" s="211">
        <f t="shared" ref="D436:K436" si="411">D357*21</f>
        <v>-3.6749999999999999E-4</v>
      </c>
      <c r="E436" s="211">
        <f t="shared" si="411"/>
        <v>-3.6749999999999999E-4</v>
      </c>
      <c r="F436" s="211">
        <f t="shared" si="411"/>
        <v>-3.6749999999999999E-4</v>
      </c>
      <c r="G436" s="211">
        <f t="shared" si="411"/>
        <v>-3.6749999999999999E-4</v>
      </c>
      <c r="H436" s="211">
        <f t="shared" si="411"/>
        <v>-3.6749999999999999E-4</v>
      </c>
      <c r="I436" s="211">
        <f t="shared" si="411"/>
        <v>-3.6749999999999999E-4</v>
      </c>
      <c r="J436" s="211">
        <f t="shared" si="411"/>
        <v>-3.6749999999999999E-4</v>
      </c>
      <c r="K436" s="211">
        <f t="shared" si="411"/>
        <v>-3.6749999999999999E-4</v>
      </c>
      <c r="L436" s="211">
        <f t="shared" si="409"/>
        <v>-3.6749999999999999E-4</v>
      </c>
      <c r="M436" s="211">
        <f t="shared" si="409"/>
        <v>-3.6749999999999999E-4</v>
      </c>
      <c r="N436" s="212">
        <f t="shared" si="409"/>
        <v>-3.6749999999999999E-4</v>
      </c>
    </row>
    <row r="437" spans="2:14" s="18" customFormat="1" x14ac:dyDescent="0.25">
      <c r="B437" s="165" t="s">
        <v>139</v>
      </c>
      <c r="C437" s="20"/>
      <c r="D437" s="211">
        <f t="shared" ref="D437:K437" si="412">D358*21</f>
        <v>-3.6749999999999999E-4</v>
      </c>
      <c r="E437" s="211">
        <f t="shared" si="412"/>
        <v>-3.6749999999999999E-4</v>
      </c>
      <c r="F437" s="211">
        <f t="shared" si="412"/>
        <v>-3.6749999999999999E-4</v>
      </c>
      <c r="G437" s="211">
        <f t="shared" si="412"/>
        <v>-3.6749999999999999E-4</v>
      </c>
      <c r="H437" s="211">
        <f t="shared" si="412"/>
        <v>-3.6749999999999999E-4</v>
      </c>
      <c r="I437" s="211">
        <f t="shared" si="412"/>
        <v>-3.6749999999999999E-4</v>
      </c>
      <c r="J437" s="211">
        <f t="shared" si="412"/>
        <v>-3.6749999999999999E-4</v>
      </c>
      <c r="K437" s="211">
        <f t="shared" si="412"/>
        <v>-3.6749999999999999E-4</v>
      </c>
      <c r="L437" s="211">
        <f t="shared" si="409"/>
        <v>-3.6749999999999999E-4</v>
      </c>
      <c r="M437" s="211">
        <f t="shared" si="409"/>
        <v>-3.6749999999999999E-4</v>
      </c>
      <c r="N437" s="212">
        <f t="shared" si="409"/>
        <v>-3.6749999999999999E-4</v>
      </c>
    </row>
    <row r="438" spans="2:14" s="18" customFormat="1" x14ac:dyDescent="0.25">
      <c r="B438" s="165" t="s">
        <v>140</v>
      </c>
      <c r="C438" s="20"/>
      <c r="D438" s="211">
        <f t="shared" ref="D438:K438" si="413">D359*21</f>
        <v>-3.6749999999999999E-4</v>
      </c>
      <c r="E438" s="211">
        <f t="shared" si="413"/>
        <v>-3.6749999999999999E-4</v>
      </c>
      <c r="F438" s="211">
        <f t="shared" si="413"/>
        <v>-3.6749999999999999E-4</v>
      </c>
      <c r="G438" s="211">
        <f t="shared" si="413"/>
        <v>-3.6749999999999999E-4</v>
      </c>
      <c r="H438" s="211">
        <f t="shared" si="413"/>
        <v>-3.6749999999999999E-4</v>
      </c>
      <c r="I438" s="211">
        <f t="shared" si="413"/>
        <v>-3.6749999999999999E-4</v>
      </c>
      <c r="J438" s="211">
        <f t="shared" si="413"/>
        <v>-3.6749999999999999E-4</v>
      </c>
      <c r="K438" s="211">
        <f t="shared" si="413"/>
        <v>-3.6749999999999999E-4</v>
      </c>
      <c r="L438" s="211">
        <f t="shared" si="409"/>
        <v>-3.6749999999999999E-4</v>
      </c>
      <c r="M438" s="211">
        <f t="shared" si="409"/>
        <v>-3.6749999999999999E-4</v>
      </c>
      <c r="N438" s="212">
        <f t="shared" si="409"/>
        <v>-3.6749999999999999E-4</v>
      </c>
    </row>
    <row r="439" spans="2:14" s="18" customFormat="1" x14ac:dyDescent="0.25">
      <c r="B439" s="165" t="s">
        <v>141</v>
      </c>
      <c r="C439" s="20"/>
      <c r="D439" s="211">
        <f t="shared" ref="D439:K439" si="414">D360*21</f>
        <v>-3.6749999999999999E-4</v>
      </c>
      <c r="E439" s="211">
        <f t="shared" si="414"/>
        <v>-3.6749999999999999E-4</v>
      </c>
      <c r="F439" s="211">
        <f t="shared" si="414"/>
        <v>-3.6749999999999999E-4</v>
      </c>
      <c r="G439" s="211">
        <f t="shared" si="414"/>
        <v>-3.6749999999999999E-4</v>
      </c>
      <c r="H439" s="211">
        <f t="shared" si="414"/>
        <v>-3.6749999999999999E-4</v>
      </c>
      <c r="I439" s="211">
        <f t="shared" si="414"/>
        <v>-3.6749999999999999E-4</v>
      </c>
      <c r="J439" s="211">
        <f t="shared" si="414"/>
        <v>-3.6749999999999999E-4</v>
      </c>
      <c r="K439" s="211">
        <f t="shared" si="414"/>
        <v>-3.6749999999999999E-4</v>
      </c>
      <c r="L439" s="211">
        <f t="shared" si="409"/>
        <v>-3.6749999999999999E-4</v>
      </c>
      <c r="M439" s="211">
        <f t="shared" si="409"/>
        <v>-3.6749999999999999E-4</v>
      </c>
      <c r="N439" s="212">
        <f t="shared" si="409"/>
        <v>-3.6749999999999999E-4</v>
      </c>
    </row>
    <row r="440" spans="2:14" s="18" customFormat="1" x14ac:dyDescent="0.25">
      <c r="B440" s="165" t="s">
        <v>142</v>
      </c>
      <c r="C440" s="20"/>
      <c r="D440" s="211">
        <f t="shared" ref="D440:K440" si="415">D361*21</f>
        <v>-3.6749999999999999E-4</v>
      </c>
      <c r="E440" s="211">
        <f t="shared" si="415"/>
        <v>-3.6749999999999999E-4</v>
      </c>
      <c r="F440" s="211">
        <f t="shared" si="415"/>
        <v>-3.6749999999999999E-4</v>
      </c>
      <c r="G440" s="211">
        <f t="shared" si="415"/>
        <v>-3.6749999999999999E-4</v>
      </c>
      <c r="H440" s="211">
        <f t="shared" si="415"/>
        <v>-3.6749999999999999E-4</v>
      </c>
      <c r="I440" s="211">
        <f t="shared" si="415"/>
        <v>-3.6749999999999999E-4</v>
      </c>
      <c r="J440" s="211">
        <f t="shared" si="415"/>
        <v>-3.6749999999999999E-4</v>
      </c>
      <c r="K440" s="211">
        <f t="shared" si="415"/>
        <v>-3.6749999999999999E-4</v>
      </c>
      <c r="L440" s="211">
        <f t="shared" si="409"/>
        <v>-3.6749999999999999E-4</v>
      </c>
      <c r="M440" s="211">
        <f t="shared" si="409"/>
        <v>-3.6749999999999999E-4</v>
      </c>
      <c r="N440" s="212">
        <f t="shared" si="409"/>
        <v>-3.6749999999999999E-4</v>
      </c>
    </row>
    <row r="441" spans="2:14" s="18" customFormat="1" x14ac:dyDescent="0.25">
      <c r="B441" s="165" t="s">
        <v>143</v>
      </c>
      <c r="C441" s="20"/>
      <c r="D441" s="211">
        <f t="shared" ref="D441:K441" si="416">D362*21</f>
        <v>-3.6749999999999999E-4</v>
      </c>
      <c r="E441" s="211">
        <f t="shared" si="416"/>
        <v>-3.6749999999999999E-4</v>
      </c>
      <c r="F441" s="211">
        <f t="shared" si="416"/>
        <v>-3.6749999999999999E-4</v>
      </c>
      <c r="G441" s="211">
        <f t="shared" si="416"/>
        <v>-3.6749999999999999E-4</v>
      </c>
      <c r="H441" s="211">
        <f t="shared" si="416"/>
        <v>-3.6749999999999999E-4</v>
      </c>
      <c r="I441" s="211">
        <f t="shared" si="416"/>
        <v>-3.6749999999999999E-4</v>
      </c>
      <c r="J441" s="211">
        <f t="shared" si="416"/>
        <v>-3.6749999999999999E-4</v>
      </c>
      <c r="K441" s="211">
        <f t="shared" si="416"/>
        <v>-3.6749999999999999E-4</v>
      </c>
      <c r="L441" s="211">
        <f t="shared" si="409"/>
        <v>-3.6749999999999999E-4</v>
      </c>
      <c r="M441" s="211">
        <f t="shared" si="409"/>
        <v>-3.6749999999999999E-4</v>
      </c>
      <c r="N441" s="212">
        <f t="shared" si="409"/>
        <v>-3.6749999999999999E-4</v>
      </c>
    </row>
    <row r="442" spans="2:14" s="18" customFormat="1" x14ac:dyDescent="0.25">
      <c r="B442" s="165" t="s">
        <v>144</v>
      </c>
      <c r="C442" s="20"/>
      <c r="D442" s="211">
        <f t="shared" ref="D442:K442" si="417">D363*21</f>
        <v>-3.6749999999999999E-4</v>
      </c>
      <c r="E442" s="211">
        <f t="shared" si="417"/>
        <v>-3.6749999999999999E-4</v>
      </c>
      <c r="F442" s="211">
        <f t="shared" si="417"/>
        <v>-3.6749999999999999E-4</v>
      </c>
      <c r="G442" s="211">
        <f t="shared" si="417"/>
        <v>-3.6749999999999999E-4</v>
      </c>
      <c r="H442" s="211">
        <f t="shared" si="417"/>
        <v>-3.6749999999999999E-4</v>
      </c>
      <c r="I442" s="211">
        <f t="shared" si="417"/>
        <v>-3.6749999999999999E-4</v>
      </c>
      <c r="J442" s="211">
        <f t="shared" si="417"/>
        <v>-3.6749999999999999E-4</v>
      </c>
      <c r="K442" s="211">
        <f t="shared" si="417"/>
        <v>-3.6749999999999999E-4</v>
      </c>
      <c r="L442" s="211">
        <f t="shared" si="409"/>
        <v>-3.6749999999999999E-4</v>
      </c>
      <c r="M442" s="211">
        <f t="shared" si="409"/>
        <v>-3.6749999999999999E-4</v>
      </c>
      <c r="N442" s="212">
        <f t="shared" si="409"/>
        <v>-3.6749999999999999E-4</v>
      </c>
    </row>
    <row r="443" spans="2:14" s="18" customFormat="1" x14ac:dyDescent="0.25">
      <c r="B443" s="165" t="s">
        <v>145</v>
      </c>
      <c r="C443" s="20"/>
      <c r="D443" s="211">
        <f t="shared" ref="D443:K443" si="418">D364*21</f>
        <v>-3.6749999999999999E-4</v>
      </c>
      <c r="E443" s="211">
        <f t="shared" si="418"/>
        <v>-3.6749999999999999E-4</v>
      </c>
      <c r="F443" s="211">
        <f t="shared" si="418"/>
        <v>-3.6749999999999999E-4</v>
      </c>
      <c r="G443" s="211">
        <f t="shared" si="418"/>
        <v>-3.6749999999999999E-4</v>
      </c>
      <c r="H443" s="211">
        <f t="shared" si="418"/>
        <v>-3.6749999999999999E-4</v>
      </c>
      <c r="I443" s="211">
        <f t="shared" si="418"/>
        <v>-3.6749999999999999E-4</v>
      </c>
      <c r="J443" s="211">
        <f t="shared" si="418"/>
        <v>-3.6749999999999999E-4</v>
      </c>
      <c r="K443" s="211">
        <f t="shared" si="418"/>
        <v>-3.6749999999999999E-4</v>
      </c>
      <c r="L443" s="211">
        <f t="shared" si="409"/>
        <v>-3.6749999999999999E-4</v>
      </c>
      <c r="M443" s="211">
        <f t="shared" si="409"/>
        <v>-3.6749999999999999E-4</v>
      </c>
      <c r="N443" s="212">
        <f t="shared" si="409"/>
        <v>-3.6749999999999999E-4</v>
      </c>
    </row>
    <row r="444" spans="2:14" s="18" customFormat="1" x14ac:dyDescent="0.25">
      <c r="B444" s="165" t="s">
        <v>146</v>
      </c>
      <c r="C444" s="20"/>
      <c r="D444" s="21">
        <f t="shared" ref="D444:K444" si="419">D365*21</f>
        <v>4944.8696325000019</v>
      </c>
      <c r="E444" s="21">
        <f t="shared" si="419"/>
        <v>5254.8296324999992</v>
      </c>
      <c r="F444" s="21">
        <f t="shared" si="419"/>
        <v>5242.8596324999999</v>
      </c>
      <c r="G444" s="21">
        <f t="shared" si="419"/>
        <v>4953.0596325000006</v>
      </c>
      <c r="H444" s="21">
        <f t="shared" si="419"/>
        <v>6201.7196325000023</v>
      </c>
      <c r="I444" s="21">
        <f t="shared" si="419"/>
        <v>5545.8896325000005</v>
      </c>
      <c r="J444" s="21">
        <f t="shared" si="419"/>
        <v>4861.0796324999992</v>
      </c>
      <c r="K444" s="21">
        <f t="shared" si="419"/>
        <v>3504.0596325000001</v>
      </c>
      <c r="L444" s="21">
        <f t="shared" si="409"/>
        <v>3293.0096325000004</v>
      </c>
      <c r="M444" s="21">
        <f t="shared" si="409"/>
        <v>4894.4696325000004</v>
      </c>
      <c r="N444" s="131">
        <f t="shared" si="409"/>
        <v>5253.8722140011369</v>
      </c>
    </row>
    <row r="445" spans="2:14" s="18" customFormat="1" x14ac:dyDescent="0.25">
      <c r="B445" s="165" t="s">
        <v>147</v>
      </c>
      <c r="C445" s="20"/>
      <c r="D445" s="21">
        <f t="shared" ref="D445:K445" si="420">D366*21</f>
        <v>35985.599632500001</v>
      </c>
      <c r="E445" s="21">
        <f t="shared" si="420"/>
        <v>37258.829632499997</v>
      </c>
      <c r="F445" s="21">
        <f t="shared" si="420"/>
        <v>31660.649632499997</v>
      </c>
      <c r="G445" s="21">
        <f t="shared" si="420"/>
        <v>26569.619632500002</v>
      </c>
      <c r="H445" s="21">
        <f t="shared" si="420"/>
        <v>32626.439632499991</v>
      </c>
      <c r="I445" s="21">
        <f t="shared" si="420"/>
        <v>32062.589632499999</v>
      </c>
      <c r="J445" s="21">
        <f t="shared" si="420"/>
        <v>29409.029632499994</v>
      </c>
      <c r="K445" s="21">
        <f t="shared" si="420"/>
        <v>28050.119632500002</v>
      </c>
      <c r="L445" s="21">
        <f t="shared" si="409"/>
        <v>24921.5396325</v>
      </c>
      <c r="M445" s="21">
        <f t="shared" si="409"/>
        <v>25434.359632499993</v>
      </c>
      <c r="N445" s="131">
        <f t="shared" si="409"/>
        <v>24914.377524372434</v>
      </c>
    </row>
    <row r="446" spans="2:14" s="18" customFormat="1" x14ac:dyDescent="0.25">
      <c r="B446" s="165" t="s">
        <v>148</v>
      </c>
      <c r="C446" s="20"/>
      <c r="D446" s="211">
        <f t="shared" ref="D446:K446" si="421">D367*21</f>
        <v>-3.6749999999999999E-4</v>
      </c>
      <c r="E446" s="211">
        <f t="shared" si="421"/>
        <v>-3.6749999999999999E-4</v>
      </c>
      <c r="F446" s="211">
        <f t="shared" si="421"/>
        <v>-3.6749999999999999E-4</v>
      </c>
      <c r="G446" s="211">
        <f t="shared" si="421"/>
        <v>-3.6749999999999999E-4</v>
      </c>
      <c r="H446" s="211">
        <f t="shared" si="421"/>
        <v>-3.6749999999999999E-4</v>
      </c>
      <c r="I446" s="211">
        <f t="shared" si="421"/>
        <v>-3.6749999999999999E-4</v>
      </c>
      <c r="J446" s="211">
        <f t="shared" si="421"/>
        <v>-3.6749999999999999E-4</v>
      </c>
      <c r="K446" s="211">
        <f t="shared" si="421"/>
        <v>-3.6749999999999999E-4</v>
      </c>
      <c r="L446" s="211">
        <f t="shared" si="409"/>
        <v>-3.6749999999999999E-4</v>
      </c>
      <c r="M446" s="211">
        <f t="shared" si="409"/>
        <v>-3.6749999999999999E-4</v>
      </c>
      <c r="N446" s="212">
        <f t="shared" si="409"/>
        <v>-3.6749999999999999E-4</v>
      </c>
    </row>
    <row r="447" spans="2:14" s="18" customFormat="1" x14ac:dyDescent="0.25">
      <c r="B447" s="165" t="s">
        <v>149</v>
      </c>
      <c r="C447" s="20"/>
      <c r="D447" s="211">
        <f t="shared" ref="D447:K447" si="422">D368*21</f>
        <v>-3.6749999999999999E-4</v>
      </c>
      <c r="E447" s="211">
        <f t="shared" si="422"/>
        <v>-3.6749999999999999E-4</v>
      </c>
      <c r="F447" s="211">
        <f t="shared" si="422"/>
        <v>-3.6749999999999999E-4</v>
      </c>
      <c r="G447" s="211">
        <f t="shared" si="422"/>
        <v>-3.6749999999999999E-4</v>
      </c>
      <c r="H447" s="211">
        <f t="shared" si="422"/>
        <v>-3.6749999999999999E-4</v>
      </c>
      <c r="I447" s="211">
        <f t="shared" si="422"/>
        <v>-3.6749999999999999E-4</v>
      </c>
      <c r="J447" s="211">
        <f t="shared" si="422"/>
        <v>-3.6749999999999999E-4</v>
      </c>
      <c r="K447" s="211">
        <f t="shared" si="422"/>
        <v>-3.6749999999999999E-4</v>
      </c>
      <c r="L447" s="211">
        <f t="shared" si="409"/>
        <v>-3.6749999999999999E-4</v>
      </c>
      <c r="M447" s="211">
        <f t="shared" si="409"/>
        <v>-3.6749999999999999E-4</v>
      </c>
      <c r="N447" s="212">
        <f t="shared" si="409"/>
        <v>-3.6749999999999999E-4</v>
      </c>
    </row>
    <row r="448" spans="2:14" s="18" customFormat="1" x14ac:dyDescent="0.25">
      <c r="B448" s="165" t="s">
        <v>150</v>
      </c>
      <c r="C448" s="20"/>
      <c r="D448" s="211">
        <f t="shared" ref="D448:K448" si="423">D369*21</f>
        <v>-3.6749999999999999E-4</v>
      </c>
      <c r="E448" s="211">
        <f t="shared" si="423"/>
        <v>-3.6749999999999999E-4</v>
      </c>
      <c r="F448" s="211">
        <f t="shared" si="423"/>
        <v>-3.6749999999999999E-4</v>
      </c>
      <c r="G448" s="211">
        <f t="shared" si="423"/>
        <v>-3.6749999999999999E-4</v>
      </c>
      <c r="H448" s="211">
        <f t="shared" si="423"/>
        <v>-3.6749999999999999E-4</v>
      </c>
      <c r="I448" s="211">
        <f t="shared" si="423"/>
        <v>-3.6749999999999999E-4</v>
      </c>
      <c r="J448" s="211">
        <f t="shared" si="423"/>
        <v>-3.6749999999999999E-4</v>
      </c>
      <c r="K448" s="211">
        <f t="shared" si="423"/>
        <v>-3.6749999999999999E-4</v>
      </c>
      <c r="L448" s="211">
        <f t="shared" si="409"/>
        <v>-3.6749999999999999E-4</v>
      </c>
      <c r="M448" s="211">
        <f t="shared" si="409"/>
        <v>-3.6749999999999999E-4</v>
      </c>
      <c r="N448" s="212">
        <f t="shared" si="409"/>
        <v>-3.6749999999999999E-4</v>
      </c>
    </row>
    <row r="449" spans="2:14" s="18" customFormat="1" x14ac:dyDescent="0.25">
      <c r="B449" s="165" t="s">
        <v>151</v>
      </c>
      <c r="C449" s="20"/>
      <c r="D449" s="211">
        <f t="shared" ref="D449:K449" si="424">D370*21</f>
        <v>-3.6749999999999999E-4</v>
      </c>
      <c r="E449" s="211">
        <f t="shared" si="424"/>
        <v>-3.6749999999999999E-4</v>
      </c>
      <c r="F449" s="211">
        <f t="shared" si="424"/>
        <v>-3.6749999999999999E-4</v>
      </c>
      <c r="G449" s="211">
        <f t="shared" si="424"/>
        <v>-3.6749999999999999E-4</v>
      </c>
      <c r="H449" s="211">
        <f t="shared" si="424"/>
        <v>-3.6749999999999999E-4</v>
      </c>
      <c r="I449" s="211">
        <f t="shared" si="424"/>
        <v>-3.6749999999999999E-4</v>
      </c>
      <c r="J449" s="211">
        <f t="shared" si="424"/>
        <v>-3.6749999999999999E-4</v>
      </c>
      <c r="K449" s="211">
        <f t="shared" si="424"/>
        <v>-3.6749999999999999E-4</v>
      </c>
      <c r="L449" s="211">
        <f t="shared" si="409"/>
        <v>-3.6749999999999999E-4</v>
      </c>
      <c r="M449" s="211">
        <f t="shared" si="409"/>
        <v>-3.6749999999999999E-4</v>
      </c>
      <c r="N449" s="212">
        <f t="shared" si="409"/>
        <v>-3.6749999999999999E-4</v>
      </c>
    </row>
    <row r="450" spans="2:14" s="18" customFormat="1" x14ac:dyDescent="0.25">
      <c r="B450" s="165" t="s">
        <v>152</v>
      </c>
      <c r="C450" s="20"/>
      <c r="D450" s="21">
        <f t="shared" ref="D450:K450" si="425">D371*21</f>
        <v>2086.5596325000001</v>
      </c>
      <c r="E450" s="21">
        <f t="shared" si="425"/>
        <v>2491.6496325000003</v>
      </c>
      <c r="F450" s="21">
        <f t="shared" si="425"/>
        <v>2630.8796324999998</v>
      </c>
      <c r="G450" s="21">
        <f t="shared" si="425"/>
        <v>2315.2496325000002</v>
      </c>
      <c r="H450" s="21">
        <f t="shared" si="425"/>
        <v>2591.8196325000008</v>
      </c>
      <c r="I450" s="21">
        <f t="shared" si="425"/>
        <v>2367.5396324999997</v>
      </c>
      <c r="J450" s="21">
        <f t="shared" si="425"/>
        <v>1847.7896324999999</v>
      </c>
      <c r="K450" s="21">
        <f t="shared" si="425"/>
        <v>1902.5996324999999</v>
      </c>
      <c r="L450" s="21">
        <f t="shared" si="409"/>
        <v>1657.5296324999999</v>
      </c>
      <c r="M450" s="21">
        <f t="shared" si="409"/>
        <v>3178.3496324999996</v>
      </c>
      <c r="N450" s="131">
        <f t="shared" si="409"/>
        <v>3924.7999068280815</v>
      </c>
    </row>
    <row r="451" spans="2:14" s="18" customFormat="1" x14ac:dyDescent="0.25">
      <c r="B451" s="165" t="s">
        <v>153</v>
      </c>
      <c r="C451" s="20"/>
      <c r="D451" s="21">
        <f t="shared" ref="D451:K451" si="426">D372*21</f>
        <v>3541.859632499999</v>
      </c>
      <c r="E451" s="21">
        <f t="shared" si="426"/>
        <v>3643.9196325000007</v>
      </c>
      <c r="F451" s="21">
        <f t="shared" si="426"/>
        <v>2509.9196324999998</v>
      </c>
      <c r="G451" s="21">
        <f t="shared" si="426"/>
        <v>2824.9196325000007</v>
      </c>
      <c r="H451" s="21">
        <f t="shared" si="426"/>
        <v>3630.0596324999988</v>
      </c>
      <c r="I451" s="21">
        <f t="shared" si="426"/>
        <v>3390.0296325000004</v>
      </c>
      <c r="J451" s="21">
        <f t="shared" si="426"/>
        <v>3141.8096325000001</v>
      </c>
      <c r="K451" s="21">
        <f t="shared" si="426"/>
        <v>3182.7596325000004</v>
      </c>
      <c r="L451" s="21">
        <f t="shared" si="409"/>
        <v>3296.7896325000002</v>
      </c>
      <c r="M451" s="21">
        <f t="shared" si="409"/>
        <v>3265.9196325000012</v>
      </c>
      <c r="N451" s="131">
        <f t="shared" si="409"/>
        <v>3172.2646713925515</v>
      </c>
    </row>
    <row r="452" spans="2:14" s="18" customFormat="1" x14ac:dyDescent="0.25">
      <c r="B452" s="165" t="s">
        <v>154</v>
      </c>
      <c r="C452" s="20"/>
      <c r="D452" s="211">
        <f t="shared" ref="D452:K452" si="427">D373*21</f>
        <v>-3.6749999999999999E-4</v>
      </c>
      <c r="E452" s="211">
        <f t="shared" si="427"/>
        <v>-3.6749999999999999E-4</v>
      </c>
      <c r="F452" s="211">
        <f t="shared" si="427"/>
        <v>-3.6749999999999999E-4</v>
      </c>
      <c r="G452" s="211">
        <f t="shared" si="427"/>
        <v>-3.6749999999999999E-4</v>
      </c>
      <c r="H452" s="211">
        <f t="shared" si="427"/>
        <v>-3.6749999999999999E-4</v>
      </c>
      <c r="I452" s="211">
        <f t="shared" si="427"/>
        <v>-3.6749999999999999E-4</v>
      </c>
      <c r="J452" s="211">
        <f t="shared" si="427"/>
        <v>-3.6749999999999999E-4</v>
      </c>
      <c r="K452" s="211">
        <f t="shared" si="427"/>
        <v>-3.6749999999999999E-4</v>
      </c>
      <c r="L452" s="211">
        <f t="shared" si="409"/>
        <v>-3.6749999999999999E-4</v>
      </c>
      <c r="M452" s="211">
        <f t="shared" si="409"/>
        <v>-3.6749999999999999E-4</v>
      </c>
      <c r="N452" s="212">
        <f t="shared" si="409"/>
        <v>-3.6749999999999999E-4</v>
      </c>
    </row>
    <row r="453" spans="2:14" s="18" customFormat="1" x14ac:dyDescent="0.25">
      <c r="B453" s="165" t="s">
        <v>155</v>
      </c>
      <c r="C453" s="20"/>
      <c r="D453" s="211">
        <f t="shared" ref="D453:K453" si="428">D374*21</f>
        <v>-3.6749999999999999E-4</v>
      </c>
      <c r="E453" s="211">
        <f t="shared" si="428"/>
        <v>-3.6749999999999999E-4</v>
      </c>
      <c r="F453" s="211">
        <f t="shared" si="428"/>
        <v>-3.6749999999999999E-4</v>
      </c>
      <c r="G453" s="211">
        <f t="shared" si="428"/>
        <v>-3.6749999999999999E-4</v>
      </c>
      <c r="H453" s="211">
        <f t="shared" si="428"/>
        <v>-3.6749999999999999E-4</v>
      </c>
      <c r="I453" s="211">
        <f t="shared" si="428"/>
        <v>-3.6749999999999999E-4</v>
      </c>
      <c r="J453" s="211">
        <f t="shared" si="428"/>
        <v>-3.6749999999999999E-4</v>
      </c>
      <c r="K453" s="211">
        <f t="shared" si="428"/>
        <v>-3.6749999999999999E-4</v>
      </c>
      <c r="L453" s="211">
        <f t="shared" si="409"/>
        <v>-3.6749999999999999E-4</v>
      </c>
      <c r="M453" s="211">
        <f t="shared" si="409"/>
        <v>-3.6749999999999999E-4</v>
      </c>
      <c r="N453" s="212">
        <f t="shared" si="409"/>
        <v>-3.6749999999999999E-4</v>
      </c>
    </row>
    <row r="454" spans="2:14" s="18" customFormat="1" x14ac:dyDescent="0.25">
      <c r="B454" s="165" t="s">
        <v>156</v>
      </c>
      <c r="C454" s="20"/>
      <c r="D454" s="21">
        <f t="shared" ref="D454:K454" si="429">D375*21</f>
        <v>2955.3296325000001</v>
      </c>
      <c r="E454" s="21">
        <f t="shared" si="429"/>
        <v>2555.9096325</v>
      </c>
      <c r="F454" s="21">
        <f t="shared" si="429"/>
        <v>2144.5196324999997</v>
      </c>
      <c r="G454" s="21">
        <f t="shared" si="429"/>
        <v>2104.8296324999997</v>
      </c>
      <c r="H454" s="21">
        <f t="shared" si="429"/>
        <v>2405.9696325</v>
      </c>
      <c r="I454" s="21">
        <f t="shared" si="429"/>
        <v>3335.8496325000001</v>
      </c>
      <c r="J454" s="21">
        <f t="shared" si="429"/>
        <v>3687.389632500001</v>
      </c>
      <c r="K454" s="21">
        <f t="shared" si="429"/>
        <v>3891.5096325000004</v>
      </c>
      <c r="L454" s="21">
        <f t="shared" si="409"/>
        <v>3711.3296324999988</v>
      </c>
      <c r="M454" s="21">
        <f t="shared" si="409"/>
        <v>5731.109632499999</v>
      </c>
      <c r="N454" s="131">
        <f t="shared" si="409"/>
        <v>7945.5398379380658</v>
      </c>
    </row>
    <row r="455" spans="2:14" s="18" customFormat="1" x14ac:dyDescent="0.25">
      <c r="B455" s="165" t="s">
        <v>157</v>
      </c>
      <c r="C455" s="20"/>
      <c r="D455" s="211">
        <f t="shared" ref="D455:K455" si="430">D376*21</f>
        <v>-3.6749999999999999E-4</v>
      </c>
      <c r="E455" s="211">
        <f t="shared" si="430"/>
        <v>-3.6749999999999999E-4</v>
      </c>
      <c r="F455" s="211">
        <f t="shared" si="430"/>
        <v>-3.6749999999999999E-4</v>
      </c>
      <c r="G455" s="211">
        <f t="shared" si="430"/>
        <v>-3.6749999999999999E-4</v>
      </c>
      <c r="H455" s="211">
        <f t="shared" si="430"/>
        <v>-3.6749999999999999E-4</v>
      </c>
      <c r="I455" s="211">
        <f t="shared" si="430"/>
        <v>-3.6749999999999999E-4</v>
      </c>
      <c r="J455" s="211">
        <f t="shared" si="430"/>
        <v>-3.6749999999999999E-4</v>
      </c>
      <c r="K455" s="211">
        <f t="shared" si="430"/>
        <v>-3.6749999999999999E-4</v>
      </c>
      <c r="L455" s="211">
        <f t="shared" si="409"/>
        <v>-3.6749999999999999E-4</v>
      </c>
      <c r="M455" s="211">
        <f t="shared" si="409"/>
        <v>-3.6749999999999999E-4</v>
      </c>
      <c r="N455" s="212">
        <f t="shared" si="409"/>
        <v>-3.6749999999999999E-4</v>
      </c>
    </row>
    <row r="456" spans="2:14" s="18" customFormat="1" x14ac:dyDescent="0.25">
      <c r="B456" s="165" t="s">
        <v>158</v>
      </c>
      <c r="C456" s="20"/>
      <c r="D456" s="211">
        <f t="shared" ref="D456:K456" si="431">D377*21</f>
        <v>-3.6749999999999999E-4</v>
      </c>
      <c r="E456" s="211">
        <f t="shared" si="431"/>
        <v>-3.6749999999999999E-4</v>
      </c>
      <c r="F456" s="211">
        <f t="shared" si="431"/>
        <v>-3.6749999999999999E-4</v>
      </c>
      <c r="G456" s="211">
        <f t="shared" si="431"/>
        <v>-3.6749999999999999E-4</v>
      </c>
      <c r="H456" s="211">
        <f t="shared" si="431"/>
        <v>-3.6749999999999999E-4</v>
      </c>
      <c r="I456" s="211">
        <f t="shared" si="431"/>
        <v>-3.6749999999999999E-4</v>
      </c>
      <c r="J456" s="211">
        <f t="shared" si="431"/>
        <v>-3.6749999999999999E-4</v>
      </c>
      <c r="K456" s="211">
        <f t="shared" si="431"/>
        <v>-3.6749999999999999E-4</v>
      </c>
      <c r="L456" s="211">
        <f t="shared" si="409"/>
        <v>-3.6749999999999999E-4</v>
      </c>
      <c r="M456" s="211">
        <f t="shared" si="409"/>
        <v>-3.6749999999999999E-4</v>
      </c>
      <c r="N456" s="212">
        <f t="shared" si="409"/>
        <v>-3.6749999999999999E-4</v>
      </c>
    </row>
    <row r="457" spans="2:14" s="18" customFormat="1" x14ac:dyDescent="0.25">
      <c r="B457" s="165" t="s">
        <v>159</v>
      </c>
      <c r="C457" s="20"/>
      <c r="D457" s="211">
        <f t="shared" ref="D457:K457" si="432">D378*21</f>
        <v>-3.6749999999999999E-4</v>
      </c>
      <c r="E457" s="211">
        <f t="shared" si="432"/>
        <v>-3.6749999999999999E-4</v>
      </c>
      <c r="F457" s="211">
        <f t="shared" si="432"/>
        <v>-3.6749999999999999E-4</v>
      </c>
      <c r="G457" s="211">
        <f t="shared" si="432"/>
        <v>-3.6749999999999999E-4</v>
      </c>
      <c r="H457" s="211">
        <f t="shared" si="432"/>
        <v>-3.6749999999999999E-4</v>
      </c>
      <c r="I457" s="211">
        <f t="shared" si="432"/>
        <v>-3.6749999999999999E-4</v>
      </c>
      <c r="J457" s="211">
        <f t="shared" si="432"/>
        <v>-3.6749999999999999E-4</v>
      </c>
      <c r="K457" s="211">
        <f t="shared" si="432"/>
        <v>-3.6749999999999999E-4</v>
      </c>
      <c r="L457" s="211">
        <f t="shared" si="409"/>
        <v>-3.6749999999999999E-4</v>
      </c>
      <c r="M457" s="211">
        <f t="shared" si="409"/>
        <v>-3.6749999999999999E-4</v>
      </c>
      <c r="N457" s="212">
        <f t="shared" si="409"/>
        <v>-3.6749999999999999E-4</v>
      </c>
    </row>
    <row r="458" spans="2:14" s="18" customFormat="1" x14ac:dyDescent="0.25">
      <c r="B458" s="165" t="s">
        <v>160</v>
      </c>
      <c r="C458" s="20"/>
      <c r="D458" s="211">
        <f t="shared" ref="D458:K458" si="433">D379*21</f>
        <v>-3.6749999999999999E-4</v>
      </c>
      <c r="E458" s="211">
        <f t="shared" si="433"/>
        <v>-3.6749999999999999E-4</v>
      </c>
      <c r="F458" s="211">
        <f t="shared" si="433"/>
        <v>-3.6749999999999999E-4</v>
      </c>
      <c r="G458" s="211">
        <f t="shared" si="433"/>
        <v>-3.6749999999999999E-4</v>
      </c>
      <c r="H458" s="211">
        <f t="shared" si="433"/>
        <v>-3.6749999999999999E-4</v>
      </c>
      <c r="I458" s="211">
        <f t="shared" si="433"/>
        <v>-3.6749999999999999E-4</v>
      </c>
      <c r="J458" s="211">
        <f t="shared" si="433"/>
        <v>-3.6749999999999999E-4</v>
      </c>
      <c r="K458" s="211">
        <f t="shared" si="433"/>
        <v>-3.6749999999999999E-4</v>
      </c>
      <c r="L458" s="211">
        <f t="shared" si="409"/>
        <v>-3.6749999999999999E-4</v>
      </c>
      <c r="M458" s="211">
        <f t="shared" si="409"/>
        <v>-3.6749999999999999E-4</v>
      </c>
      <c r="N458" s="212">
        <f t="shared" si="409"/>
        <v>-3.6749999999999999E-4</v>
      </c>
    </row>
    <row r="459" spans="2:14" s="18" customFormat="1" x14ac:dyDescent="0.25">
      <c r="B459" s="165" t="s">
        <v>161</v>
      </c>
      <c r="C459" s="20"/>
      <c r="D459" s="296">
        <f t="shared" ref="D459:K459" si="434">D380*21</f>
        <v>14077.929232500001</v>
      </c>
      <c r="E459" s="296">
        <f t="shared" si="434"/>
        <v>17761.589632499999</v>
      </c>
      <c r="F459" s="296">
        <f t="shared" si="434"/>
        <v>20382.389632499995</v>
      </c>
      <c r="G459" s="296">
        <f t="shared" si="434"/>
        <v>19011.509632499998</v>
      </c>
      <c r="H459" s="296">
        <f t="shared" si="434"/>
        <v>20844.179632500003</v>
      </c>
      <c r="I459" s="296">
        <f t="shared" si="434"/>
        <v>23905.349632499998</v>
      </c>
      <c r="J459" s="296">
        <f t="shared" si="434"/>
        <v>24968.7896325</v>
      </c>
      <c r="K459" s="296">
        <f t="shared" si="434"/>
        <v>23308.739632499997</v>
      </c>
      <c r="L459" s="21">
        <f t="shared" si="409"/>
        <v>22801.589632499999</v>
      </c>
      <c r="M459" s="21">
        <f t="shared" si="409"/>
        <v>19213.109632500003</v>
      </c>
      <c r="N459" s="454">
        <f t="shared" si="409"/>
        <v>17552.274844226384</v>
      </c>
    </row>
    <row r="460" spans="2:14" s="18" customFormat="1" x14ac:dyDescent="0.25">
      <c r="B460" s="165" t="s">
        <v>162</v>
      </c>
      <c r="C460" s="20"/>
      <c r="D460" s="211">
        <f t="shared" ref="D460:L460" si="435">D381*21</f>
        <v>-3.6749999999999999E-4</v>
      </c>
      <c r="E460" s="211">
        <f t="shared" si="435"/>
        <v>-3.6749999999999999E-4</v>
      </c>
      <c r="F460" s="211">
        <f t="shared" si="435"/>
        <v>-3.6749999999999999E-4</v>
      </c>
      <c r="G460" s="211">
        <f t="shared" si="435"/>
        <v>-3.6749999999999999E-4</v>
      </c>
      <c r="H460" s="211">
        <f t="shared" si="435"/>
        <v>-3.6749999999999999E-4</v>
      </c>
      <c r="I460" s="211">
        <f t="shared" si="435"/>
        <v>-3.6749999999999999E-4</v>
      </c>
      <c r="J460" s="211">
        <f t="shared" si="435"/>
        <v>-3.6749999999999999E-4</v>
      </c>
      <c r="K460" s="211">
        <f t="shared" si="435"/>
        <v>-3.6749999999999999E-4</v>
      </c>
      <c r="L460" s="211">
        <f t="shared" si="435"/>
        <v>-3.6749999999999999E-4</v>
      </c>
      <c r="M460" s="211">
        <f t="shared" ref="M460:N460" si="436">M381*21</f>
        <v>-3.6749999999999999E-4</v>
      </c>
      <c r="N460" s="212">
        <f t="shared" si="436"/>
        <v>-3.6749999999999999E-4</v>
      </c>
    </row>
    <row r="461" spans="2:14" s="18" customFormat="1" x14ac:dyDescent="0.25">
      <c r="B461" s="165" t="s">
        <v>163</v>
      </c>
      <c r="C461" s="20"/>
      <c r="D461" s="211">
        <f t="shared" ref="D461:K461" si="437">D382*21</f>
        <v>-3.6749999999999999E-4</v>
      </c>
      <c r="E461" s="211">
        <f t="shared" si="437"/>
        <v>-3.6749999999999999E-4</v>
      </c>
      <c r="F461" s="211">
        <f t="shared" si="437"/>
        <v>-3.6749999999999999E-4</v>
      </c>
      <c r="G461" s="211">
        <f t="shared" si="437"/>
        <v>-3.6749999999999999E-4</v>
      </c>
      <c r="H461" s="211">
        <f t="shared" si="437"/>
        <v>-3.6749999999999999E-4</v>
      </c>
      <c r="I461" s="211">
        <f t="shared" si="437"/>
        <v>-3.6749999999999999E-4</v>
      </c>
      <c r="J461" s="211">
        <f t="shared" si="437"/>
        <v>-3.6749999999999999E-4</v>
      </c>
      <c r="K461" s="211">
        <f t="shared" si="437"/>
        <v>-3.6749999999999999E-4</v>
      </c>
      <c r="L461" s="211">
        <f t="shared" ref="L461:N469" si="438">L382*21</f>
        <v>-3.6749999999999999E-4</v>
      </c>
      <c r="M461" s="211">
        <f t="shared" si="438"/>
        <v>-3.6749999999999999E-4</v>
      </c>
      <c r="N461" s="212">
        <f t="shared" si="438"/>
        <v>-3.6749999999999999E-4</v>
      </c>
    </row>
    <row r="462" spans="2:14" s="18" customFormat="1" x14ac:dyDescent="0.25">
      <c r="B462" s="165" t="s">
        <v>164</v>
      </c>
      <c r="C462" s="20"/>
      <c r="D462" s="211">
        <f t="shared" ref="D462:K462" si="439">D383*21</f>
        <v>-3.6749999999999999E-4</v>
      </c>
      <c r="E462" s="211">
        <f t="shared" si="439"/>
        <v>-3.6749999999999999E-4</v>
      </c>
      <c r="F462" s="211">
        <f t="shared" si="439"/>
        <v>-3.6749999999999999E-4</v>
      </c>
      <c r="G462" s="211">
        <f t="shared" si="439"/>
        <v>-3.6749999999999999E-4</v>
      </c>
      <c r="H462" s="211">
        <f t="shared" si="439"/>
        <v>-3.6749999999999999E-4</v>
      </c>
      <c r="I462" s="211">
        <f t="shared" si="439"/>
        <v>-3.6749999999999999E-4</v>
      </c>
      <c r="J462" s="211">
        <f t="shared" si="439"/>
        <v>-3.6749999999999999E-4</v>
      </c>
      <c r="K462" s="211">
        <f t="shared" si="439"/>
        <v>-3.6749999999999999E-4</v>
      </c>
      <c r="L462" s="211">
        <f t="shared" si="438"/>
        <v>-3.6749999999999999E-4</v>
      </c>
      <c r="M462" s="211">
        <f t="shared" si="438"/>
        <v>-3.6749999999999999E-4</v>
      </c>
      <c r="N462" s="212">
        <f t="shared" si="438"/>
        <v>-3.6749999999999999E-4</v>
      </c>
    </row>
    <row r="463" spans="2:14" s="18" customFormat="1" x14ac:dyDescent="0.25">
      <c r="B463" s="165" t="s">
        <v>165</v>
      </c>
      <c r="C463" s="20"/>
      <c r="D463" s="211">
        <f t="shared" ref="D463:K463" si="440">D384*21</f>
        <v>-3.6749999999999999E-4</v>
      </c>
      <c r="E463" s="211">
        <f t="shared" si="440"/>
        <v>-3.6749999999999999E-4</v>
      </c>
      <c r="F463" s="211">
        <f t="shared" si="440"/>
        <v>-3.6749999999999999E-4</v>
      </c>
      <c r="G463" s="211">
        <f t="shared" si="440"/>
        <v>-3.6749999999999999E-4</v>
      </c>
      <c r="H463" s="211">
        <f t="shared" si="440"/>
        <v>-3.6749999999999999E-4</v>
      </c>
      <c r="I463" s="211">
        <f t="shared" si="440"/>
        <v>-3.6749999999999999E-4</v>
      </c>
      <c r="J463" s="211">
        <f t="shared" si="440"/>
        <v>-3.6749999999999999E-4</v>
      </c>
      <c r="K463" s="211">
        <f t="shared" si="440"/>
        <v>-3.6749999999999999E-4</v>
      </c>
      <c r="L463" s="211">
        <f t="shared" si="438"/>
        <v>-3.6749999999999999E-4</v>
      </c>
      <c r="M463" s="211">
        <f t="shared" si="438"/>
        <v>-3.6749999999999999E-4</v>
      </c>
      <c r="N463" s="212">
        <f t="shared" si="438"/>
        <v>-3.6749999999999999E-4</v>
      </c>
    </row>
    <row r="464" spans="2:14" s="18" customFormat="1" x14ac:dyDescent="0.25">
      <c r="B464" s="165" t="s">
        <v>166</v>
      </c>
      <c r="C464" s="20"/>
      <c r="D464" s="21">
        <f t="shared" ref="D464:K464" si="441">D385*21</f>
        <v>6741.6296325000003</v>
      </c>
      <c r="E464" s="21">
        <f t="shared" si="441"/>
        <v>5594.3996325000007</v>
      </c>
      <c r="F464" s="21">
        <f t="shared" si="441"/>
        <v>2754.9896325000004</v>
      </c>
      <c r="G464" s="21">
        <f t="shared" si="441"/>
        <v>1080.4496325</v>
      </c>
      <c r="H464" s="21">
        <f t="shared" si="441"/>
        <v>1662.5696325000006</v>
      </c>
      <c r="I464" s="21">
        <f t="shared" si="441"/>
        <v>4401.8096324999988</v>
      </c>
      <c r="J464" s="21">
        <f t="shared" si="441"/>
        <v>4716.1796325000005</v>
      </c>
      <c r="K464" s="21">
        <f t="shared" si="441"/>
        <v>5185.5296324999999</v>
      </c>
      <c r="L464" s="21">
        <f t="shared" si="438"/>
        <v>4040.8196325000008</v>
      </c>
      <c r="M464" s="21">
        <f t="shared" si="438"/>
        <v>4745.159632500001</v>
      </c>
      <c r="N464" s="131">
        <f t="shared" si="438"/>
        <v>6385.5585162209327</v>
      </c>
    </row>
    <row r="465" spans="2:14" s="18" customFormat="1" x14ac:dyDescent="0.25">
      <c r="B465" s="165" t="s">
        <v>186</v>
      </c>
      <c r="C465" s="20"/>
      <c r="D465" s="211">
        <f t="shared" ref="D465:K465" si="442">D386*21</f>
        <v>-3.6749999999999999E-4</v>
      </c>
      <c r="E465" s="211">
        <f t="shared" si="442"/>
        <v>-3.6749999999999999E-4</v>
      </c>
      <c r="F465" s="211">
        <f t="shared" si="442"/>
        <v>-3.6749999999999999E-4</v>
      </c>
      <c r="G465" s="211">
        <f t="shared" si="442"/>
        <v>-3.6749999999999999E-4</v>
      </c>
      <c r="H465" s="211">
        <f t="shared" si="442"/>
        <v>-3.6749999999999999E-4</v>
      </c>
      <c r="I465" s="211">
        <f t="shared" si="442"/>
        <v>-3.6749999999999999E-4</v>
      </c>
      <c r="J465" s="211">
        <f t="shared" si="442"/>
        <v>-3.6749999999999999E-4</v>
      </c>
      <c r="K465" s="211">
        <f t="shared" si="442"/>
        <v>-3.6749999999999999E-4</v>
      </c>
      <c r="L465" s="211">
        <f t="shared" si="438"/>
        <v>-3.6749999999999999E-4</v>
      </c>
      <c r="M465" s="211">
        <f t="shared" si="438"/>
        <v>-3.6749999999999999E-4</v>
      </c>
      <c r="N465" s="212">
        <f t="shared" si="438"/>
        <v>-3.6749999999999999E-4</v>
      </c>
    </row>
    <row r="466" spans="2:14" s="18" customFormat="1" x14ac:dyDescent="0.25">
      <c r="B466" s="165" t="s">
        <v>167</v>
      </c>
      <c r="C466" s="20"/>
      <c r="D466" s="211">
        <f t="shared" ref="D466:K466" si="443">D387*21</f>
        <v>-3.6749999999999999E-4</v>
      </c>
      <c r="E466" s="211">
        <f t="shared" si="443"/>
        <v>-3.6749999999999999E-4</v>
      </c>
      <c r="F466" s="211">
        <f t="shared" si="443"/>
        <v>-3.6749999999999999E-4</v>
      </c>
      <c r="G466" s="211">
        <f t="shared" si="443"/>
        <v>-3.6749999999999999E-4</v>
      </c>
      <c r="H466" s="211">
        <f t="shared" si="443"/>
        <v>-3.6749999999999999E-4</v>
      </c>
      <c r="I466" s="211">
        <f t="shared" si="443"/>
        <v>-3.6749999999999999E-4</v>
      </c>
      <c r="J466" s="211">
        <f t="shared" si="443"/>
        <v>-3.6749999999999999E-4</v>
      </c>
      <c r="K466" s="211">
        <f t="shared" si="443"/>
        <v>-3.6749999999999999E-4</v>
      </c>
      <c r="L466" s="211">
        <f t="shared" si="438"/>
        <v>-3.6749999999999999E-4</v>
      </c>
      <c r="M466" s="211">
        <f t="shared" si="438"/>
        <v>-3.6749999999999999E-4</v>
      </c>
      <c r="N466" s="212">
        <f t="shared" si="438"/>
        <v>-3.6749999999999999E-4</v>
      </c>
    </row>
    <row r="467" spans="2:14" s="18" customFormat="1" x14ac:dyDescent="0.25">
      <c r="B467" s="165" t="s">
        <v>168</v>
      </c>
      <c r="C467" s="20"/>
      <c r="D467" s="211">
        <f t="shared" ref="D467:K467" si="444">D388*21</f>
        <v>-3.6749999999999999E-4</v>
      </c>
      <c r="E467" s="211">
        <f t="shared" si="444"/>
        <v>-3.6749999999999999E-4</v>
      </c>
      <c r="F467" s="211">
        <f t="shared" si="444"/>
        <v>-3.6749999999999999E-4</v>
      </c>
      <c r="G467" s="211">
        <f t="shared" si="444"/>
        <v>-3.6749999999999999E-4</v>
      </c>
      <c r="H467" s="211">
        <f t="shared" si="444"/>
        <v>-3.6749999999999999E-4</v>
      </c>
      <c r="I467" s="211">
        <f t="shared" si="444"/>
        <v>-3.6749999999999999E-4</v>
      </c>
      <c r="J467" s="211">
        <f t="shared" si="444"/>
        <v>-3.6749999999999999E-4</v>
      </c>
      <c r="K467" s="211">
        <f t="shared" si="444"/>
        <v>-3.6749999999999999E-4</v>
      </c>
      <c r="L467" s="211">
        <f t="shared" si="438"/>
        <v>-3.6749999999999999E-4</v>
      </c>
      <c r="M467" s="211">
        <f t="shared" si="438"/>
        <v>-3.6749999999999999E-4</v>
      </c>
      <c r="N467" s="212">
        <f t="shared" si="438"/>
        <v>-3.6749999999999999E-4</v>
      </c>
    </row>
    <row r="468" spans="2:14" s="18" customFormat="1" x14ac:dyDescent="0.25">
      <c r="B468" s="165" t="s">
        <v>169</v>
      </c>
      <c r="C468" s="20"/>
      <c r="D468" s="211">
        <f t="shared" ref="D468:K468" si="445">D389*21</f>
        <v>-3.6749999999999999E-4</v>
      </c>
      <c r="E468" s="211">
        <f t="shared" si="445"/>
        <v>-3.6749999999999999E-4</v>
      </c>
      <c r="F468" s="211">
        <f t="shared" si="445"/>
        <v>-3.6749999999999999E-4</v>
      </c>
      <c r="G468" s="211">
        <f t="shared" si="445"/>
        <v>-3.6749999999999999E-4</v>
      </c>
      <c r="H468" s="211">
        <f t="shared" si="445"/>
        <v>-3.6749999999999999E-4</v>
      </c>
      <c r="I468" s="211">
        <f t="shared" si="445"/>
        <v>-3.6749999999999999E-4</v>
      </c>
      <c r="J468" s="211">
        <f t="shared" si="445"/>
        <v>-3.6749999999999999E-4</v>
      </c>
      <c r="K468" s="211">
        <f t="shared" si="445"/>
        <v>-3.6749999999999999E-4</v>
      </c>
      <c r="L468" s="211">
        <f t="shared" si="438"/>
        <v>-3.6749999999999999E-4</v>
      </c>
      <c r="M468" s="211">
        <f t="shared" si="438"/>
        <v>-3.6749999999999999E-4</v>
      </c>
      <c r="N468" s="212">
        <f t="shared" si="438"/>
        <v>-3.6749999999999999E-4</v>
      </c>
    </row>
    <row r="469" spans="2:14" s="18" customFormat="1" x14ac:dyDescent="0.25">
      <c r="B469" s="165" t="s">
        <v>170</v>
      </c>
      <c r="C469" s="20"/>
      <c r="D469" s="21">
        <f t="shared" ref="D469:K469" si="446">D390*21</f>
        <v>6817.6076324999976</v>
      </c>
      <c r="E469" s="21">
        <f t="shared" si="446"/>
        <v>9792.0896325000012</v>
      </c>
      <c r="F469" s="21">
        <f t="shared" si="446"/>
        <v>7154.909632500001</v>
      </c>
      <c r="G469" s="21">
        <f t="shared" si="446"/>
        <v>5311.5296324999999</v>
      </c>
      <c r="H469" s="21">
        <f t="shared" si="446"/>
        <v>5129.4596325000011</v>
      </c>
      <c r="I469" s="21">
        <f t="shared" si="446"/>
        <v>5798.5196325000024</v>
      </c>
      <c r="J469" s="21">
        <f t="shared" si="446"/>
        <v>5462.0996325000015</v>
      </c>
      <c r="K469" s="21">
        <f t="shared" si="446"/>
        <v>4619.1596325</v>
      </c>
      <c r="L469" s="21">
        <f t="shared" si="438"/>
        <v>4426.3796325000012</v>
      </c>
      <c r="M469" s="21">
        <f t="shared" si="438"/>
        <v>3898.4396325000002</v>
      </c>
      <c r="N469" s="131">
        <f t="shared" si="438"/>
        <v>3565.2689501470581</v>
      </c>
    </row>
    <row r="470" spans="2:14" s="18" customFormat="1" x14ac:dyDescent="0.25">
      <c r="B470" s="459" t="s">
        <v>549</v>
      </c>
      <c r="C470" s="169"/>
      <c r="D470" s="202">
        <f>SUM(D434:D469)</f>
        <v>91063.034369999994</v>
      </c>
      <c r="E470" s="202">
        <f t="shared" ref="E470" si="447">SUM(E434:E469)</f>
        <v>101450.77676999994</v>
      </c>
      <c r="F470" s="202">
        <f t="shared" ref="F470" si="448">SUM(F434:F469)</f>
        <v>89604.256769999993</v>
      </c>
      <c r="G470" s="202">
        <f t="shared" ref="G470" si="449">SUM(G434:G469)</f>
        <v>78580.516769999987</v>
      </c>
      <c r="H470" s="202">
        <f t="shared" ref="H470" si="450">SUM(H434:H469)</f>
        <v>92609.356769999999</v>
      </c>
      <c r="I470" s="202">
        <f t="shared" ref="I470" si="451">SUM(I434:I469)</f>
        <v>97772.83676999998</v>
      </c>
      <c r="J470" s="202">
        <f t="shared" ref="J470" si="452">SUM(J434:J469)</f>
        <v>93775.486769999989</v>
      </c>
      <c r="K470" s="202">
        <f t="shared" ref="K470" si="453">SUM(K434:K469)</f>
        <v>88212.58676999998</v>
      </c>
      <c r="L470" s="202">
        <f t="shared" ref="L470:N470" si="454">SUM(L434:L469)</f>
        <v>83722.576769999985</v>
      </c>
      <c r="M470" s="202">
        <f t="shared" si="454"/>
        <v>79274.171969999981</v>
      </c>
      <c r="N470" s="203">
        <f t="shared" si="454"/>
        <v>78627.83099479253</v>
      </c>
    </row>
  </sheetData>
  <mergeCells count="1">
    <mergeCell ref="B192:C192"/>
  </mergeCells>
  <pageMargins left="0.511811024" right="0.511811024" top="0.68740157499999999" bottom="0.78740157499999996" header="0.31496062000000002" footer="0.31496062000000002"/>
  <pageSetup paperSize="9" scale="61" fitToHeight="0" orientation="landscape"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FC170"/>
  <sheetViews>
    <sheetView topLeftCell="B1" zoomScale="60" zoomScaleNormal="60" workbookViewId="0">
      <selection activeCell="I12" sqref="I12"/>
    </sheetView>
  </sheetViews>
  <sheetFormatPr defaultRowHeight="15.75" x14ac:dyDescent="0.25"/>
  <cols>
    <col min="1" max="1" width="7.85546875" style="2" customWidth="1"/>
    <col min="2" max="2" width="29" style="2" customWidth="1"/>
    <col min="3" max="3" width="23.42578125" style="2" customWidth="1"/>
    <col min="4" max="4" width="19.5703125" style="2" customWidth="1"/>
    <col min="5" max="5" width="31.5703125" style="2" customWidth="1"/>
    <col min="6" max="9" width="19.5703125" style="2" customWidth="1"/>
    <col min="10" max="10" width="16.85546875" style="2" customWidth="1"/>
    <col min="11" max="11" width="17.5703125" style="2" customWidth="1"/>
    <col min="12" max="12" width="16" style="2" customWidth="1"/>
    <col min="13" max="14" width="23.42578125" style="2" customWidth="1"/>
    <col min="15" max="15" width="12.5703125" style="2" bestFit="1" customWidth="1"/>
    <col min="16" max="16" width="13.140625" style="2" customWidth="1"/>
    <col min="17" max="17" width="33.28515625" style="2" bestFit="1" customWidth="1"/>
    <col min="18" max="18" width="38.28515625" style="2" hidden="1" customWidth="1"/>
    <col min="19" max="19" width="36.140625" style="2" hidden="1" customWidth="1"/>
    <col min="20" max="20" width="22.7109375" style="2" customWidth="1"/>
    <col min="21" max="21" width="42.28515625" style="2" customWidth="1"/>
    <col min="22" max="22" width="9.140625" style="2" customWidth="1"/>
    <col min="23" max="24" width="9.140625" style="2"/>
    <col min="25" max="25" width="24.42578125" style="2" customWidth="1"/>
    <col min="26" max="26" width="12.7109375" style="2" customWidth="1"/>
    <col min="27" max="27" width="12.7109375" style="2" hidden="1" customWidth="1"/>
    <col min="28" max="28" width="12.7109375" style="2" customWidth="1"/>
    <col min="29" max="32" width="9.140625" style="2"/>
    <col min="33" max="33" width="18.28515625" style="2" bestFit="1" customWidth="1"/>
    <col min="34" max="34" width="9.140625" style="2"/>
    <col min="35" max="35" width="9.140625" style="2" customWidth="1"/>
    <col min="36" max="255" width="9.140625" style="2"/>
    <col min="256" max="256" width="24.140625" style="2" customWidth="1"/>
    <col min="257" max="264" width="19.5703125" style="2" customWidth="1"/>
    <col min="265" max="265" width="14.5703125" style="2" customWidth="1"/>
    <col min="266" max="266" width="17.5703125" style="2" customWidth="1"/>
    <col min="267" max="267" width="16" style="2" customWidth="1"/>
    <col min="268" max="269" width="23.42578125" style="2" bestFit="1" customWidth="1"/>
    <col min="270" max="288" width="9.140625" style="2"/>
    <col min="289" max="289" width="18.28515625" style="2" bestFit="1" customWidth="1"/>
    <col min="290" max="511" width="9.140625" style="2"/>
    <col min="512" max="512" width="24.140625" style="2" customWidth="1"/>
    <col min="513" max="520" width="19.5703125" style="2" customWidth="1"/>
    <col min="521" max="521" width="14.5703125" style="2" customWidth="1"/>
    <col min="522" max="522" width="17.5703125" style="2" customWidth="1"/>
    <col min="523" max="523" width="16" style="2" customWidth="1"/>
    <col min="524" max="525" width="23.42578125" style="2" bestFit="1" customWidth="1"/>
    <col min="526" max="544" width="9.140625" style="2"/>
    <col min="545" max="545" width="18.28515625" style="2" bestFit="1" customWidth="1"/>
    <col min="546" max="767" width="9.140625" style="2"/>
    <col min="768" max="768" width="24.140625" style="2" customWidth="1"/>
    <col min="769" max="776" width="19.5703125" style="2" customWidth="1"/>
    <col min="777" max="777" width="14.5703125" style="2" customWidth="1"/>
    <col min="778" max="778" width="17.5703125" style="2" customWidth="1"/>
    <col min="779" max="779" width="16" style="2" customWidth="1"/>
    <col min="780" max="781" width="23.42578125" style="2" bestFit="1" customWidth="1"/>
    <col min="782" max="800" width="9.140625" style="2"/>
    <col min="801" max="801" width="18.28515625" style="2" bestFit="1" customWidth="1"/>
    <col min="802" max="1023" width="9.140625" style="2"/>
    <col min="1024" max="1024" width="24.140625" style="2" customWidth="1"/>
    <col min="1025" max="1032" width="19.5703125" style="2" customWidth="1"/>
    <col min="1033" max="1033" width="14.5703125" style="2" customWidth="1"/>
    <col min="1034" max="1034" width="17.5703125" style="2" customWidth="1"/>
    <col min="1035" max="1035" width="16" style="2" customWidth="1"/>
    <col min="1036" max="1037" width="23.42578125" style="2" bestFit="1" customWidth="1"/>
    <col min="1038" max="1056" width="9.140625" style="2"/>
    <col min="1057" max="1057" width="18.28515625" style="2" bestFit="1" customWidth="1"/>
    <col min="1058" max="1279" width="9.140625" style="2"/>
    <col min="1280" max="1280" width="24.140625" style="2" customWidth="1"/>
    <col min="1281" max="1288" width="19.5703125" style="2" customWidth="1"/>
    <col min="1289" max="1289" width="14.5703125" style="2" customWidth="1"/>
    <col min="1290" max="1290" width="17.5703125" style="2" customWidth="1"/>
    <col min="1291" max="1291" width="16" style="2" customWidth="1"/>
    <col min="1292" max="1293" width="23.42578125" style="2" bestFit="1" customWidth="1"/>
    <col min="1294" max="1312" width="9.140625" style="2"/>
    <col min="1313" max="1313" width="18.28515625" style="2" bestFit="1" customWidth="1"/>
    <col min="1314" max="1535" width="9.140625" style="2"/>
    <col min="1536" max="1536" width="24.140625" style="2" customWidth="1"/>
    <col min="1537" max="1544" width="19.5703125" style="2" customWidth="1"/>
    <col min="1545" max="1545" width="14.5703125" style="2" customWidth="1"/>
    <col min="1546" max="1546" width="17.5703125" style="2" customWidth="1"/>
    <col min="1547" max="1547" width="16" style="2" customWidth="1"/>
    <col min="1548" max="1549" width="23.42578125" style="2" bestFit="1" customWidth="1"/>
    <col min="1550" max="1568" width="9.140625" style="2"/>
    <col min="1569" max="1569" width="18.28515625" style="2" bestFit="1" customWidth="1"/>
    <col min="1570" max="1791" width="9.140625" style="2"/>
    <col min="1792" max="1792" width="24.140625" style="2" customWidth="1"/>
    <col min="1793" max="1800" width="19.5703125" style="2" customWidth="1"/>
    <col min="1801" max="1801" width="14.5703125" style="2" customWidth="1"/>
    <col min="1802" max="1802" width="17.5703125" style="2" customWidth="1"/>
    <col min="1803" max="1803" width="16" style="2" customWidth="1"/>
    <col min="1804" max="1805" width="23.42578125" style="2" bestFit="1" customWidth="1"/>
    <col min="1806" max="1824" width="9.140625" style="2"/>
    <col min="1825" max="1825" width="18.28515625" style="2" bestFit="1" customWidth="1"/>
    <col min="1826" max="2047" width="9.140625" style="2"/>
    <col min="2048" max="2048" width="24.140625" style="2" customWidth="1"/>
    <col min="2049" max="2056" width="19.5703125" style="2" customWidth="1"/>
    <col min="2057" max="2057" width="14.5703125" style="2" customWidth="1"/>
    <col min="2058" max="2058" width="17.5703125" style="2" customWidth="1"/>
    <col min="2059" max="2059" width="16" style="2" customWidth="1"/>
    <col min="2060" max="2061" width="23.42578125" style="2" bestFit="1" customWidth="1"/>
    <col min="2062" max="2080" width="9.140625" style="2"/>
    <col min="2081" max="2081" width="18.28515625" style="2" bestFit="1" customWidth="1"/>
    <col min="2082" max="2303" width="9.140625" style="2"/>
    <col min="2304" max="2304" width="24.140625" style="2" customWidth="1"/>
    <col min="2305" max="2312" width="19.5703125" style="2" customWidth="1"/>
    <col min="2313" max="2313" width="14.5703125" style="2" customWidth="1"/>
    <col min="2314" max="2314" width="17.5703125" style="2" customWidth="1"/>
    <col min="2315" max="2315" width="16" style="2" customWidth="1"/>
    <col min="2316" max="2317" width="23.42578125" style="2" bestFit="1" customWidth="1"/>
    <col min="2318" max="2336" width="9.140625" style="2"/>
    <col min="2337" max="2337" width="18.28515625" style="2" bestFit="1" customWidth="1"/>
    <col min="2338" max="2559" width="9.140625" style="2"/>
    <col min="2560" max="2560" width="24.140625" style="2" customWidth="1"/>
    <col min="2561" max="2568" width="19.5703125" style="2" customWidth="1"/>
    <col min="2569" max="2569" width="14.5703125" style="2" customWidth="1"/>
    <col min="2570" max="2570" width="17.5703125" style="2" customWidth="1"/>
    <col min="2571" max="2571" width="16" style="2" customWidth="1"/>
    <col min="2572" max="2573" width="23.42578125" style="2" bestFit="1" customWidth="1"/>
    <col min="2574" max="2592" width="9.140625" style="2"/>
    <col min="2593" max="2593" width="18.28515625" style="2" bestFit="1" customWidth="1"/>
    <col min="2594" max="2815" width="9.140625" style="2"/>
    <col min="2816" max="2816" width="24.140625" style="2" customWidth="1"/>
    <col min="2817" max="2824" width="19.5703125" style="2" customWidth="1"/>
    <col min="2825" max="2825" width="14.5703125" style="2" customWidth="1"/>
    <col min="2826" max="2826" width="17.5703125" style="2" customWidth="1"/>
    <col min="2827" max="2827" width="16" style="2" customWidth="1"/>
    <col min="2828" max="2829" width="23.42578125" style="2" bestFit="1" customWidth="1"/>
    <col min="2830" max="2848" width="9.140625" style="2"/>
    <col min="2849" max="2849" width="18.28515625" style="2" bestFit="1" customWidth="1"/>
    <col min="2850" max="3071" width="9.140625" style="2"/>
    <col min="3072" max="3072" width="24.140625" style="2" customWidth="1"/>
    <col min="3073" max="3080" width="19.5703125" style="2" customWidth="1"/>
    <col min="3081" max="3081" width="14.5703125" style="2" customWidth="1"/>
    <col min="3082" max="3082" width="17.5703125" style="2" customWidth="1"/>
    <col min="3083" max="3083" width="16" style="2" customWidth="1"/>
    <col min="3084" max="3085" width="23.42578125" style="2" bestFit="1" customWidth="1"/>
    <col min="3086" max="3104" width="9.140625" style="2"/>
    <col min="3105" max="3105" width="18.28515625" style="2" bestFit="1" customWidth="1"/>
    <col min="3106" max="3327" width="9.140625" style="2"/>
    <col min="3328" max="3328" width="24.140625" style="2" customWidth="1"/>
    <col min="3329" max="3336" width="19.5703125" style="2" customWidth="1"/>
    <col min="3337" max="3337" width="14.5703125" style="2" customWidth="1"/>
    <col min="3338" max="3338" width="17.5703125" style="2" customWidth="1"/>
    <col min="3339" max="3339" width="16" style="2" customWidth="1"/>
    <col min="3340" max="3341" width="23.42578125" style="2" bestFit="1" customWidth="1"/>
    <col min="3342" max="3360" width="9.140625" style="2"/>
    <col min="3361" max="3361" width="18.28515625" style="2" bestFit="1" customWidth="1"/>
    <col min="3362" max="3583" width="9.140625" style="2"/>
    <col min="3584" max="3584" width="24.140625" style="2" customWidth="1"/>
    <col min="3585" max="3592" width="19.5703125" style="2" customWidth="1"/>
    <col min="3593" max="3593" width="14.5703125" style="2" customWidth="1"/>
    <col min="3594" max="3594" width="17.5703125" style="2" customWidth="1"/>
    <col min="3595" max="3595" width="16" style="2" customWidth="1"/>
    <col min="3596" max="3597" width="23.42578125" style="2" bestFit="1" customWidth="1"/>
    <col min="3598" max="3616" width="9.140625" style="2"/>
    <col min="3617" max="3617" width="18.28515625" style="2" bestFit="1" customWidth="1"/>
    <col min="3618" max="3839" width="9.140625" style="2"/>
    <col min="3840" max="3840" width="24.140625" style="2" customWidth="1"/>
    <col min="3841" max="3848" width="19.5703125" style="2" customWidth="1"/>
    <col min="3849" max="3849" width="14.5703125" style="2" customWidth="1"/>
    <col min="3850" max="3850" width="17.5703125" style="2" customWidth="1"/>
    <col min="3851" max="3851" width="16" style="2" customWidth="1"/>
    <col min="3852" max="3853" width="23.42578125" style="2" bestFit="1" customWidth="1"/>
    <col min="3854" max="3872" width="9.140625" style="2"/>
    <col min="3873" max="3873" width="18.28515625" style="2" bestFit="1" customWidth="1"/>
    <col min="3874" max="4095" width="9.140625" style="2"/>
    <col min="4096" max="4096" width="24.140625" style="2" customWidth="1"/>
    <col min="4097" max="4104" width="19.5703125" style="2" customWidth="1"/>
    <col min="4105" max="4105" width="14.5703125" style="2" customWidth="1"/>
    <col min="4106" max="4106" width="17.5703125" style="2" customWidth="1"/>
    <col min="4107" max="4107" width="16" style="2" customWidth="1"/>
    <col min="4108" max="4109" width="23.42578125" style="2" bestFit="1" customWidth="1"/>
    <col min="4110" max="4128" width="9.140625" style="2"/>
    <col min="4129" max="4129" width="18.28515625" style="2" bestFit="1" customWidth="1"/>
    <col min="4130" max="4351" width="9.140625" style="2"/>
    <col min="4352" max="4352" width="24.140625" style="2" customWidth="1"/>
    <col min="4353" max="4360" width="19.5703125" style="2" customWidth="1"/>
    <col min="4361" max="4361" width="14.5703125" style="2" customWidth="1"/>
    <col min="4362" max="4362" width="17.5703125" style="2" customWidth="1"/>
    <col min="4363" max="4363" width="16" style="2" customWidth="1"/>
    <col min="4364" max="4365" width="23.42578125" style="2" bestFit="1" customWidth="1"/>
    <col min="4366" max="4384" width="9.140625" style="2"/>
    <col min="4385" max="4385" width="18.28515625" style="2" bestFit="1" customWidth="1"/>
    <col min="4386" max="4607" width="9.140625" style="2"/>
    <col min="4608" max="4608" width="24.140625" style="2" customWidth="1"/>
    <col min="4609" max="4616" width="19.5703125" style="2" customWidth="1"/>
    <col min="4617" max="4617" width="14.5703125" style="2" customWidth="1"/>
    <col min="4618" max="4618" width="17.5703125" style="2" customWidth="1"/>
    <col min="4619" max="4619" width="16" style="2" customWidth="1"/>
    <col min="4620" max="4621" width="23.42578125" style="2" bestFit="1" customWidth="1"/>
    <col min="4622" max="4640" width="9.140625" style="2"/>
    <col min="4641" max="4641" width="18.28515625" style="2" bestFit="1" customWidth="1"/>
    <col min="4642" max="4863" width="9.140625" style="2"/>
    <col min="4864" max="4864" width="24.140625" style="2" customWidth="1"/>
    <col min="4865" max="4872" width="19.5703125" style="2" customWidth="1"/>
    <col min="4873" max="4873" width="14.5703125" style="2" customWidth="1"/>
    <col min="4874" max="4874" width="17.5703125" style="2" customWidth="1"/>
    <col min="4875" max="4875" width="16" style="2" customWidth="1"/>
    <col min="4876" max="4877" width="23.42578125" style="2" bestFit="1" customWidth="1"/>
    <col min="4878" max="4896" width="9.140625" style="2"/>
    <col min="4897" max="4897" width="18.28515625" style="2" bestFit="1" customWidth="1"/>
    <col min="4898" max="5119" width="9.140625" style="2"/>
    <col min="5120" max="5120" width="24.140625" style="2" customWidth="1"/>
    <col min="5121" max="5128" width="19.5703125" style="2" customWidth="1"/>
    <col min="5129" max="5129" width="14.5703125" style="2" customWidth="1"/>
    <col min="5130" max="5130" width="17.5703125" style="2" customWidth="1"/>
    <col min="5131" max="5131" width="16" style="2" customWidth="1"/>
    <col min="5132" max="5133" width="23.42578125" style="2" bestFit="1" customWidth="1"/>
    <col min="5134" max="5152" width="9.140625" style="2"/>
    <col min="5153" max="5153" width="18.28515625" style="2" bestFit="1" customWidth="1"/>
    <col min="5154" max="5375" width="9.140625" style="2"/>
    <col min="5376" max="5376" width="24.140625" style="2" customWidth="1"/>
    <col min="5377" max="5384" width="19.5703125" style="2" customWidth="1"/>
    <col min="5385" max="5385" width="14.5703125" style="2" customWidth="1"/>
    <col min="5386" max="5386" width="17.5703125" style="2" customWidth="1"/>
    <col min="5387" max="5387" width="16" style="2" customWidth="1"/>
    <col min="5388" max="5389" width="23.42578125" style="2" bestFit="1" customWidth="1"/>
    <col min="5390" max="5408" width="9.140625" style="2"/>
    <col min="5409" max="5409" width="18.28515625" style="2" bestFit="1" customWidth="1"/>
    <col min="5410" max="5631" width="9.140625" style="2"/>
    <col min="5632" max="5632" width="24.140625" style="2" customWidth="1"/>
    <col min="5633" max="5640" width="19.5703125" style="2" customWidth="1"/>
    <col min="5641" max="5641" width="14.5703125" style="2" customWidth="1"/>
    <col min="5642" max="5642" width="17.5703125" style="2" customWidth="1"/>
    <col min="5643" max="5643" width="16" style="2" customWidth="1"/>
    <col min="5644" max="5645" width="23.42578125" style="2" bestFit="1" customWidth="1"/>
    <col min="5646" max="5664" width="9.140625" style="2"/>
    <col min="5665" max="5665" width="18.28515625" style="2" bestFit="1" customWidth="1"/>
    <col min="5666" max="5887" width="9.140625" style="2"/>
    <col min="5888" max="5888" width="24.140625" style="2" customWidth="1"/>
    <col min="5889" max="5896" width="19.5703125" style="2" customWidth="1"/>
    <col min="5897" max="5897" width="14.5703125" style="2" customWidth="1"/>
    <col min="5898" max="5898" width="17.5703125" style="2" customWidth="1"/>
    <col min="5899" max="5899" width="16" style="2" customWidth="1"/>
    <col min="5900" max="5901" width="23.42578125" style="2" bestFit="1" customWidth="1"/>
    <col min="5902" max="5920" width="9.140625" style="2"/>
    <col min="5921" max="5921" width="18.28515625" style="2" bestFit="1" customWidth="1"/>
    <col min="5922" max="6143" width="9.140625" style="2"/>
    <col min="6144" max="6144" width="24.140625" style="2" customWidth="1"/>
    <col min="6145" max="6152" width="19.5703125" style="2" customWidth="1"/>
    <col min="6153" max="6153" width="14.5703125" style="2" customWidth="1"/>
    <col min="6154" max="6154" width="17.5703125" style="2" customWidth="1"/>
    <col min="6155" max="6155" width="16" style="2" customWidth="1"/>
    <col min="6156" max="6157" width="23.42578125" style="2" bestFit="1" customWidth="1"/>
    <col min="6158" max="6176" width="9.140625" style="2"/>
    <col min="6177" max="6177" width="18.28515625" style="2" bestFit="1" customWidth="1"/>
    <col min="6178" max="6399" width="9.140625" style="2"/>
    <col min="6400" max="6400" width="24.140625" style="2" customWidth="1"/>
    <col min="6401" max="6408" width="19.5703125" style="2" customWidth="1"/>
    <col min="6409" max="6409" width="14.5703125" style="2" customWidth="1"/>
    <col min="6410" max="6410" width="17.5703125" style="2" customWidth="1"/>
    <col min="6411" max="6411" width="16" style="2" customWidth="1"/>
    <col min="6412" max="6413" width="23.42578125" style="2" bestFit="1" customWidth="1"/>
    <col min="6414" max="6432" width="9.140625" style="2"/>
    <col min="6433" max="6433" width="18.28515625" style="2" bestFit="1" customWidth="1"/>
    <col min="6434" max="6655" width="9.140625" style="2"/>
    <col min="6656" max="6656" width="24.140625" style="2" customWidth="1"/>
    <col min="6657" max="6664" width="19.5703125" style="2" customWidth="1"/>
    <col min="6665" max="6665" width="14.5703125" style="2" customWidth="1"/>
    <col min="6666" max="6666" width="17.5703125" style="2" customWidth="1"/>
    <col min="6667" max="6667" width="16" style="2" customWidth="1"/>
    <col min="6668" max="6669" width="23.42578125" style="2" bestFit="1" customWidth="1"/>
    <col min="6670" max="6688" width="9.140625" style="2"/>
    <col min="6689" max="6689" width="18.28515625" style="2" bestFit="1" customWidth="1"/>
    <col min="6690" max="6911" width="9.140625" style="2"/>
    <col min="6912" max="6912" width="24.140625" style="2" customWidth="1"/>
    <col min="6913" max="6920" width="19.5703125" style="2" customWidth="1"/>
    <col min="6921" max="6921" width="14.5703125" style="2" customWidth="1"/>
    <col min="6922" max="6922" width="17.5703125" style="2" customWidth="1"/>
    <col min="6923" max="6923" width="16" style="2" customWidth="1"/>
    <col min="6924" max="6925" width="23.42578125" style="2" bestFit="1" customWidth="1"/>
    <col min="6926" max="6944" width="9.140625" style="2"/>
    <col min="6945" max="6945" width="18.28515625" style="2" bestFit="1" customWidth="1"/>
    <col min="6946" max="7167" width="9.140625" style="2"/>
    <col min="7168" max="7168" width="24.140625" style="2" customWidth="1"/>
    <col min="7169" max="7176" width="19.5703125" style="2" customWidth="1"/>
    <col min="7177" max="7177" width="14.5703125" style="2" customWidth="1"/>
    <col min="7178" max="7178" width="17.5703125" style="2" customWidth="1"/>
    <col min="7179" max="7179" width="16" style="2" customWidth="1"/>
    <col min="7180" max="7181" width="23.42578125" style="2" bestFit="1" customWidth="1"/>
    <col min="7182" max="7200" width="9.140625" style="2"/>
    <col min="7201" max="7201" width="18.28515625" style="2" bestFit="1" customWidth="1"/>
    <col min="7202" max="7423" width="9.140625" style="2"/>
    <col min="7424" max="7424" width="24.140625" style="2" customWidth="1"/>
    <col min="7425" max="7432" width="19.5703125" style="2" customWidth="1"/>
    <col min="7433" max="7433" width="14.5703125" style="2" customWidth="1"/>
    <col min="7434" max="7434" width="17.5703125" style="2" customWidth="1"/>
    <col min="7435" max="7435" width="16" style="2" customWidth="1"/>
    <col min="7436" max="7437" width="23.42578125" style="2" bestFit="1" customWidth="1"/>
    <col min="7438" max="7456" width="9.140625" style="2"/>
    <col min="7457" max="7457" width="18.28515625" style="2" bestFit="1" customWidth="1"/>
    <col min="7458" max="7679" width="9.140625" style="2"/>
    <col min="7680" max="7680" width="24.140625" style="2" customWidth="1"/>
    <col min="7681" max="7688" width="19.5703125" style="2" customWidth="1"/>
    <col min="7689" max="7689" width="14.5703125" style="2" customWidth="1"/>
    <col min="7690" max="7690" width="17.5703125" style="2" customWidth="1"/>
    <col min="7691" max="7691" width="16" style="2" customWidth="1"/>
    <col min="7692" max="7693" width="23.42578125" style="2" bestFit="1" customWidth="1"/>
    <col min="7694" max="7712" width="9.140625" style="2"/>
    <col min="7713" max="7713" width="18.28515625" style="2" bestFit="1" customWidth="1"/>
    <col min="7714" max="7935" width="9.140625" style="2"/>
    <col min="7936" max="7936" width="24.140625" style="2" customWidth="1"/>
    <col min="7937" max="7944" width="19.5703125" style="2" customWidth="1"/>
    <col min="7945" max="7945" width="14.5703125" style="2" customWidth="1"/>
    <col min="7946" max="7946" width="17.5703125" style="2" customWidth="1"/>
    <col min="7947" max="7947" width="16" style="2" customWidth="1"/>
    <col min="7948" max="7949" width="23.42578125" style="2" bestFit="1" customWidth="1"/>
    <col min="7950" max="7968" width="9.140625" style="2"/>
    <col min="7969" max="7969" width="18.28515625" style="2" bestFit="1" customWidth="1"/>
    <col min="7970" max="8191" width="9.140625" style="2"/>
    <col min="8192" max="8192" width="24.140625" style="2" customWidth="1"/>
    <col min="8193" max="8200" width="19.5703125" style="2" customWidth="1"/>
    <col min="8201" max="8201" width="14.5703125" style="2" customWidth="1"/>
    <col min="8202" max="8202" width="17.5703125" style="2" customWidth="1"/>
    <col min="8203" max="8203" width="16" style="2" customWidth="1"/>
    <col min="8204" max="8205" width="23.42578125" style="2" bestFit="1" customWidth="1"/>
    <col min="8206" max="8224" width="9.140625" style="2"/>
    <col min="8225" max="8225" width="18.28515625" style="2" bestFit="1" customWidth="1"/>
    <col min="8226" max="8447" width="9.140625" style="2"/>
    <col min="8448" max="8448" width="24.140625" style="2" customWidth="1"/>
    <col min="8449" max="8456" width="19.5703125" style="2" customWidth="1"/>
    <col min="8457" max="8457" width="14.5703125" style="2" customWidth="1"/>
    <col min="8458" max="8458" width="17.5703125" style="2" customWidth="1"/>
    <col min="8459" max="8459" width="16" style="2" customWidth="1"/>
    <col min="8460" max="8461" width="23.42578125" style="2" bestFit="1" customWidth="1"/>
    <col min="8462" max="8480" width="9.140625" style="2"/>
    <col min="8481" max="8481" width="18.28515625" style="2" bestFit="1" customWidth="1"/>
    <col min="8482" max="8703" width="9.140625" style="2"/>
    <col min="8704" max="8704" width="24.140625" style="2" customWidth="1"/>
    <col min="8705" max="8712" width="19.5703125" style="2" customWidth="1"/>
    <col min="8713" max="8713" width="14.5703125" style="2" customWidth="1"/>
    <col min="8714" max="8714" width="17.5703125" style="2" customWidth="1"/>
    <col min="8715" max="8715" width="16" style="2" customWidth="1"/>
    <col min="8716" max="8717" width="23.42578125" style="2" bestFit="1" customWidth="1"/>
    <col min="8718" max="8736" width="9.140625" style="2"/>
    <col min="8737" max="8737" width="18.28515625" style="2" bestFit="1" customWidth="1"/>
    <col min="8738" max="8959" width="9.140625" style="2"/>
    <col min="8960" max="8960" width="24.140625" style="2" customWidth="1"/>
    <col min="8961" max="8968" width="19.5703125" style="2" customWidth="1"/>
    <col min="8969" max="8969" width="14.5703125" style="2" customWidth="1"/>
    <col min="8970" max="8970" width="17.5703125" style="2" customWidth="1"/>
    <col min="8971" max="8971" width="16" style="2" customWidth="1"/>
    <col min="8972" max="8973" width="23.42578125" style="2" bestFit="1" customWidth="1"/>
    <col min="8974" max="8992" width="9.140625" style="2"/>
    <col min="8993" max="8993" width="18.28515625" style="2" bestFit="1" customWidth="1"/>
    <col min="8994" max="9215" width="9.140625" style="2"/>
    <col min="9216" max="9216" width="24.140625" style="2" customWidth="1"/>
    <col min="9217" max="9224" width="19.5703125" style="2" customWidth="1"/>
    <col min="9225" max="9225" width="14.5703125" style="2" customWidth="1"/>
    <col min="9226" max="9226" width="17.5703125" style="2" customWidth="1"/>
    <col min="9227" max="9227" width="16" style="2" customWidth="1"/>
    <col min="9228" max="9229" width="23.42578125" style="2" bestFit="1" customWidth="1"/>
    <col min="9230" max="9248" width="9.140625" style="2"/>
    <col min="9249" max="9249" width="18.28515625" style="2" bestFit="1" customWidth="1"/>
    <col min="9250" max="9471" width="9.140625" style="2"/>
    <col min="9472" max="9472" width="24.140625" style="2" customWidth="1"/>
    <col min="9473" max="9480" width="19.5703125" style="2" customWidth="1"/>
    <col min="9481" max="9481" width="14.5703125" style="2" customWidth="1"/>
    <col min="9482" max="9482" width="17.5703125" style="2" customWidth="1"/>
    <col min="9483" max="9483" width="16" style="2" customWidth="1"/>
    <col min="9484" max="9485" width="23.42578125" style="2" bestFit="1" customWidth="1"/>
    <col min="9486" max="9504" width="9.140625" style="2"/>
    <col min="9505" max="9505" width="18.28515625" style="2" bestFit="1" customWidth="1"/>
    <col min="9506" max="9727" width="9.140625" style="2"/>
    <col min="9728" max="9728" width="24.140625" style="2" customWidth="1"/>
    <col min="9729" max="9736" width="19.5703125" style="2" customWidth="1"/>
    <col min="9737" max="9737" width="14.5703125" style="2" customWidth="1"/>
    <col min="9738" max="9738" width="17.5703125" style="2" customWidth="1"/>
    <col min="9739" max="9739" width="16" style="2" customWidth="1"/>
    <col min="9740" max="9741" width="23.42578125" style="2" bestFit="1" customWidth="1"/>
    <col min="9742" max="9760" width="9.140625" style="2"/>
    <col min="9761" max="9761" width="18.28515625" style="2" bestFit="1" customWidth="1"/>
    <col min="9762" max="9983" width="9.140625" style="2"/>
    <col min="9984" max="9984" width="24.140625" style="2" customWidth="1"/>
    <col min="9985" max="9992" width="19.5703125" style="2" customWidth="1"/>
    <col min="9993" max="9993" width="14.5703125" style="2" customWidth="1"/>
    <col min="9994" max="9994" width="17.5703125" style="2" customWidth="1"/>
    <col min="9995" max="9995" width="16" style="2" customWidth="1"/>
    <col min="9996" max="9997" width="23.42578125" style="2" bestFit="1" customWidth="1"/>
    <col min="9998" max="10016" width="9.140625" style="2"/>
    <col min="10017" max="10017" width="18.28515625" style="2" bestFit="1" customWidth="1"/>
    <col min="10018" max="10239" width="9.140625" style="2"/>
    <col min="10240" max="10240" width="24.140625" style="2" customWidth="1"/>
    <col min="10241" max="10248" width="19.5703125" style="2" customWidth="1"/>
    <col min="10249" max="10249" width="14.5703125" style="2" customWidth="1"/>
    <col min="10250" max="10250" width="17.5703125" style="2" customWidth="1"/>
    <col min="10251" max="10251" width="16" style="2" customWidth="1"/>
    <col min="10252" max="10253" width="23.42578125" style="2" bestFit="1" customWidth="1"/>
    <col min="10254" max="10272" width="9.140625" style="2"/>
    <col min="10273" max="10273" width="18.28515625" style="2" bestFit="1" customWidth="1"/>
    <col min="10274" max="10495" width="9.140625" style="2"/>
    <col min="10496" max="10496" width="24.140625" style="2" customWidth="1"/>
    <col min="10497" max="10504" width="19.5703125" style="2" customWidth="1"/>
    <col min="10505" max="10505" width="14.5703125" style="2" customWidth="1"/>
    <col min="10506" max="10506" width="17.5703125" style="2" customWidth="1"/>
    <col min="10507" max="10507" width="16" style="2" customWidth="1"/>
    <col min="10508" max="10509" width="23.42578125" style="2" bestFit="1" customWidth="1"/>
    <col min="10510" max="10528" width="9.140625" style="2"/>
    <col min="10529" max="10529" width="18.28515625" style="2" bestFit="1" customWidth="1"/>
    <col min="10530" max="10751" width="9.140625" style="2"/>
    <col min="10752" max="10752" width="24.140625" style="2" customWidth="1"/>
    <col min="10753" max="10760" width="19.5703125" style="2" customWidth="1"/>
    <col min="10761" max="10761" width="14.5703125" style="2" customWidth="1"/>
    <col min="10762" max="10762" width="17.5703125" style="2" customWidth="1"/>
    <col min="10763" max="10763" width="16" style="2" customWidth="1"/>
    <col min="10764" max="10765" width="23.42578125" style="2" bestFit="1" customWidth="1"/>
    <col min="10766" max="10784" width="9.140625" style="2"/>
    <col min="10785" max="10785" width="18.28515625" style="2" bestFit="1" customWidth="1"/>
    <col min="10786" max="11007" width="9.140625" style="2"/>
    <col min="11008" max="11008" width="24.140625" style="2" customWidth="1"/>
    <col min="11009" max="11016" width="19.5703125" style="2" customWidth="1"/>
    <col min="11017" max="11017" width="14.5703125" style="2" customWidth="1"/>
    <col min="11018" max="11018" width="17.5703125" style="2" customWidth="1"/>
    <col min="11019" max="11019" width="16" style="2" customWidth="1"/>
    <col min="11020" max="11021" width="23.42578125" style="2" bestFit="1" customWidth="1"/>
    <col min="11022" max="11040" width="9.140625" style="2"/>
    <col min="11041" max="11041" width="18.28515625" style="2" bestFit="1" customWidth="1"/>
    <col min="11042" max="11263" width="9.140625" style="2"/>
    <col min="11264" max="11264" width="24.140625" style="2" customWidth="1"/>
    <col min="11265" max="11272" width="19.5703125" style="2" customWidth="1"/>
    <col min="11273" max="11273" width="14.5703125" style="2" customWidth="1"/>
    <col min="11274" max="11274" width="17.5703125" style="2" customWidth="1"/>
    <col min="11275" max="11275" width="16" style="2" customWidth="1"/>
    <col min="11276" max="11277" width="23.42578125" style="2" bestFit="1" customWidth="1"/>
    <col min="11278" max="11296" width="9.140625" style="2"/>
    <col min="11297" max="11297" width="18.28515625" style="2" bestFit="1" customWidth="1"/>
    <col min="11298" max="11519" width="9.140625" style="2"/>
    <col min="11520" max="11520" width="24.140625" style="2" customWidth="1"/>
    <col min="11521" max="11528" width="19.5703125" style="2" customWidth="1"/>
    <col min="11529" max="11529" width="14.5703125" style="2" customWidth="1"/>
    <col min="11530" max="11530" width="17.5703125" style="2" customWidth="1"/>
    <col min="11531" max="11531" width="16" style="2" customWidth="1"/>
    <col min="11532" max="11533" width="23.42578125" style="2" bestFit="1" customWidth="1"/>
    <col min="11534" max="11552" width="9.140625" style="2"/>
    <col min="11553" max="11553" width="18.28515625" style="2" bestFit="1" customWidth="1"/>
    <col min="11554" max="11775" width="9.140625" style="2"/>
    <col min="11776" max="11776" width="24.140625" style="2" customWidth="1"/>
    <col min="11777" max="11784" width="19.5703125" style="2" customWidth="1"/>
    <col min="11785" max="11785" width="14.5703125" style="2" customWidth="1"/>
    <col min="11786" max="11786" width="17.5703125" style="2" customWidth="1"/>
    <col min="11787" max="11787" width="16" style="2" customWidth="1"/>
    <col min="11788" max="11789" width="23.42578125" style="2" bestFit="1" customWidth="1"/>
    <col min="11790" max="11808" width="9.140625" style="2"/>
    <col min="11809" max="11809" width="18.28515625" style="2" bestFit="1" customWidth="1"/>
    <col min="11810" max="12031" width="9.140625" style="2"/>
    <col min="12032" max="12032" width="24.140625" style="2" customWidth="1"/>
    <col min="12033" max="12040" width="19.5703125" style="2" customWidth="1"/>
    <col min="12041" max="12041" width="14.5703125" style="2" customWidth="1"/>
    <col min="12042" max="12042" width="17.5703125" style="2" customWidth="1"/>
    <col min="12043" max="12043" width="16" style="2" customWidth="1"/>
    <col min="12044" max="12045" width="23.42578125" style="2" bestFit="1" customWidth="1"/>
    <col min="12046" max="12064" width="9.140625" style="2"/>
    <col min="12065" max="12065" width="18.28515625" style="2" bestFit="1" customWidth="1"/>
    <col min="12066" max="12287" width="9.140625" style="2"/>
    <col min="12288" max="12288" width="24.140625" style="2" customWidth="1"/>
    <col min="12289" max="12296" width="19.5703125" style="2" customWidth="1"/>
    <col min="12297" max="12297" width="14.5703125" style="2" customWidth="1"/>
    <col min="12298" max="12298" width="17.5703125" style="2" customWidth="1"/>
    <col min="12299" max="12299" width="16" style="2" customWidth="1"/>
    <col min="12300" max="12301" width="23.42578125" style="2" bestFit="1" customWidth="1"/>
    <col min="12302" max="12320" width="9.140625" style="2"/>
    <col min="12321" max="12321" width="18.28515625" style="2" bestFit="1" customWidth="1"/>
    <col min="12322" max="12543" width="9.140625" style="2"/>
    <col min="12544" max="12544" width="24.140625" style="2" customWidth="1"/>
    <col min="12545" max="12552" width="19.5703125" style="2" customWidth="1"/>
    <col min="12553" max="12553" width="14.5703125" style="2" customWidth="1"/>
    <col min="12554" max="12554" width="17.5703125" style="2" customWidth="1"/>
    <col min="12555" max="12555" width="16" style="2" customWidth="1"/>
    <col min="12556" max="12557" width="23.42578125" style="2" bestFit="1" customWidth="1"/>
    <col min="12558" max="12576" width="9.140625" style="2"/>
    <col min="12577" max="12577" width="18.28515625" style="2" bestFit="1" customWidth="1"/>
    <col min="12578" max="12799" width="9.140625" style="2"/>
    <col min="12800" max="12800" width="24.140625" style="2" customWidth="1"/>
    <col min="12801" max="12808" width="19.5703125" style="2" customWidth="1"/>
    <col min="12809" max="12809" width="14.5703125" style="2" customWidth="1"/>
    <col min="12810" max="12810" width="17.5703125" style="2" customWidth="1"/>
    <col min="12811" max="12811" width="16" style="2" customWidth="1"/>
    <col min="12812" max="12813" width="23.42578125" style="2" bestFit="1" customWidth="1"/>
    <col min="12814" max="12832" width="9.140625" style="2"/>
    <col min="12833" max="12833" width="18.28515625" style="2" bestFit="1" customWidth="1"/>
    <col min="12834" max="13055" width="9.140625" style="2"/>
    <col min="13056" max="13056" width="24.140625" style="2" customWidth="1"/>
    <col min="13057" max="13064" width="19.5703125" style="2" customWidth="1"/>
    <col min="13065" max="13065" width="14.5703125" style="2" customWidth="1"/>
    <col min="13066" max="13066" width="17.5703125" style="2" customWidth="1"/>
    <col min="13067" max="13067" width="16" style="2" customWidth="1"/>
    <col min="13068" max="13069" width="23.42578125" style="2" bestFit="1" customWidth="1"/>
    <col min="13070" max="13088" width="9.140625" style="2"/>
    <col min="13089" max="13089" width="18.28515625" style="2" bestFit="1" customWidth="1"/>
    <col min="13090" max="13311" width="9.140625" style="2"/>
    <col min="13312" max="13312" width="24.140625" style="2" customWidth="1"/>
    <col min="13313" max="13320" width="19.5703125" style="2" customWidth="1"/>
    <col min="13321" max="13321" width="14.5703125" style="2" customWidth="1"/>
    <col min="13322" max="13322" width="17.5703125" style="2" customWidth="1"/>
    <col min="13323" max="13323" width="16" style="2" customWidth="1"/>
    <col min="13324" max="13325" width="23.42578125" style="2" bestFit="1" customWidth="1"/>
    <col min="13326" max="13344" width="9.140625" style="2"/>
    <col min="13345" max="13345" width="18.28515625" style="2" bestFit="1" customWidth="1"/>
    <col min="13346" max="13567" width="9.140625" style="2"/>
    <col min="13568" max="13568" width="24.140625" style="2" customWidth="1"/>
    <col min="13569" max="13576" width="19.5703125" style="2" customWidth="1"/>
    <col min="13577" max="13577" width="14.5703125" style="2" customWidth="1"/>
    <col min="13578" max="13578" width="17.5703125" style="2" customWidth="1"/>
    <col min="13579" max="13579" width="16" style="2" customWidth="1"/>
    <col min="13580" max="13581" width="23.42578125" style="2" bestFit="1" customWidth="1"/>
    <col min="13582" max="13600" width="9.140625" style="2"/>
    <col min="13601" max="13601" width="18.28515625" style="2" bestFit="1" customWidth="1"/>
    <col min="13602" max="13823" width="9.140625" style="2"/>
    <col min="13824" max="13824" width="24.140625" style="2" customWidth="1"/>
    <col min="13825" max="13832" width="19.5703125" style="2" customWidth="1"/>
    <col min="13833" max="13833" width="14.5703125" style="2" customWidth="1"/>
    <col min="13834" max="13834" width="17.5703125" style="2" customWidth="1"/>
    <col min="13835" max="13835" width="16" style="2" customWidth="1"/>
    <col min="13836" max="13837" width="23.42578125" style="2" bestFit="1" customWidth="1"/>
    <col min="13838" max="13856" width="9.140625" style="2"/>
    <col min="13857" max="13857" width="18.28515625" style="2" bestFit="1" customWidth="1"/>
    <col min="13858" max="14079" width="9.140625" style="2"/>
    <col min="14080" max="14080" width="24.140625" style="2" customWidth="1"/>
    <col min="14081" max="14088" width="19.5703125" style="2" customWidth="1"/>
    <col min="14089" max="14089" width="14.5703125" style="2" customWidth="1"/>
    <col min="14090" max="14090" width="17.5703125" style="2" customWidth="1"/>
    <col min="14091" max="14091" width="16" style="2" customWidth="1"/>
    <col min="14092" max="14093" width="23.42578125" style="2" bestFit="1" customWidth="1"/>
    <col min="14094" max="14112" width="9.140625" style="2"/>
    <col min="14113" max="14113" width="18.28515625" style="2" bestFit="1" customWidth="1"/>
    <col min="14114" max="14335" width="9.140625" style="2"/>
    <col min="14336" max="14336" width="24.140625" style="2" customWidth="1"/>
    <col min="14337" max="14344" width="19.5703125" style="2" customWidth="1"/>
    <col min="14345" max="14345" width="14.5703125" style="2" customWidth="1"/>
    <col min="14346" max="14346" width="17.5703125" style="2" customWidth="1"/>
    <col min="14347" max="14347" width="16" style="2" customWidth="1"/>
    <col min="14348" max="14349" width="23.42578125" style="2" bestFit="1" customWidth="1"/>
    <col min="14350" max="14368" width="9.140625" style="2"/>
    <col min="14369" max="14369" width="18.28515625" style="2" bestFit="1" customWidth="1"/>
    <col min="14370" max="14591" width="9.140625" style="2"/>
    <col min="14592" max="14592" width="24.140625" style="2" customWidth="1"/>
    <col min="14593" max="14600" width="19.5703125" style="2" customWidth="1"/>
    <col min="14601" max="14601" width="14.5703125" style="2" customWidth="1"/>
    <col min="14602" max="14602" width="17.5703125" style="2" customWidth="1"/>
    <col min="14603" max="14603" width="16" style="2" customWidth="1"/>
    <col min="14604" max="14605" width="23.42578125" style="2" bestFit="1" customWidth="1"/>
    <col min="14606" max="14624" width="9.140625" style="2"/>
    <col min="14625" max="14625" width="18.28515625" style="2" bestFit="1" customWidth="1"/>
    <col min="14626" max="14847" width="9.140625" style="2"/>
    <col min="14848" max="14848" width="24.140625" style="2" customWidth="1"/>
    <col min="14849" max="14856" width="19.5703125" style="2" customWidth="1"/>
    <col min="14857" max="14857" width="14.5703125" style="2" customWidth="1"/>
    <col min="14858" max="14858" width="17.5703125" style="2" customWidth="1"/>
    <col min="14859" max="14859" width="16" style="2" customWidth="1"/>
    <col min="14860" max="14861" width="23.42578125" style="2" bestFit="1" customWidth="1"/>
    <col min="14862" max="14880" width="9.140625" style="2"/>
    <col min="14881" max="14881" width="18.28515625" style="2" bestFit="1" customWidth="1"/>
    <col min="14882" max="15103" width="9.140625" style="2"/>
    <col min="15104" max="15104" width="24.140625" style="2" customWidth="1"/>
    <col min="15105" max="15112" width="19.5703125" style="2" customWidth="1"/>
    <col min="15113" max="15113" width="14.5703125" style="2" customWidth="1"/>
    <col min="15114" max="15114" width="17.5703125" style="2" customWidth="1"/>
    <col min="15115" max="15115" width="16" style="2" customWidth="1"/>
    <col min="15116" max="15117" width="23.42578125" style="2" bestFit="1" customWidth="1"/>
    <col min="15118" max="15136" width="9.140625" style="2"/>
    <col min="15137" max="15137" width="18.28515625" style="2" bestFit="1" customWidth="1"/>
    <col min="15138" max="15359" width="9.140625" style="2"/>
    <col min="15360" max="15360" width="24.140625" style="2" customWidth="1"/>
    <col min="15361" max="15368" width="19.5703125" style="2" customWidth="1"/>
    <col min="15369" max="15369" width="14.5703125" style="2" customWidth="1"/>
    <col min="15370" max="15370" width="17.5703125" style="2" customWidth="1"/>
    <col min="15371" max="15371" width="16" style="2" customWidth="1"/>
    <col min="15372" max="15373" width="23.42578125" style="2" bestFit="1" customWidth="1"/>
    <col min="15374" max="15392" width="9.140625" style="2"/>
    <col min="15393" max="15393" width="18.28515625" style="2" bestFit="1" customWidth="1"/>
    <col min="15394" max="15615" width="9.140625" style="2"/>
    <col min="15616" max="15616" width="24.140625" style="2" customWidth="1"/>
    <col min="15617" max="15624" width="19.5703125" style="2" customWidth="1"/>
    <col min="15625" max="15625" width="14.5703125" style="2" customWidth="1"/>
    <col min="15626" max="15626" width="17.5703125" style="2" customWidth="1"/>
    <col min="15627" max="15627" width="16" style="2" customWidth="1"/>
    <col min="15628" max="15629" width="23.42578125" style="2" bestFit="1" customWidth="1"/>
    <col min="15630" max="15648" width="9.140625" style="2"/>
    <col min="15649" max="15649" width="18.28515625" style="2" bestFit="1" customWidth="1"/>
    <col min="15650" max="15871" width="9.140625" style="2"/>
    <col min="15872" max="15872" width="24.140625" style="2" customWidth="1"/>
    <col min="15873" max="15880" width="19.5703125" style="2" customWidth="1"/>
    <col min="15881" max="15881" width="14.5703125" style="2" customWidth="1"/>
    <col min="15882" max="15882" width="17.5703125" style="2" customWidth="1"/>
    <col min="15883" max="15883" width="16" style="2" customWidth="1"/>
    <col min="15884" max="15885" width="23.42578125" style="2" bestFit="1" customWidth="1"/>
    <col min="15886" max="15904" width="9.140625" style="2"/>
    <col min="15905" max="15905" width="18.28515625" style="2" bestFit="1" customWidth="1"/>
    <col min="15906" max="16127" width="9.140625" style="2"/>
    <col min="16128" max="16128" width="24.140625" style="2" customWidth="1"/>
    <col min="16129" max="16136" width="19.5703125" style="2" customWidth="1"/>
    <col min="16137" max="16137" width="14.5703125" style="2" customWidth="1"/>
    <col min="16138" max="16138" width="17.5703125" style="2" customWidth="1"/>
    <col min="16139" max="16139" width="16" style="2" customWidth="1"/>
    <col min="16140" max="16141" width="23.42578125" style="2" bestFit="1" customWidth="1"/>
    <col min="16142" max="16160" width="9.140625" style="2"/>
    <col min="16161" max="16161" width="18.28515625" style="2" bestFit="1" customWidth="1"/>
    <col min="16162" max="16384" width="9.140625" style="2"/>
  </cols>
  <sheetData>
    <row r="2" spans="1:17" ht="15.6" x14ac:dyDescent="0.3">
      <c r="B2" s="216" t="s">
        <v>309</v>
      </c>
    </row>
    <row r="3" spans="1:17" ht="15.6" x14ac:dyDescent="0.3">
      <c r="B3" s="309"/>
    </row>
    <row r="4" spans="1:17" x14ac:dyDescent="0.25">
      <c r="B4" s="561" t="s">
        <v>187</v>
      </c>
      <c r="C4" s="561" t="s">
        <v>81</v>
      </c>
      <c r="D4" s="565" t="s">
        <v>95</v>
      </c>
      <c r="E4" s="565"/>
      <c r="F4" s="565"/>
      <c r="G4" s="565"/>
      <c r="H4" s="565"/>
      <c r="I4" s="565"/>
      <c r="J4" s="565"/>
      <c r="K4" s="565"/>
      <c r="L4" s="565"/>
      <c r="M4" s="565"/>
      <c r="N4" s="565"/>
      <c r="O4" s="565"/>
      <c r="P4" s="565"/>
    </row>
    <row r="5" spans="1:17" s="310" customFormat="1" x14ac:dyDescent="0.25">
      <c r="B5" s="561"/>
      <c r="C5" s="561"/>
      <c r="D5" s="487" t="s">
        <v>246</v>
      </c>
      <c r="E5" s="487" t="s">
        <v>91</v>
      </c>
      <c r="F5" s="487" t="s">
        <v>92</v>
      </c>
      <c r="G5" s="487" t="s">
        <v>82</v>
      </c>
      <c r="H5" s="487" t="s">
        <v>83</v>
      </c>
      <c r="I5" s="487" t="s">
        <v>307</v>
      </c>
      <c r="J5" s="487" t="s">
        <v>85</v>
      </c>
      <c r="K5" s="487" t="s">
        <v>86</v>
      </c>
      <c r="L5" s="487" t="s">
        <v>87</v>
      </c>
      <c r="M5" s="487" t="s">
        <v>308</v>
      </c>
      <c r="N5" s="487" t="s">
        <v>93</v>
      </c>
      <c r="O5" s="487" t="s">
        <v>600</v>
      </c>
      <c r="P5" s="485" t="s">
        <v>601</v>
      </c>
    </row>
    <row r="6" spans="1:17" s="310" customFormat="1" ht="15.6" x14ac:dyDescent="0.3">
      <c r="B6" s="330" t="s">
        <v>304</v>
      </c>
      <c r="C6" s="303" t="s">
        <v>89</v>
      </c>
      <c r="D6" s="331">
        <f t="shared" ref="D6:N6" si="0">SUM(D7:D21)</f>
        <v>10610.2</v>
      </c>
      <c r="E6" s="331">
        <f t="shared" si="0"/>
        <v>7426.61</v>
      </c>
      <c r="F6" s="331">
        <f t="shared" si="0"/>
        <v>11325.3</v>
      </c>
      <c r="G6" s="331">
        <f t="shared" si="0"/>
        <v>11555.900000000001</v>
      </c>
      <c r="H6" s="331">
        <f t="shared" si="0"/>
        <v>10877.300000000001</v>
      </c>
      <c r="I6" s="331">
        <f t="shared" si="0"/>
        <v>10846.9</v>
      </c>
      <c r="J6" s="331">
        <f t="shared" si="0"/>
        <v>11877.699999999999</v>
      </c>
      <c r="K6" s="331">
        <f t="shared" si="0"/>
        <v>12134.000000000002</v>
      </c>
      <c r="L6" s="331">
        <f t="shared" si="0"/>
        <v>12236.1</v>
      </c>
      <c r="M6" s="331">
        <f t="shared" si="0"/>
        <v>12388</v>
      </c>
      <c r="N6" s="331">
        <f t="shared" si="0"/>
        <v>12720.4</v>
      </c>
      <c r="O6" s="331">
        <f t="shared" ref="O6:P6" si="1">SUM(O7:O21)</f>
        <v>11979.340000000002</v>
      </c>
      <c r="P6" s="331">
        <f t="shared" si="1"/>
        <v>12107.922709729759</v>
      </c>
    </row>
    <row r="7" spans="1:17" s="34" customFormat="1" ht="15.6" x14ac:dyDescent="0.3">
      <c r="A7" s="310"/>
      <c r="B7" s="303" t="s">
        <v>137</v>
      </c>
      <c r="C7" s="303" t="s">
        <v>89</v>
      </c>
      <c r="D7" s="332">
        <f>SUM(E50:E53)</f>
        <v>825.80000000000007</v>
      </c>
      <c r="E7" s="332">
        <f>D7+(D7*0.11)</f>
        <v>916.63800000000003</v>
      </c>
      <c r="F7" s="332">
        <f t="shared" ref="F7:O7" si="2">SUM(G50:G53)</f>
        <v>1009.1000000000001</v>
      </c>
      <c r="G7" s="332">
        <f t="shared" si="2"/>
        <v>995.40000000000009</v>
      </c>
      <c r="H7" s="332">
        <f t="shared" si="2"/>
        <v>937.90000000000009</v>
      </c>
      <c r="I7" s="332">
        <f t="shared" si="2"/>
        <v>951.3</v>
      </c>
      <c r="J7" s="332">
        <f t="shared" si="2"/>
        <v>1089</v>
      </c>
      <c r="K7" s="332">
        <f t="shared" si="2"/>
        <v>1130.8</v>
      </c>
      <c r="L7" s="332">
        <f t="shared" si="2"/>
        <v>1094.7</v>
      </c>
      <c r="M7" s="332">
        <f t="shared" si="2"/>
        <v>1095</v>
      </c>
      <c r="N7" s="332">
        <f t="shared" si="2"/>
        <v>1096.0999999999999</v>
      </c>
      <c r="O7" s="332">
        <f t="shared" si="2"/>
        <v>868.8</v>
      </c>
      <c r="P7" s="519">
        <f>(((O7-J7)/J7/5)*O7)+O7</f>
        <v>833.66505785123957</v>
      </c>
      <c r="Q7" s="518"/>
    </row>
    <row r="8" spans="1:17" s="34" customFormat="1" ht="15.6" x14ac:dyDescent="0.3">
      <c r="A8" s="310"/>
      <c r="B8" s="303" t="s">
        <v>139</v>
      </c>
      <c r="C8" s="303" t="s">
        <v>89</v>
      </c>
      <c r="D8" s="332">
        <f t="shared" ref="D8" si="3">SUM(E54:E55)</f>
        <v>110.7</v>
      </c>
      <c r="E8" s="332">
        <f t="shared" ref="E8:O8" si="4">SUM(F54:F55)</f>
        <v>94.8</v>
      </c>
      <c r="F8" s="332">
        <f t="shared" si="4"/>
        <v>115.80000000000001</v>
      </c>
      <c r="G8" s="332">
        <f t="shared" si="4"/>
        <v>141.4</v>
      </c>
      <c r="H8" s="332">
        <f t="shared" si="4"/>
        <v>151.5</v>
      </c>
      <c r="I8" s="332">
        <f t="shared" si="4"/>
        <v>87</v>
      </c>
      <c r="J8" s="332">
        <f t="shared" si="4"/>
        <v>142.4</v>
      </c>
      <c r="K8" s="332">
        <f t="shared" si="4"/>
        <v>131.1</v>
      </c>
      <c r="L8" s="332">
        <f t="shared" si="4"/>
        <v>128.19999999999999</v>
      </c>
      <c r="M8" s="332">
        <f t="shared" si="4"/>
        <v>181.5</v>
      </c>
      <c r="N8" s="332">
        <f t="shared" si="4"/>
        <v>234.60000000000002</v>
      </c>
      <c r="O8" s="332">
        <f t="shared" si="4"/>
        <v>166.7</v>
      </c>
      <c r="P8" s="519">
        <f t="shared" ref="P8:P21" si="5">(((O8-J8)/J8/5)*O8)+O8</f>
        <v>172.38933988764043</v>
      </c>
      <c r="Q8" s="518"/>
    </row>
    <row r="9" spans="1:17" s="34" customFormat="1" ht="15.6" x14ac:dyDescent="0.3">
      <c r="A9" s="310"/>
      <c r="B9" s="303" t="s">
        <v>146</v>
      </c>
      <c r="C9" s="303" t="s">
        <v>89</v>
      </c>
      <c r="D9" s="332">
        <f>SUM(E56)</f>
        <v>278.10000000000002</v>
      </c>
      <c r="E9" s="332">
        <f>D9+(D9*0.04)</f>
        <v>289.22400000000005</v>
      </c>
      <c r="F9" s="332">
        <f t="shared" ref="F9:O9" si="6">SUM(G56)</f>
        <v>301.10000000000002</v>
      </c>
      <c r="G9" s="332">
        <f t="shared" si="6"/>
        <v>302.5</v>
      </c>
      <c r="H9" s="332">
        <f t="shared" si="6"/>
        <v>291.5</v>
      </c>
      <c r="I9" s="332">
        <f t="shared" si="6"/>
        <v>268.5</v>
      </c>
      <c r="J9" s="332">
        <f t="shared" si="6"/>
        <v>283.2</v>
      </c>
      <c r="K9" s="332">
        <f t="shared" si="6"/>
        <v>264.3</v>
      </c>
      <c r="L9" s="332">
        <f t="shared" si="6"/>
        <v>242.8</v>
      </c>
      <c r="M9" s="332">
        <f t="shared" si="6"/>
        <v>230.2</v>
      </c>
      <c r="N9" s="332">
        <f t="shared" si="6"/>
        <v>305.8</v>
      </c>
      <c r="O9" s="332">
        <f t="shared" si="6"/>
        <v>246.8</v>
      </c>
      <c r="P9" s="519">
        <f t="shared" si="5"/>
        <v>240.45570621468929</v>
      </c>
    </row>
    <row r="10" spans="1:17" s="34" customFormat="1" ht="15.6" x14ac:dyDescent="0.3">
      <c r="A10" s="310"/>
      <c r="B10" s="303" t="s">
        <v>147</v>
      </c>
      <c r="C10" s="303" t="s">
        <v>89</v>
      </c>
      <c r="D10" s="332">
        <f t="shared" ref="D10" si="7">SUM(E57:E64)</f>
        <v>2049.3000000000002</v>
      </c>
      <c r="E10" s="332">
        <f t="shared" ref="E10:O10" si="8">SUM(F57:F64)</f>
        <v>617.6</v>
      </c>
      <c r="F10" s="332">
        <f t="shared" si="8"/>
        <v>2226.6000000000004</v>
      </c>
      <c r="G10" s="332">
        <f t="shared" si="8"/>
        <v>2173.1999999999998</v>
      </c>
      <c r="H10" s="332">
        <f t="shared" si="8"/>
        <v>2053.1000000000004</v>
      </c>
      <c r="I10" s="332">
        <f t="shared" si="8"/>
        <v>1944.4</v>
      </c>
      <c r="J10" s="332">
        <f t="shared" si="8"/>
        <v>2174.1999999999998</v>
      </c>
      <c r="K10" s="332">
        <f t="shared" si="8"/>
        <v>2142.6999999999998</v>
      </c>
      <c r="L10" s="332">
        <f t="shared" si="8"/>
        <v>1996.5</v>
      </c>
      <c r="M10" s="332">
        <f t="shared" si="8"/>
        <v>2328</v>
      </c>
      <c r="N10" s="332">
        <f t="shared" si="8"/>
        <v>2244.2000000000003</v>
      </c>
      <c r="O10" s="332">
        <f t="shared" si="8"/>
        <v>2224.5</v>
      </c>
      <c r="P10" s="519">
        <f t="shared" si="5"/>
        <v>2234.7927375586423</v>
      </c>
    </row>
    <row r="11" spans="1:17" s="34" customFormat="1" ht="15.6" x14ac:dyDescent="0.3">
      <c r="A11" s="310"/>
      <c r="B11" s="303" t="s">
        <v>148</v>
      </c>
      <c r="C11" s="303" t="s">
        <v>89</v>
      </c>
      <c r="D11" s="332">
        <f t="shared" ref="D11" si="9">SUM(E65)</f>
        <v>235.3</v>
      </c>
      <c r="E11" s="332">
        <f t="shared" ref="E11:O11" si="10">SUM(F65)</f>
        <v>244.4</v>
      </c>
      <c r="F11" s="332">
        <f t="shared" si="10"/>
        <v>231.7</v>
      </c>
      <c r="G11" s="332">
        <f t="shared" si="10"/>
        <v>234</v>
      </c>
      <c r="H11" s="332">
        <f t="shared" si="10"/>
        <v>235.3</v>
      </c>
      <c r="I11" s="332">
        <f t="shared" si="10"/>
        <v>224.7</v>
      </c>
      <c r="J11" s="332">
        <f t="shared" si="10"/>
        <v>235.9</v>
      </c>
      <c r="K11" s="332">
        <f t="shared" si="10"/>
        <v>216.2</v>
      </c>
      <c r="L11" s="332">
        <f t="shared" si="10"/>
        <v>230.1</v>
      </c>
      <c r="M11" s="332">
        <f t="shared" si="10"/>
        <v>203.1</v>
      </c>
      <c r="N11" s="332">
        <f t="shared" si="10"/>
        <v>235.3</v>
      </c>
      <c r="O11" s="332">
        <f t="shared" si="10"/>
        <v>253.6</v>
      </c>
      <c r="P11" s="519">
        <f t="shared" si="5"/>
        <v>257.40561254768971</v>
      </c>
    </row>
    <row r="12" spans="1:17" s="34" customFormat="1" ht="15.6" x14ac:dyDescent="0.3">
      <c r="A12" s="310"/>
      <c r="B12" s="303" t="s">
        <v>152</v>
      </c>
      <c r="C12" s="303" t="s">
        <v>89</v>
      </c>
      <c r="D12" s="332">
        <f>SUM(E66)</f>
        <v>170.9</v>
      </c>
      <c r="E12" s="332">
        <f>D12+(D12*0.14)</f>
        <v>194.82600000000002</v>
      </c>
      <c r="F12" s="332">
        <f t="shared" ref="F12:O12" si="11">SUM(G66)</f>
        <v>219.5</v>
      </c>
      <c r="G12" s="332">
        <f t="shared" si="11"/>
        <v>217.5</v>
      </c>
      <c r="H12" s="332">
        <f t="shared" si="11"/>
        <v>219.4</v>
      </c>
      <c r="I12" s="332">
        <f t="shared" si="11"/>
        <v>217.8</v>
      </c>
      <c r="J12" s="332">
        <f t="shared" si="11"/>
        <v>227</v>
      </c>
      <c r="K12" s="332">
        <f t="shared" si="11"/>
        <v>215.7</v>
      </c>
      <c r="L12" s="332">
        <f t="shared" si="11"/>
        <v>206</v>
      </c>
      <c r="M12" s="332">
        <f t="shared" si="11"/>
        <v>204.5</v>
      </c>
      <c r="N12" s="332">
        <f t="shared" si="11"/>
        <v>222.4</v>
      </c>
      <c r="O12" s="332">
        <f t="shared" si="11"/>
        <v>151.19999999999999</v>
      </c>
      <c r="P12" s="519">
        <f t="shared" si="5"/>
        <v>141.10223788546256</v>
      </c>
    </row>
    <row r="13" spans="1:17" s="34" customFormat="1" ht="15.6" x14ac:dyDescent="0.3">
      <c r="A13" s="310"/>
      <c r="B13" s="303" t="s">
        <v>153</v>
      </c>
      <c r="C13" s="303" t="s">
        <v>89</v>
      </c>
      <c r="D13" s="332">
        <f t="shared" ref="D13" si="12">SUM(E67:E68)</f>
        <v>153.39999999999998</v>
      </c>
      <c r="E13" s="332">
        <f t="shared" ref="E13:O13" si="13">SUM(F67:F68)</f>
        <v>157</v>
      </c>
      <c r="F13" s="332">
        <f t="shared" si="13"/>
        <v>185.5</v>
      </c>
      <c r="G13" s="332">
        <f t="shared" si="13"/>
        <v>181.6</v>
      </c>
      <c r="H13" s="332">
        <f t="shared" si="13"/>
        <v>91.5</v>
      </c>
      <c r="I13" s="332">
        <f t="shared" si="13"/>
        <v>148.10000000000002</v>
      </c>
      <c r="J13" s="332">
        <f t="shared" si="13"/>
        <v>187.60000000000002</v>
      </c>
      <c r="K13" s="332">
        <f t="shared" si="13"/>
        <v>166.5</v>
      </c>
      <c r="L13" s="332">
        <f t="shared" si="13"/>
        <v>157.5</v>
      </c>
      <c r="M13" s="332">
        <f t="shared" si="13"/>
        <v>159.30000000000001</v>
      </c>
      <c r="N13" s="332">
        <f t="shared" si="13"/>
        <v>174</v>
      </c>
      <c r="O13" s="332">
        <f t="shared" si="13"/>
        <v>152</v>
      </c>
      <c r="P13" s="519">
        <f t="shared" si="5"/>
        <v>146.23113006396588</v>
      </c>
    </row>
    <row r="14" spans="1:17" s="34" customFormat="1" ht="15.6" x14ac:dyDescent="0.3">
      <c r="A14" s="310"/>
      <c r="B14" s="303" t="s">
        <v>156</v>
      </c>
      <c r="C14" s="303" t="s">
        <v>89</v>
      </c>
      <c r="D14" s="332">
        <f t="shared" ref="D14" si="14">SUM(E69:E73)</f>
        <v>932.4</v>
      </c>
      <c r="E14" s="332">
        <f t="shared" ref="E14:O14" si="15">SUM(F69:F73)</f>
        <v>922.3</v>
      </c>
      <c r="F14" s="332">
        <f t="shared" si="15"/>
        <v>898.3</v>
      </c>
      <c r="G14" s="332">
        <f t="shared" si="15"/>
        <v>950.2</v>
      </c>
      <c r="H14" s="332">
        <f t="shared" si="15"/>
        <v>924.99999999999989</v>
      </c>
      <c r="I14" s="332">
        <f t="shared" si="15"/>
        <v>959.6</v>
      </c>
      <c r="J14" s="332">
        <f t="shared" si="15"/>
        <v>1060.2999999999997</v>
      </c>
      <c r="K14" s="332">
        <f t="shared" si="15"/>
        <v>1104.2</v>
      </c>
      <c r="L14" s="332">
        <f t="shared" si="15"/>
        <v>1117.2</v>
      </c>
      <c r="M14" s="332">
        <f t="shared" si="15"/>
        <v>1230.3999999999999</v>
      </c>
      <c r="N14" s="332">
        <f t="shared" si="15"/>
        <v>1106.8000000000002</v>
      </c>
      <c r="O14" s="332">
        <f t="shared" si="15"/>
        <v>1339.8999999999999</v>
      </c>
      <c r="P14" s="519">
        <f t="shared" si="5"/>
        <v>1410.5660454588324</v>
      </c>
    </row>
    <row r="15" spans="1:17" s="34" customFormat="1" ht="15.6" x14ac:dyDescent="0.3">
      <c r="A15" s="310"/>
      <c r="B15" s="303" t="s">
        <v>155</v>
      </c>
      <c r="C15" s="303" t="s">
        <v>89</v>
      </c>
      <c r="D15" s="332">
        <f t="shared" ref="D15" si="16">SUM(E74:E75)</f>
        <v>806.7</v>
      </c>
      <c r="E15" s="332">
        <f t="shared" ref="E15:O15" si="17">SUM(F74:F75)</f>
        <v>858.4</v>
      </c>
      <c r="F15" s="332">
        <f t="shared" si="17"/>
        <v>847.5</v>
      </c>
      <c r="G15" s="332">
        <f t="shared" si="17"/>
        <v>850.8</v>
      </c>
      <c r="H15" s="332">
        <f t="shared" si="17"/>
        <v>812.6</v>
      </c>
      <c r="I15" s="332">
        <f t="shared" si="17"/>
        <v>829.7</v>
      </c>
      <c r="J15" s="332">
        <f t="shared" si="17"/>
        <v>840.90000000000009</v>
      </c>
      <c r="K15" s="332">
        <f t="shared" si="17"/>
        <v>863.90000000000009</v>
      </c>
      <c r="L15" s="332">
        <f t="shared" si="17"/>
        <v>880.4</v>
      </c>
      <c r="M15" s="332">
        <f t="shared" si="17"/>
        <v>857.90000000000009</v>
      </c>
      <c r="N15" s="332">
        <f t="shared" si="17"/>
        <v>950.5</v>
      </c>
      <c r="O15" s="332">
        <f t="shared" si="17"/>
        <v>999.9</v>
      </c>
      <c r="P15" s="519">
        <f t="shared" si="5"/>
        <v>1037.7128433820906</v>
      </c>
    </row>
    <row r="16" spans="1:17" s="34" customFormat="1" ht="15.6" x14ac:dyDescent="0.3">
      <c r="A16" s="310"/>
      <c r="B16" s="303" t="s">
        <v>161</v>
      </c>
      <c r="C16" s="303" t="s">
        <v>89</v>
      </c>
      <c r="D16" s="332">
        <f>SUM(E76:E78)</f>
        <v>230</v>
      </c>
      <c r="E16" s="332">
        <f>D16+(D16*0.08)</f>
        <v>248.4</v>
      </c>
      <c r="F16" s="332">
        <f t="shared" ref="F16:O16" si="18">SUM(G76:G78)</f>
        <v>268.89999999999998</v>
      </c>
      <c r="G16" s="332">
        <f t="shared" si="18"/>
        <v>373.6</v>
      </c>
      <c r="H16" s="332">
        <f t="shared" si="18"/>
        <v>380.1</v>
      </c>
      <c r="I16" s="332">
        <f t="shared" si="18"/>
        <v>411.9</v>
      </c>
      <c r="J16" s="332">
        <f t="shared" si="18"/>
        <v>499</v>
      </c>
      <c r="K16" s="332">
        <f t="shared" si="18"/>
        <v>518.6</v>
      </c>
      <c r="L16" s="332">
        <f t="shared" si="18"/>
        <v>526.9</v>
      </c>
      <c r="M16" s="332">
        <f t="shared" si="18"/>
        <v>457.5</v>
      </c>
      <c r="N16" s="332">
        <f t="shared" si="18"/>
        <v>571.6</v>
      </c>
      <c r="O16" s="332">
        <f t="shared" si="18"/>
        <v>195.3</v>
      </c>
      <c r="P16" s="519">
        <f t="shared" si="5"/>
        <v>171.52741082164329</v>
      </c>
    </row>
    <row r="17" spans="1:16" s="34" customFormat="1" ht="15.6" x14ac:dyDescent="0.3">
      <c r="A17" s="310"/>
      <c r="B17" s="303" t="s">
        <v>163</v>
      </c>
      <c r="C17" s="303" t="s">
        <v>89</v>
      </c>
      <c r="D17" s="332">
        <f t="shared" ref="D17" si="19">SUM(E79:E82)</f>
        <v>471.5</v>
      </c>
      <c r="E17" s="332">
        <f t="shared" ref="E17:O17" si="20">SUM(F79:F82)</f>
        <v>474</v>
      </c>
      <c r="F17" s="332">
        <f t="shared" si="20"/>
        <v>459.20000000000005</v>
      </c>
      <c r="G17" s="332">
        <f t="shared" si="20"/>
        <v>456.7</v>
      </c>
      <c r="H17" s="332">
        <f t="shared" si="20"/>
        <v>455.4</v>
      </c>
      <c r="I17" s="332">
        <f t="shared" si="20"/>
        <v>483.79999999999995</v>
      </c>
      <c r="J17" s="332">
        <f t="shared" si="20"/>
        <v>454.8</v>
      </c>
      <c r="K17" s="332">
        <f t="shared" si="20"/>
        <v>474.5</v>
      </c>
      <c r="L17" s="332">
        <f t="shared" si="20"/>
        <v>453.6</v>
      </c>
      <c r="M17" s="332">
        <f t="shared" si="20"/>
        <v>432.1</v>
      </c>
      <c r="N17" s="332">
        <f t="shared" si="20"/>
        <v>455.4</v>
      </c>
      <c r="O17" s="332">
        <f t="shared" si="20"/>
        <v>483.3</v>
      </c>
      <c r="P17" s="519">
        <f t="shared" si="5"/>
        <v>489.35718997361477</v>
      </c>
    </row>
    <row r="18" spans="1:16" s="34" customFormat="1" ht="15.6" x14ac:dyDescent="0.3">
      <c r="A18" s="310"/>
      <c r="B18" s="303" t="s">
        <v>164</v>
      </c>
      <c r="C18" s="303" t="s">
        <v>89</v>
      </c>
      <c r="D18" s="332">
        <f>SUM(E83:E85)</f>
        <v>978.1</v>
      </c>
      <c r="E18" s="332">
        <f>D18+(D18*0.04)</f>
        <v>1017.224</v>
      </c>
      <c r="F18" s="332">
        <f t="shared" ref="F18:O18" si="21">SUM(G83:G85)</f>
        <v>1049</v>
      </c>
      <c r="G18" s="332">
        <f t="shared" si="21"/>
        <v>1051.9000000000001</v>
      </c>
      <c r="H18" s="332">
        <f t="shared" si="21"/>
        <v>1095.2</v>
      </c>
      <c r="I18" s="332">
        <f t="shared" si="21"/>
        <v>1064.2</v>
      </c>
      <c r="J18" s="332">
        <f>SUM(K83:K85)</f>
        <v>1110</v>
      </c>
      <c r="K18" s="332">
        <f t="shared" si="21"/>
        <v>1151.7</v>
      </c>
      <c r="L18" s="332">
        <f t="shared" si="21"/>
        <v>1164.7</v>
      </c>
      <c r="M18" s="332">
        <f t="shared" si="21"/>
        <v>1106.0999999999999</v>
      </c>
      <c r="N18" s="332">
        <f t="shared" si="21"/>
        <v>969.7</v>
      </c>
      <c r="O18" s="332">
        <f t="shared" si="21"/>
        <v>1129</v>
      </c>
      <c r="P18" s="519">
        <f t="shared" si="5"/>
        <v>1132.865045045045</v>
      </c>
    </row>
    <row r="19" spans="1:16" s="34" customFormat="1" ht="15.6" x14ac:dyDescent="0.3">
      <c r="A19" s="310"/>
      <c r="B19" s="303" t="s">
        <v>166</v>
      </c>
      <c r="C19" s="303" t="s">
        <v>89</v>
      </c>
      <c r="D19" s="332">
        <f>SUM(E86:E89)</f>
        <v>652.29999999999995</v>
      </c>
      <c r="E19" s="332">
        <f>D19-(D19*0.02)</f>
        <v>639.25399999999991</v>
      </c>
      <c r="F19" s="332">
        <f t="shared" ref="F19:O19" si="22">SUM(G86:G89)</f>
        <v>625.1</v>
      </c>
      <c r="G19" s="332">
        <f t="shared" si="22"/>
        <v>651.40000000000009</v>
      </c>
      <c r="H19" s="332">
        <f t="shared" si="22"/>
        <v>253.2</v>
      </c>
      <c r="I19" s="332">
        <f t="shared" si="22"/>
        <v>212</v>
      </c>
      <c r="J19" s="332">
        <f t="shared" si="22"/>
        <v>269.39999999999998</v>
      </c>
      <c r="K19" s="332">
        <f t="shared" si="22"/>
        <v>441.09999999999997</v>
      </c>
      <c r="L19" s="332">
        <f t="shared" si="22"/>
        <v>632.40000000000009</v>
      </c>
      <c r="M19" s="332">
        <f t="shared" si="22"/>
        <v>590.09999999999991</v>
      </c>
      <c r="N19" s="332">
        <f t="shared" si="22"/>
        <v>806.19999999999993</v>
      </c>
      <c r="O19" s="332">
        <f t="shared" si="22"/>
        <v>477.2</v>
      </c>
      <c r="P19" s="519">
        <f t="shared" si="5"/>
        <v>550.81704528582031</v>
      </c>
    </row>
    <row r="20" spans="1:16" s="34" customFormat="1" ht="15.6" x14ac:dyDescent="0.3">
      <c r="A20" s="310"/>
      <c r="B20" s="303" t="s">
        <v>168</v>
      </c>
      <c r="C20" s="303" t="s">
        <v>89</v>
      </c>
      <c r="D20" s="332">
        <f t="shared" ref="D20" si="23">SUM(E90:E97)</f>
        <v>2624.6</v>
      </c>
      <c r="E20" s="332">
        <f t="shared" ref="E20:O20" si="24">SUM(F90:F97)</f>
        <v>657.8</v>
      </c>
      <c r="F20" s="332">
        <f t="shared" si="24"/>
        <v>2789</v>
      </c>
      <c r="G20" s="332">
        <f t="shared" si="24"/>
        <v>2821.2</v>
      </c>
      <c r="H20" s="332">
        <f t="shared" si="24"/>
        <v>2890</v>
      </c>
      <c r="I20" s="332">
        <f t="shared" si="24"/>
        <v>2973.9</v>
      </c>
      <c r="J20" s="332">
        <f t="shared" si="24"/>
        <v>3230.8999999999996</v>
      </c>
      <c r="K20" s="332">
        <f t="shared" si="24"/>
        <v>3242.1000000000004</v>
      </c>
      <c r="L20" s="332">
        <f t="shared" si="24"/>
        <v>3325.3999999999996</v>
      </c>
      <c r="M20" s="332">
        <f t="shared" si="24"/>
        <v>3247.2999999999997</v>
      </c>
      <c r="N20" s="332">
        <f t="shared" si="24"/>
        <v>3226.2999999999993</v>
      </c>
      <c r="O20" s="332">
        <f t="shared" si="24"/>
        <v>3205.54</v>
      </c>
      <c r="P20" s="519">
        <f t="shared" si="5"/>
        <v>3200.5078111733574</v>
      </c>
    </row>
    <row r="21" spans="1:16" s="34" customFormat="1" ht="15.6" x14ac:dyDescent="0.3">
      <c r="A21" s="310"/>
      <c r="B21" s="303" t="s">
        <v>170</v>
      </c>
      <c r="C21" s="303" t="s">
        <v>89</v>
      </c>
      <c r="D21" s="332">
        <f>SUM(E98)</f>
        <v>91.1</v>
      </c>
      <c r="E21" s="332">
        <f>D21+(D21*0.04)</f>
        <v>94.744</v>
      </c>
      <c r="F21" s="332">
        <f t="shared" ref="F21:O21" si="25">SUM(G98)</f>
        <v>99</v>
      </c>
      <c r="G21" s="332">
        <f t="shared" si="25"/>
        <v>154.5</v>
      </c>
      <c r="H21" s="332">
        <f t="shared" si="25"/>
        <v>85.6</v>
      </c>
      <c r="I21" s="332">
        <f t="shared" si="25"/>
        <v>70</v>
      </c>
      <c r="J21" s="332">
        <f t="shared" si="25"/>
        <v>73.099999999999994</v>
      </c>
      <c r="K21" s="332">
        <f t="shared" si="25"/>
        <v>70.599999999999994</v>
      </c>
      <c r="L21" s="332">
        <f t="shared" si="25"/>
        <v>79.7</v>
      </c>
      <c r="M21" s="332">
        <f t="shared" si="25"/>
        <v>65</v>
      </c>
      <c r="N21" s="332">
        <f t="shared" si="25"/>
        <v>121.5</v>
      </c>
      <c r="O21" s="332">
        <f t="shared" si="25"/>
        <v>85.6</v>
      </c>
      <c r="P21" s="519">
        <f t="shared" si="5"/>
        <v>88.527496580027361</v>
      </c>
    </row>
    <row r="22" spans="1:16" ht="15.6" x14ac:dyDescent="0.3">
      <c r="A22" s="1"/>
      <c r="B22" s="11"/>
      <c r="C22" s="11"/>
      <c r="D22" s="329"/>
      <c r="E22" s="329"/>
      <c r="F22" s="329"/>
      <c r="G22" s="329"/>
      <c r="H22" s="329"/>
      <c r="I22" s="329"/>
      <c r="J22" s="329"/>
      <c r="K22" s="329"/>
      <c r="L22" s="329"/>
      <c r="M22" s="329"/>
      <c r="N22" s="329"/>
    </row>
    <row r="23" spans="1:16" ht="15.75" customHeight="1" x14ac:dyDescent="0.3">
      <c r="A23" s="1"/>
      <c r="B23" s="305" t="s">
        <v>484</v>
      </c>
      <c r="C23" s="305"/>
      <c r="D23" s="305"/>
      <c r="E23" s="305"/>
      <c r="F23" s="305"/>
      <c r="G23" s="305"/>
      <c r="H23" s="305"/>
      <c r="I23" s="305"/>
      <c r="J23" s="305"/>
      <c r="K23" s="305"/>
      <c r="L23" s="305"/>
      <c r="M23" s="305"/>
      <c r="N23" s="329"/>
    </row>
    <row r="24" spans="1:16" ht="15.6" x14ac:dyDescent="0.3">
      <c r="A24" s="1"/>
      <c r="B24" s="305" t="s">
        <v>485</v>
      </c>
      <c r="C24" s="305"/>
      <c r="D24" s="305"/>
      <c r="E24" s="305"/>
      <c r="F24" s="305"/>
      <c r="G24" s="305"/>
      <c r="H24" s="305"/>
      <c r="I24" s="305"/>
      <c r="J24" s="305"/>
      <c r="K24" s="305"/>
      <c r="L24" s="305"/>
      <c r="M24" s="305"/>
      <c r="N24" s="329"/>
    </row>
    <row r="25" spans="1:16" ht="15.6" x14ac:dyDescent="0.3">
      <c r="B25" s="305" t="s">
        <v>853</v>
      </c>
      <c r="J25" s="312"/>
      <c r="K25" s="312"/>
      <c r="L25" s="312"/>
      <c r="M25" s="312"/>
    </row>
    <row r="26" spans="1:16" ht="15.6" x14ac:dyDescent="0.3">
      <c r="B26" s="305"/>
      <c r="J26" s="312"/>
      <c r="K26" s="312"/>
      <c r="L26" s="312"/>
      <c r="M26" s="312"/>
    </row>
    <row r="27" spans="1:16" s="11" customFormat="1" ht="15.6" x14ac:dyDescent="0.3">
      <c r="B27" s="322" t="s">
        <v>310</v>
      </c>
    </row>
    <row r="28" spans="1:16" ht="15.6" x14ac:dyDescent="0.3">
      <c r="B28" s="313"/>
    </row>
    <row r="29" spans="1:16" x14ac:dyDescent="0.25">
      <c r="B29" s="568" t="s">
        <v>299</v>
      </c>
      <c r="C29" s="568" t="s">
        <v>81</v>
      </c>
      <c r="D29" s="565" t="s">
        <v>95</v>
      </c>
      <c r="E29" s="565"/>
      <c r="F29" s="565"/>
      <c r="G29" s="565"/>
      <c r="H29" s="565"/>
      <c r="I29" s="565"/>
      <c r="J29" s="565"/>
      <c r="K29" s="565"/>
      <c r="L29" s="565"/>
      <c r="M29" s="565"/>
      <c r="N29" s="565"/>
      <c r="O29" s="565"/>
      <c r="P29" s="565"/>
    </row>
    <row r="30" spans="1:16" s="310" customFormat="1" x14ac:dyDescent="0.25">
      <c r="B30" s="569"/>
      <c r="C30" s="569"/>
      <c r="D30" s="485" t="s">
        <v>246</v>
      </c>
      <c r="E30" s="355" t="s">
        <v>91</v>
      </c>
      <c r="F30" s="355" t="s">
        <v>92</v>
      </c>
      <c r="G30" s="355" t="s">
        <v>305</v>
      </c>
      <c r="H30" s="485" t="s">
        <v>83</v>
      </c>
      <c r="I30" s="485" t="s">
        <v>84</v>
      </c>
      <c r="J30" s="485" t="s">
        <v>85</v>
      </c>
      <c r="K30" s="485" t="s">
        <v>86</v>
      </c>
      <c r="L30" s="485" t="s">
        <v>87</v>
      </c>
      <c r="M30" s="485" t="s">
        <v>88</v>
      </c>
      <c r="N30" s="485" t="s">
        <v>93</v>
      </c>
      <c r="O30" s="485" t="s">
        <v>600</v>
      </c>
      <c r="P30" s="485" t="s">
        <v>601</v>
      </c>
    </row>
    <row r="31" spans="1:16" s="1" customFormat="1" ht="15.6" x14ac:dyDescent="0.3">
      <c r="B31" s="333" t="s">
        <v>304</v>
      </c>
      <c r="C31" s="100" t="s">
        <v>89</v>
      </c>
      <c r="D31" s="311">
        <f>SUM(D32:D40)</f>
        <v>3233.9</v>
      </c>
      <c r="E31" s="311">
        <f t="shared" ref="E31:N31" si="26">SUM(E32:E40)</f>
        <v>3017.5520000000001</v>
      </c>
      <c r="F31" s="311">
        <f t="shared" si="26"/>
        <v>3812.2999999999997</v>
      </c>
      <c r="G31" s="311">
        <f t="shared" si="26"/>
        <v>4097</v>
      </c>
      <c r="H31" s="311">
        <f t="shared" si="26"/>
        <v>3375.2999999999997</v>
      </c>
      <c r="I31" s="311">
        <f t="shared" si="26"/>
        <v>3032.5999999999995</v>
      </c>
      <c r="J31" s="311">
        <f t="shared" si="26"/>
        <v>3889.1</v>
      </c>
      <c r="K31" s="311">
        <f t="shared" si="26"/>
        <v>3876.8000000000011</v>
      </c>
      <c r="L31" s="311">
        <f t="shared" si="26"/>
        <v>3669.4</v>
      </c>
      <c r="M31" s="311">
        <f t="shared" si="26"/>
        <v>3444.2</v>
      </c>
      <c r="N31" s="311">
        <f t="shared" si="26"/>
        <v>3281.7000000000003</v>
      </c>
      <c r="O31" s="311">
        <f t="shared" ref="O31:P31" si="27">SUM(O32:O40)</f>
        <v>3100.4999999999995</v>
      </c>
      <c r="P31" s="311">
        <f t="shared" si="27"/>
        <v>3126.7007314705047</v>
      </c>
    </row>
    <row r="32" spans="1:16" ht="15.6" x14ac:dyDescent="0.3">
      <c r="A32" s="1"/>
      <c r="B32" s="100" t="s">
        <v>137</v>
      </c>
      <c r="C32" s="100" t="s">
        <v>89</v>
      </c>
      <c r="D32" s="314">
        <f t="shared" ref="D32:O32" si="28">SUM(E118:E119)</f>
        <v>537.9</v>
      </c>
      <c r="E32" s="314">
        <f t="shared" si="28"/>
        <v>216.2</v>
      </c>
      <c r="F32" s="314">
        <f t="shared" si="28"/>
        <v>664</v>
      </c>
      <c r="G32" s="314">
        <f t="shared" si="28"/>
        <v>683.3</v>
      </c>
      <c r="H32" s="314">
        <f t="shared" si="28"/>
        <v>572.40000000000009</v>
      </c>
      <c r="I32" s="314">
        <f t="shared" si="28"/>
        <v>571.6</v>
      </c>
      <c r="J32" s="314">
        <f t="shared" si="28"/>
        <v>736.3</v>
      </c>
      <c r="K32" s="314">
        <f t="shared" si="28"/>
        <v>652.20000000000005</v>
      </c>
      <c r="L32" s="314">
        <f t="shared" si="28"/>
        <v>612.29999999999995</v>
      </c>
      <c r="M32" s="314">
        <f t="shared" si="28"/>
        <v>566.70000000000005</v>
      </c>
      <c r="N32" s="314">
        <f t="shared" si="28"/>
        <v>635.1</v>
      </c>
      <c r="O32" s="314">
        <f t="shared" si="28"/>
        <v>259.89999999999998</v>
      </c>
      <c r="P32" s="519">
        <f>(((O32-J32)/J32/5)*O32)+O32</f>
        <v>226.26795871248132</v>
      </c>
    </row>
    <row r="33" spans="1:22" ht="15.6" x14ac:dyDescent="0.3">
      <c r="A33" s="1"/>
      <c r="B33" s="100" t="s">
        <v>146</v>
      </c>
      <c r="C33" s="100" t="s">
        <v>89</v>
      </c>
      <c r="D33" s="314">
        <f t="shared" ref="D33:O33" si="29">SUM(E120)</f>
        <v>166.1</v>
      </c>
      <c r="E33" s="314">
        <f t="shared" si="29"/>
        <v>178</v>
      </c>
      <c r="F33" s="314">
        <f t="shared" si="29"/>
        <v>202.3</v>
      </c>
      <c r="G33" s="314">
        <f t="shared" si="29"/>
        <v>210.6</v>
      </c>
      <c r="H33" s="314">
        <f t="shared" si="29"/>
        <v>207.2</v>
      </c>
      <c r="I33" s="314">
        <f t="shared" si="29"/>
        <v>193</v>
      </c>
      <c r="J33" s="314">
        <f t="shared" si="29"/>
        <v>263.8</v>
      </c>
      <c r="K33" s="314">
        <f t="shared" si="29"/>
        <v>205.5</v>
      </c>
      <c r="L33" s="314">
        <f t="shared" si="29"/>
        <v>188.7</v>
      </c>
      <c r="M33" s="314">
        <f t="shared" si="29"/>
        <v>122.5</v>
      </c>
      <c r="N33" s="314">
        <f t="shared" si="29"/>
        <v>133.4</v>
      </c>
      <c r="O33" s="314">
        <f t="shared" si="29"/>
        <v>214.5</v>
      </c>
      <c r="P33" s="519">
        <f t="shared" ref="P33:P40" si="30">(((O33-J33)/J33/5)*O33)+O33</f>
        <v>206.48267626990145</v>
      </c>
    </row>
    <row r="34" spans="1:22" ht="15.6" x14ac:dyDescent="0.3">
      <c r="A34" s="1"/>
      <c r="B34" s="100" t="s">
        <v>147</v>
      </c>
      <c r="C34" s="100" t="s">
        <v>89</v>
      </c>
      <c r="D34" s="314">
        <f t="shared" ref="D34:O34" si="31">SUM(E121:E126)</f>
        <v>1256.5999999999999</v>
      </c>
      <c r="E34" s="314">
        <f t="shared" si="31"/>
        <v>1260.8999999999999</v>
      </c>
      <c r="F34" s="314">
        <f t="shared" si="31"/>
        <v>1483.7000000000003</v>
      </c>
      <c r="G34" s="314">
        <f t="shared" si="31"/>
        <v>1476.8</v>
      </c>
      <c r="H34" s="314">
        <f t="shared" si="31"/>
        <v>1182.8999999999999</v>
      </c>
      <c r="I34" s="314">
        <f t="shared" si="31"/>
        <v>1011.4999999999999</v>
      </c>
      <c r="J34" s="314">
        <f t="shared" si="31"/>
        <v>1389.1</v>
      </c>
      <c r="K34" s="314">
        <f t="shared" si="31"/>
        <v>1233.4000000000001</v>
      </c>
      <c r="L34" s="314">
        <f t="shared" si="31"/>
        <v>1144.8999999999999</v>
      </c>
      <c r="M34" s="314">
        <f t="shared" si="31"/>
        <v>1102.5</v>
      </c>
      <c r="N34" s="314">
        <f t="shared" si="31"/>
        <v>951.1</v>
      </c>
      <c r="O34" s="314">
        <f t="shared" si="31"/>
        <v>1028.6999999999998</v>
      </c>
      <c r="P34" s="519">
        <f t="shared" si="30"/>
        <v>975.3210524800229</v>
      </c>
    </row>
    <row r="35" spans="1:22" ht="15.6" x14ac:dyDescent="0.3">
      <c r="A35" s="1"/>
      <c r="B35" s="100" t="s">
        <v>152</v>
      </c>
      <c r="C35" s="100" t="s">
        <v>89</v>
      </c>
      <c r="D35" s="314">
        <f t="shared" ref="D35:O35" si="32">SUM(E127)</f>
        <v>40.200000000000003</v>
      </c>
      <c r="E35" s="314">
        <f t="shared" si="32"/>
        <v>84.3</v>
      </c>
      <c r="F35" s="314">
        <f t="shared" si="32"/>
        <v>82.3</v>
      </c>
      <c r="G35" s="314">
        <f t="shared" si="32"/>
        <v>104.4</v>
      </c>
      <c r="H35" s="314">
        <f t="shared" si="32"/>
        <v>104.4</v>
      </c>
      <c r="I35" s="314">
        <f t="shared" si="32"/>
        <v>87.7</v>
      </c>
      <c r="J35" s="314">
        <f t="shared" si="32"/>
        <v>107.9</v>
      </c>
      <c r="K35" s="314">
        <f t="shared" si="32"/>
        <v>89.3</v>
      </c>
      <c r="L35" s="314">
        <f t="shared" si="32"/>
        <v>68</v>
      </c>
      <c r="M35" s="314">
        <f t="shared" si="32"/>
        <v>78</v>
      </c>
      <c r="N35" s="314">
        <f t="shared" si="32"/>
        <v>61.7</v>
      </c>
      <c r="O35" s="314">
        <f t="shared" si="32"/>
        <v>147.6</v>
      </c>
      <c r="P35" s="519">
        <f t="shared" si="30"/>
        <v>158.46139017608897</v>
      </c>
    </row>
    <row r="36" spans="1:22" ht="15.6" x14ac:dyDescent="0.3">
      <c r="A36" s="1"/>
      <c r="B36" s="100" t="s">
        <v>153</v>
      </c>
      <c r="C36" s="100" t="s">
        <v>89</v>
      </c>
      <c r="D36" s="314">
        <f t="shared" ref="D36:O36" si="33">SUM(E128:E129)</f>
        <v>113.5</v>
      </c>
      <c r="E36" s="314">
        <f t="shared" si="33"/>
        <v>114.9</v>
      </c>
      <c r="F36" s="314">
        <f t="shared" si="33"/>
        <v>149.1</v>
      </c>
      <c r="G36" s="314">
        <f t="shared" si="33"/>
        <v>143.1</v>
      </c>
      <c r="H36" s="314">
        <f t="shared" si="33"/>
        <v>85.100000000000009</v>
      </c>
      <c r="I36" s="314">
        <f t="shared" si="33"/>
        <v>121.10000000000001</v>
      </c>
      <c r="J36" s="314">
        <f t="shared" si="33"/>
        <v>151.69999999999999</v>
      </c>
      <c r="K36" s="314">
        <f t="shared" si="33"/>
        <v>128.80000000000001</v>
      </c>
      <c r="L36" s="314">
        <f t="shared" si="33"/>
        <v>123.3</v>
      </c>
      <c r="M36" s="314">
        <f t="shared" si="33"/>
        <v>127.3</v>
      </c>
      <c r="N36" s="314">
        <f t="shared" si="33"/>
        <v>132</v>
      </c>
      <c r="O36" s="314">
        <f t="shared" si="33"/>
        <v>128.80000000000001</v>
      </c>
      <c r="P36" s="519">
        <f t="shared" si="30"/>
        <v>124.91137771918261</v>
      </c>
    </row>
    <row r="37" spans="1:22" ht="15.6" x14ac:dyDescent="0.3">
      <c r="A37" s="1"/>
      <c r="B37" s="100" t="s">
        <v>156</v>
      </c>
      <c r="C37" s="100" t="s">
        <v>89</v>
      </c>
      <c r="D37" s="314">
        <f t="shared" ref="D37:O37" si="34">SUM(E130:E132)</f>
        <v>127.79999999999998</v>
      </c>
      <c r="E37" s="314">
        <f t="shared" si="34"/>
        <v>98.9</v>
      </c>
      <c r="F37" s="314">
        <f t="shared" si="34"/>
        <v>123.39999999999999</v>
      </c>
      <c r="G37" s="314">
        <f t="shared" si="34"/>
        <v>94.100000000000009</v>
      </c>
      <c r="H37" s="314">
        <f t="shared" si="34"/>
        <v>82.1</v>
      </c>
      <c r="I37" s="314">
        <f t="shared" si="34"/>
        <v>84</v>
      </c>
      <c r="J37" s="314">
        <f t="shared" si="34"/>
        <v>99.299999999999983</v>
      </c>
      <c r="K37" s="314">
        <f t="shared" si="34"/>
        <v>143.4</v>
      </c>
      <c r="L37" s="314">
        <f t="shared" si="34"/>
        <v>147.30000000000001</v>
      </c>
      <c r="M37" s="314">
        <f t="shared" si="34"/>
        <v>156.80000000000001</v>
      </c>
      <c r="N37" s="314">
        <f t="shared" si="34"/>
        <v>144.1</v>
      </c>
      <c r="O37" s="314">
        <f t="shared" si="34"/>
        <v>255.2</v>
      </c>
      <c r="P37" s="519">
        <f t="shared" si="30"/>
        <v>335.33228600201409</v>
      </c>
    </row>
    <row r="38" spans="1:22" ht="15.6" x14ac:dyDescent="0.3">
      <c r="A38" s="1"/>
      <c r="B38" s="100" t="s">
        <v>161</v>
      </c>
      <c r="C38" s="100" t="s">
        <v>89</v>
      </c>
      <c r="D38" s="314">
        <f>SUM(E133:E134)</f>
        <v>495.6</v>
      </c>
      <c r="E38" s="314">
        <f>D38+(D38*0.07)</f>
        <v>530.29200000000003</v>
      </c>
      <c r="F38" s="314">
        <f t="shared" ref="F38:O38" si="35">SUM(G133:G134)</f>
        <v>568.1</v>
      </c>
      <c r="G38" s="314">
        <f t="shared" si="35"/>
        <v>750.40000000000009</v>
      </c>
      <c r="H38" s="314">
        <f t="shared" si="35"/>
        <v>828.3</v>
      </c>
      <c r="I38" s="314">
        <f t="shared" si="35"/>
        <v>729.8</v>
      </c>
      <c r="J38" s="314">
        <f t="shared" si="35"/>
        <v>859.6</v>
      </c>
      <c r="K38" s="314">
        <f t="shared" si="35"/>
        <v>978.30000000000007</v>
      </c>
      <c r="L38" s="314">
        <f t="shared" si="35"/>
        <v>995</v>
      </c>
      <c r="M38" s="314">
        <f t="shared" si="35"/>
        <v>901.6</v>
      </c>
      <c r="N38" s="314">
        <f t="shared" si="35"/>
        <v>905.90000000000009</v>
      </c>
      <c r="O38" s="314">
        <f t="shared" si="35"/>
        <v>714.6</v>
      </c>
      <c r="P38" s="519">
        <f t="shared" si="30"/>
        <v>690.49181014425312</v>
      </c>
    </row>
    <row r="39" spans="1:22" ht="15.6" x14ac:dyDescent="0.3">
      <c r="A39" s="1"/>
      <c r="B39" s="100" t="s">
        <v>166</v>
      </c>
      <c r="C39" s="100" t="s">
        <v>89</v>
      </c>
      <c r="D39" s="314">
        <f t="shared" ref="D39:O39" si="36">SUM(E136:E138)</f>
        <v>262.2</v>
      </c>
      <c r="E39" s="314">
        <f t="shared" si="36"/>
        <v>279</v>
      </c>
      <c r="F39" s="314">
        <f t="shared" si="36"/>
        <v>263.7</v>
      </c>
      <c r="G39" s="314">
        <f t="shared" si="36"/>
        <v>208.1</v>
      </c>
      <c r="H39" s="314">
        <f t="shared" si="36"/>
        <v>76.400000000000006</v>
      </c>
      <c r="I39" s="314">
        <f t="shared" si="36"/>
        <v>31.7</v>
      </c>
      <c r="J39" s="314">
        <f t="shared" si="36"/>
        <v>77.400000000000006</v>
      </c>
      <c r="K39" s="314">
        <f t="shared" si="36"/>
        <v>207.1</v>
      </c>
      <c r="L39" s="314">
        <f t="shared" si="36"/>
        <v>180.5</v>
      </c>
      <c r="M39" s="314">
        <f t="shared" si="36"/>
        <v>214.2</v>
      </c>
      <c r="N39" s="314">
        <f t="shared" si="36"/>
        <v>142.4</v>
      </c>
      <c r="O39" s="314">
        <f t="shared" si="36"/>
        <v>203.60000000000002</v>
      </c>
      <c r="P39" s="519">
        <f t="shared" si="30"/>
        <v>269.99359173126618</v>
      </c>
    </row>
    <row r="40" spans="1:22" x14ac:dyDescent="0.25">
      <c r="A40" s="1"/>
      <c r="B40" s="100" t="s">
        <v>170</v>
      </c>
      <c r="C40" s="100" t="s">
        <v>89</v>
      </c>
      <c r="D40" s="314">
        <f>SUM(E139)</f>
        <v>234</v>
      </c>
      <c r="E40" s="314">
        <f>D40+(D40*0.09)</f>
        <v>255.06</v>
      </c>
      <c r="F40" s="314">
        <f t="shared" ref="F40:O40" si="37">SUM(G139)</f>
        <v>275.7</v>
      </c>
      <c r="G40" s="314">
        <f t="shared" si="37"/>
        <v>426.2</v>
      </c>
      <c r="H40" s="314">
        <f t="shared" si="37"/>
        <v>236.5</v>
      </c>
      <c r="I40" s="314">
        <f t="shared" si="37"/>
        <v>202.2</v>
      </c>
      <c r="J40" s="314">
        <f t="shared" si="37"/>
        <v>204</v>
      </c>
      <c r="K40" s="314">
        <f t="shared" si="37"/>
        <v>238.8</v>
      </c>
      <c r="L40" s="314">
        <f t="shared" si="37"/>
        <v>209.4</v>
      </c>
      <c r="M40" s="314">
        <f t="shared" si="37"/>
        <v>174.6</v>
      </c>
      <c r="N40" s="314">
        <f t="shared" si="37"/>
        <v>176</v>
      </c>
      <c r="O40" s="314">
        <f t="shared" si="37"/>
        <v>147.6</v>
      </c>
      <c r="P40" s="519">
        <f t="shared" si="30"/>
        <v>139.43858823529411</v>
      </c>
    </row>
    <row r="41" spans="1:22" x14ac:dyDescent="0.25">
      <c r="A41" s="1"/>
      <c r="B41" s="11"/>
      <c r="C41" s="321"/>
      <c r="D41" s="321"/>
      <c r="E41" s="321"/>
      <c r="F41" s="321"/>
      <c r="G41" s="321"/>
      <c r="H41" s="321"/>
      <c r="I41" s="321"/>
      <c r="J41" s="321"/>
      <c r="K41" s="321"/>
      <c r="L41" s="321"/>
      <c r="M41" s="321"/>
    </row>
    <row r="42" spans="1:22" x14ac:dyDescent="0.25">
      <c r="A42" s="1"/>
      <c r="B42" s="249" t="s">
        <v>189</v>
      </c>
      <c r="C42" s="321"/>
      <c r="D42" s="321"/>
      <c r="E42" s="321"/>
      <c r="F42" s="321"/>
      <c r="G42" s="321"/>
      <c r="H42" s="321"/>
      <c r="I42" s="321"/>
      <c r="J42" s="321"/>
      <c r="K42" s="321"/>
      <c r="L42" s="321"/>
      <c r="M42" s="321"/>
    </row>
    <row r="43" spans="1:22" ht="15.75" customHeight="1" x14ac:dyDescent="0.25">
      <c r="A43" s="1"/>
      <c r="B43" s="305" t="s">
        <v>483</v>
      </c>
      <c r="C43" s="305"/>
      <c r="D43" s="305"/>
      <c r="E43" s="305"/>
      <c r="F43" s="305"/>
      <c r="G43" s="305"/>
      <c r="H43" s="305"/>
      <c r="I43" s="305"/>
      <c r="J43" s="364"/>
      <c r="K43" s="364"/>
      <c r="L43" s="364"/>
      <c r="M43" s="364"/>
    </row>
    <row r="44" spans="1:22" ht="15.75" customHeight="1" x14ac:dyDescent="0.25">
      <c r="A44" s="1"/>
      <c r="B44" s="305" t="s">
        <v>877</v>
      </c>
      <c r="C44" s="305"/>
      <c r="D44" s="305"/>
      <c r="E44" s="305"/>
      <c r="F44" s="305"/>
      <c r="G44" s="305"/>
      <c r="H44" s="305"/>
      <c r="I44" s="305"/>
      <c r="J44" s="364"/>
      <c r="K44" s="364"/>
      <c r="L44" s="364"/>
      <c r="M44" s="364"/>
    </row>
    <row r="45" spans="1:22" x14ac:dyDescent="0.25">
      <c r="A45" s="1"/>
      <c r="B45" s="11"/>
      <c r="C45" s="321"/>
      <c r="D45" s="321"/>
      <c r="E45" s="321"/>
      <c r="F45" s="321"/>
      <c r="G45" s="321"/>
      <c r="H45" s="321"/>
      <c r="I45" s="321"/>
      <c r="J45" s="321"/>
      <c r="K45" s="321"/>
      <c r="L45" s="321"/>
      <c r="M45" s="321"/>
    </row>
    <row r="46" spans="1:22" s="249" customFormat="1" x14ac:dyDescent="0.25">
      <c r="B46" s="334" t="s">
        <v>465</v>
      </c>
      <c r="C46" s="315"/>
      <c r="D46" s="315"/>
      <c r="E46" s="315"/>
      <c r="F46" s="315"/>
      <c r="G46" s="315"/>
      <c r="H46" s="315"/>
      <c r="I46" s="315"/>
      <c r="J46" s="315"/>
    </row>
    <row r="47" spans="1:22" s="249" customFormat="1" x14ac:dyDescent="0.25">
      <c r="B47" s="315"/>
      <c r="C47" s="315"/>
      <c r="D47" s="315"/>
      <c r="E47" s="315"/>
      <c r="F47" s="315"/>
      <c r="G47" s="315"/>
      <c r="H47" s="315"/>
      <c r="I47" s="315"/>
      <c r="J47" s="315"/>
    </row>
    <row r="48" spans="1:22" s="249" customFormat="1" ht="18.75" x14ac:dyDescent="0.3">
      <c r="B48" s="568" t="s">
        <v>311</v>
      </c>
      <c r="C48" s="568" t="s">
        <v>299</v>
      </c>
      <c r="D48" s="568" t="s">
        <v>306</v>
      </c>
      <c r="E48" s="565" t="s">
        <v>95</v>
      </c>
      <c r="F48" s="565"/>
      <c r="G48" s="565"/>
      <c r="H48" s="565"/>
      <c r="I48" s="565"/>
      <c r="J48" s="565"/>
      <c r="K48" s="565"/>
      <c r="L48" s="565"/>
      <c r="M48" s="565"/>
      <c r="N48" s="565"/>
      <c r="O48" s="565"/>
      <c r="P48" s="565"/>
      <c r="V48" s="511"/>
    </row>
    <row r="49" spans="2:28" ht="18.75" x14ac:dyDescent="0.3">
      <c r="B49" s="569"/>
      <c r="C49" s="569"/>
      <c r="D49" s="569"/>
      <c r="E49" s="307" t="s">
        <v>246</v>
      </c>
      <c r="F49" s="355" t="s">
        <v>91</v>
      </c>
      <c r="G49" s="355" t="s">
        <v>92</v>
      </c>
      <c r="H49" s="355" t="s">
        <v>305</v>
      </c>
      <c r="I49" s="307" t="s">
        <v>83</v>
      </c>
      <c r="J49" s="307" t="s">
        <v>84</v>
      </c>
      <c r="K49" s="307" t="s">
        <v>85</v>
      </c>
      <c r="L49" s="307" t="s">
        <v>86</v>
      </c>
      <c r="M49" s="307" t="s">
        <v>87</v>
      </c>
      <c r="N49" s="307" t="s">
        <v>88</v>
      </c>
      <c r="O49" s="307" t="s">
        <v>93</v>
      </c>
      <c r="P49" s="485" t="s">
        <v>600</v>
      </c>
      <c r="V49" s="495"/>
      <c r="Y49" s="494"/>
      <c r="Z49" s="494"/>
      <c r="AA49" s="494"/>
      <c r="AB49" s="494"/>
    </row>
    <row r="50" spans="2:28" ht="18.75" x14ac:dyDescent="0.3">
      <c r="B50" s="303" t="s">
        <v>781</v>
      </c>
      <c r="C50" s="303" t="s">
        <v>137</v>
      </c>
      <c r="D50" s="100" t="s">
        <v>89</v>
      </c>
      <c r="E50" s="316">
        <v>133.80000000000001</v>
      </c>
      <c r="F50" s="256">
        <v>0</v>
      </c>
      <c r="G50" s="316">
        <v>209.8</v>
      </c>
      <c r="H50" s="317">
        <v>217.5</v>
      </c>
      <c r="I50" s="303">
        <v>161</v>
      </c>
      <c r="J50" s="303">
        <v>157.30000000000001</v>
      </c>
      <c r="K50" s="318">
        <v>221</v>
      </c>
      <c r="L50" s="319">
        <v>179.6</v>
      </c>
      <c r="M50" s="303">
        <v>215.1</v>
      </c>
      <c r="N50" s="303">
        <v>210.4</v>
      </c>
      <c r="O50" s="320">
        <v>200</v>
      </c>
      <c r="P50" s="517">
        <v>205.2</v>
      </c>
      <c r="Q50" s="163"/>
      <c r="V50" s="495"/>
      <c r="Y50" s="494"/>
      <c r="Z50" s="494"/>
      <c r="AA50" s="494"/>
      <c r="AB50" s="512"/>
    </row>
    <row r="51" spans="2:28" ht="31.5" x14ac:dyDescent="0.3">
      <c r="B51" s="308" t="s">
        <v>250</v>
      </c>
      <c r="C51" s="303" t="s">
        <v>137</v>
      </c>
      <c r="D51" s="100" t="s">
        <v>89</v>
      </c>
      <c r="E51" s="316">
        <v>142.80000000000001</v>
      </c>
      <c r="F51" s="256">
        <v>0</v>
      </c>
      <c r="G51" s="316">
        <v>164.9</v>
      </c>
      <c r="H51" s="317">
        <v>168.9</v>
      </c>
      <c r="I51" s="303">
        <v>153.9</v>
      </c>
      <c r="J51" s="303">
        <v>160.1</v>
      </c>
      <c r="K51" s="318">
        <v>187.2</v>
      </c>
      <c r="L51" s="319">
        <v>189.7</v>
      </c>
      <c r="M51" s="303">
        <v>161.19999999999999</v>
      </c>
      <c r="N51" s="303">
        <v>166.3</v>
      </c>
      <c r="O51" s="320">
        <v>346.5</v>
      </c>
      <c r="P51" s="320">
        <v>200.7</v>
      </c>
      <c r="Q51" s="163"/>
      <c r="V51" s="495"/>
      <c r="Y51" s="494"/>
      <c r="Z51" s="512"/>
      <c r="AA51" s="512"/>
      <c r="AB51" s="512"/>
    </row>
    <row r="52" spans="2:28" ht="18.75" x14ac:dyDescent="0.3">
      <c r="B52" s="303" t="s">
        <v>251</v>
      </c>
      <c r="C52" s="303" t="s">
        <v>137</v>
      </c>
      <c r="D52" s="100" t="s">
        <v>89</v>
      </c>
      <c r="E52" s="316">
        <v>275.3</v>
      </c>
      <c r="F52" s="256">
        <v>0</v>
      </c>
      <c r="G52" s="316">
        <v>323.7</v>
      </c>
      <c r="H52" s="317">
        <v>334.3</v>
      </c>
      <c r="I52" s="303">
        <v>348.3</v>
      </c>
      <c r="J52" s="303">
        <v>353.7</v>
      </c>
      <c r="K52" s="318">
        <v>348.2</v>
      </c>
      <c r="L52" s="319">
        <v>382.5</v>
      </c>
      <c r="M52" s="303">
        <v>364.6</v>
      </c>
      <c r="N52" s="303">
        <v>357.2</v>
      </c>
      <c r="O52" s="320">
        <v>274.8</v>
      </c>
      <c r="P52" s="517">
        <v>182.6</v>
      </c>
      <c r="Q52" s="163"/>
      <c r="V52" s="495"/>
      <c r="Y52" s="494"/>
      <c r="Z52" s="494"/>
      <c r="AA52" s="494"/>
      <c r="AB52" s="494"/>
    </row>
    <row r="53" spans="2:28" ht="18.75" x14ac:dyDescent="0.3">
      <c r="B53" s="303" t="s">
        <v>252</v>
      </c>
      <c r="C53" s="303" t="s">
        <v>137</v>
      </c>
      <c r="D53" s="100" t="s">
        <v>89</v>
      </c>
      <c r="E53" s="316">
        <v>273.89999999999998</v>
      </c>
      <c r="F53" s="256">
        <v>0</v>
      </c>
      <c r="G53" s="316">
        <v>310.7</v>
      </c>
      <c r="H53" s="317">
        <v>274.7</v>
      </c>
      <c r="I53" s="303">
        <v>274.7</v>
      </c>
      <c r="J53" s="303">
        <v>280.2</v>
      </c>
      <c r="K53" s="318">
        <v>332.6</v>
      </c>
      <c r="L53" s="319">
        <v>379</v>
      </c>
      <c r="M53" s="303">
        <v>353.8</v>
      </c>
      <c r="N53" s="303">
        <v>361.1</v>
      </c>
      <c r="O53" s="320">
        <v>274.8</v>
      </c>
      <c r="P53" s="517">
        <v>280.3</v>
      </c>
      <c r="Q53" s="163"/>
      <c r="V53" s="495"/>
      <c r="Y53" s="494"/>
      <c r="Z53" s="494"/>
      <c r="AA53" s="494"/>
      <c r="AB53" s="494"/>
    </row>
    <row r="54" spans="2:28" ht="18.75" x14ac:dyDescent="0.3">
      <c r="B54" s="303" t="s">
        <v>253</v>
      </c>
      <c r="C54" s="303" t="s">
        <v>139</v>
      </c>
      <c r="D54" s="100" t="s">
        <v>89</v>
      </c>
      <c r="E54" s="316">
        <v>0</v>
      </c>
      <c r="F54" s="316">
        <v>0</v>
      </c>
      <c r="G54" s="316">
        <v>14.9</v>
      </c>
      <c r="H54" s="317">
        <v>27.8</v>
      </c>
      <c r="I54" s="303">
        <v>35.700000000000003</v>
      </c>
      <c r="J54" s="303">
        <v>27.9</v>
      </c>
      <c r="K54" s="318">
        <v>36.4</v>
      </c>
      <c r="L54" s="319">
        <v>39.6</v>
      </c>
      <c r="M54" s="303">
        <v>47</v>
      </c>
      <c r="N54" s="303">
        <v>51.8</v>
      </c>
      <c r="O54" s="320">
        <v>110.4</v>
      </c>
      <c r="P54" s="517">
        <v>48.4</v>
      </c>
      <c r="Q54" s="163"/>
      <c r="V54" s="495"/>
      <c r="Y54" s="494"/>
      <c r="Z54" s="494"/>
      <c r="AA54" s="494"/>
      <c r="AB54" s="494"/>
    </row>
    <row r="55" spans="2:28" ht="18.75" x14ac:dyDescent="0.3">
      <c r="B55" s="303" t="s">
        <v>254</v>
      </c>
      <c r="C55" s="303" t="s">
        <v>139</v>
      </c>
      <c r="D55" s="100" t="s">
        <v>89</v>
      </c>
      <c r="E55" s="316">
        <v>110.7</v>
      </c>
      <c r="F55" s="316">
        <v>94.8</v>
      </c>
      <c r="G55" s="316">
        <v>100.9</v>
      </c>
      <c r="H55" s="317">
        <v>113.6</v>
      </c>
      <c r="I55" s="303">
        <v>115.8</v>
      </c>
      <c r="J55" s="303">
        <v>59.1</v>
      </c>
      <c r="K55" s="318">
        <v>106</v>
      </c>
      <c r="L55" s="319">
        <v>91.5</v>
      </c>
      <c r="M55" s="303">
        <v>81.2</v>
      </c>
      <c r="N55" s="303">
        <v>129.69999999999999</v>
      </c>
      <c r="O55" s="320">
        <v>124.2</v>
      </c>
      <c r="P55" s="517">
        <v>118.3</v>
      </c>
      <c r="Q55" s="163"/>
      <c r="V55" s="495"/>
      <c r="Y55" s="494"/>
      <c r="Z55" s="494"/>
      <c r="AA55" s="494"/>
      <c r="AB55" s="494"/>
    </row>
    <row r="56" spans="2:28" ht="18.75" x14ac:dyDescent="0.3">
      <c r="B56" s="303" t="s">
        <v>255</v>
      </c>
      <c r="C56" s="303" t="s">
        <v>146</v>
      </c>
      <c r="D56" s="100" t="s">
        <v>89</v>
      </c>
      <c r="E56" s="316">
        <v>278.10000000000002</v>
      </c>
      <c r="F56" s="256">
        <v>0</v>
      </c>
      <c r="G56" s="316">
        <v>301.10000000000002</v>
      </c>
      <c r="H56" s="317">
        <v>302.5</v>
      </c>
      <c r="I56" s="303">
        <v>291.5</v>
      </c>
      <c r="J56" s="303">
        <v>268.5</v>
      </c>
      <c r="K56" s="318">
        <v>283.2</v>
      </c>
      <c r="L56" s="319">
        <v>264.3</v>
      </c>
      <c r="M56" s="303">
        <v>242.8</v>
      </c>
      <c r="N56" s="303">
        <v>230.2</v>
      </c>
      <c r="O56" s="320">
        <v>305.8</v>
      </c>
      <c r="P56" s="517">
        <v>246.8</v>
      </c>
      <c r="Q56" s="163"/>
      <c r="V56" s="495"/>
      <c r="Y56" s="494"/>
      <c r="Z56" s="494"/>
      <c r="AA56" s="494"/>
      <c r="AB56" s="494"/>
    </row>
    <row r="57" spans="2:28" ht="18.75" x14ac:dyDescent="0.3">
      <c r="B57" s="303" t="s">
        <v>256</v>
      </c>
      <c r="C57" s="303" t="s">
        <v>147</v>
      </c>
      <c r="D57" s="100" t="s">
        <v>89</v>
      </c>
      <c r="E57" s="316">
        <v>322.10000000000002</v>
      </c>
      <c r="F57" s="316">
        <v>362.5</v>
      </c>
      <c r="G57" s="316">
        <v>369.6</v>
      </c>
      <c r="H57" s="317">
        <v>334</v>
      </c>
      <c r="I57" s="303">
        <v>246</v>
      </c>
      <c r="J57" s="303">
        <v>207.3</v>
      </c>
      <c r="K57" s="318">
        <v>304.5</v>
      </c>
      <c r="L57" s="319">
        <v>273.3</v>
      </c>
      <c r="M57" s="303">
        <v>281.89999999999998</v>
      </c>
      <c r="N57" s="303">
        <v>253.9</v>
      </c>
      <c r="O57" s="320">
        <v>351.5</v>
      </c>
      <c r="P57" s="517">
        <v>216.5</v>
      </c>
      <c r="Q57" s="163"/>
      <c r="V57" s="495"/>
      <c r="Y57" s="494"/>
      <c r="Z57" s="494"/>
      <c r="AA57" s="494"/>
      <c r="AB57" s="494"/>
    </row>
    <row r="58" spans="2:28" ht="18.75" x14ac:dyDescent="0.3">
      <c r="B58" s="303" t="s">
        <v>257</v>
      </c>
      <c r="C58" s="303" t="s">
        <v>147</v>
      </c>
      <c r="D58" s="100" t="s">
        <v>89</v>
      </c>
      <c r="E58" s="316">
        <v>220.6</v>
      </c>
      <c r="F58" s="316">
        <v>255.1</v>
      </c>
      <c r="G58" s="316">
        <v>250.6</v>
      </c>
      <c r="H58" s="317">
        <v>257.60000000000002</v>
      </c>
      <c r="I58" s="303">
        <v>250.5</v>
      </c>
      <c r="J58" s="303">
        <v>257.5</v>
      </c>
      <c r="K58" s="318">
        <v>276.60000000000002</v>
      </c>
      <c r="L58" s="319">
        <v>276</v>
      </c>
      <c r="M58" s="303">
        <v>276</v>
      </c>
      <c r="N58" s="303">
        <v>270.60000000000002</v>
      </c>
      <c r="O58" s="320">
        <v>250.5</v>
      </c>
      <c r="P58" s="517">
        <v>271.7</v>
      </c>
      <c r="Q58" s="163"/>
      <c r="V58" s="513"/>
      <c r="Y58" s="494"/>
      <c r="Z58" s="494"/>
      <c r="AA58" s="494"/>
      <c r="AB58" s="494"/>
    </row>
    <row r="59" spans="2:28" ht="18.75" x14ac:dyDescent="0.3">
      <c r="B59" s="303" t="s">
        <v>258</v>
      </c>
      <c r="C59" s="303" t="s">
        <v>147</v>
      </c>
      <c r="D59" s="100" t="s">
        <v>89</v>
      </c>
      <c r="E59" s="316">
        <v>815.6</v>
      </c>
      <c r="F59" s="256">
        <v>0</v>
      </c>
      <c r="G59" s="316">
        <v>830.5</v>
      </c>
      <c r="H59" s="317">
        <v>788.7</v>
      </c>
      <c r="I59" s="303">
        <v>800.3</v>
      </c>
      <c r="J59" s="303">
        <v>801.8</v>
      </c>
      <c r="K59" s="318">
        <v>818.6</v>
      </c>
      <c r="L59" s="319">
        <v>846.5</v>
      </c>
      <c r="M59" s="303">
        <v>658.9</v>
      </c>
      <c r="N59" s="303">
        <v>1004.4</v>
      </c>
      <c r="O59" s="320">
        <v>795.4</v>
      </c>
      <c r="P59" s="517">
        <v>1009.4</v>
      </c>
      <c r="Q59" s="163"/>
      <c r="V59" s="495"/>
      <c r="Y59" s="494"/>
      <c r="Z59" s="494"/>
      <c r="AA59" s="494"/>
      <c r="AB59" s="494"/>
    </row>
    <row r="60" spans="2:28" ht="18.75" x14ac:dyDescent="0.3">
      <c r="B60" s="303" t="s">
        <v>259</v>
      </c>
      <c r="C60" s="303" t="s">
        <v>147</v>
      </c>
      <c r="D60" s="100" t="s">
        <v>89</v>
      </c>
      <c r="E60" s="316">
        <v>223.1</v>
      </c>
      <c r="F60" s="256">
        <v>0</v>
      </c>
      <c r="G60" s="316">
        <v>241.9</v>
      </c>
      <c r="H60" s="317">
        <v>228.8</v>
      </c>
      <c r="I60" s="303">
        <v>204.4</v>
      </c>
      <c r="J60" s="303">
        <v>194</v>
      </c>
      <c r="K60" s="318">
        <v>240.1</v>
      </c>
      <c r="L60" s="319">
        <v>227.4</v>
      </c>
      <c r="M60" s="303">
        <v>254.9</v>
      </c>
      <c r="N60" s="303">
        <v>279.39999999999998</v>
      </c>
      <c r="O60" s="320">
        <v>288.10000000000002</v>
      </c>
      <c r="P60" s="517">
        <v>287.7</v>
      </c>
      <c r="Q60" s="163"/>
      <c r="V60" s="495"/>
      <c r="Y60" s="494"/>
      <c r="Z60" s="494"/>
      <c r="AA60" s="494"/>
      <c r="AB60" s="494"/>
    </row>
    <row r="61" spans="2:28" ht="18.75" x14ac:dyDescent="0.3">
      <c r="B61" s="303" t="s">
        <v>260</v>
      </c>
      <c r="C61" s="303" t="s">
        <v>147</v>
      </c>
      <c r="D61" s="100" t="s">
        <v>89</v>
      </c>
      <c r="E61" s="316">
        <v>336.5</v>
      </c>
      <c r="F61" s="256">
        <v>0</v>
      </c>
      <c r="G61" s="316">
        <v>58.4</v>
      </c>
      <c r="H61" s="317">
        <v>86.5</v>
      </c>
      <c r="I61" s="303">
        <v>380.7</v>
      </c>
      <c r="J61" s="303">
        <v>333.9</v>
      </c>
      <c r="K61" s="318">
        <v>335.7</v>
      </c>
      <c r="L61" s="319">
        <v>353.8</v>
      </c>
      <c r="M61" s="303">
        <v>390.8</v>
      </c>
      <c r="N61" s="303">
        <v>385.2</v>
      </c>
      <c r="O61" s="320">
        <v>356.7</v>
      </c>
      <c r="P61" s="517">
        <v>345.1</v>
      </c>
      <c r="Q61" s="163"/>
      <c r="V61" s="495"/>
      <c r="Y61" s="494"/>
      <c r="Z61" s="494"/>
      <c r="AA61" s="494"/>
      <c r="AB61" s="494"/>
    </row>
    <row r="62" spans="2:28" ht="18.75" x14ac:dyDescent="0.3">
      <c r="B62" s="303" t="s">
        <v>261</v>
      </c>
      <c r="C62" s="303" t="s">
        <v>147</v>
      </c>
      <c r="D62" s="100" t="s">
        <v>89</v>
      </c>
      <c r="E62" s="316">
        <v>81</v>
      </c>
      <c r="F62" s="256">
        <v>0</v>
      </c>
      <c r="G62" s="316">
        <v>58.2</v>
      </c>
      <c r="H62" s="317">
        <v>75.599999999999994</v>
      </c>
      <c r="I62" s="303">
        <v>76.400000000000006</v>
      </c>
      <c r="J62" s="303">
        <v>48</v>
      </c>
      <c r="K62" s="318">
        <v>72.3</v>
      </c>
      <c r="L62" s="319">
        <v>52.4</v>
      </c>
      <c r="M62" s="303">
        <v>45</v>
      </c>
      <c r="N62" s="303">
        <v>57.4</v>
      </c>
      <c r="O62" s="320">
        <v>58.7</v>
      </c>
      <c r="P62" s="517">
        <v>38.5</v>
      </c>
      <c r="Q62" s="163"/>
      <c r="V62" s="495"/>
      <c r="Y62" s="494"/>
      <c r="Z62" s="494"/>
      <c r="AA62" s="494"/>
      <c r="AB62" s="494"/>
    </row>
    <row r="63" spans="2:28" ht="18.75" x14ac:dyDescent="0.3">
      <c r="B63" s="303" t="s">
        <v>262</v>
      </c>
      <c r="C63" s="303" t="s">
        <v>147</v>
      </c>
      <c r="D63" s="100" t="s">
        <v>89</v>
      </c>
      <c r="E63" s="316">
        <v>9.5</v>
      </c>
      <c r="F63" s="256">
        <v>0</v>
      </c>
      <c r="G63" s="316">
        <v>379.6</v>
      </c>
      <c r="H63" s="317">
        <v>363.8</v>
      </c>
      <c r="I63" s="303">
        <v>69.2</v>
      </c>
      <c r="J63" s="303">
        <v>71.5</v>
      </c>
      <c r="K63" s="318">
        <v>93.7</v>
      </c>
      <c r="L63" s="319">
        <v>74.7</v>
      </c>
      <c r="M63" s="303">
        <v>51.2</v>
      </c>
      <c r="N63" s="303">
        <v>38.200000000000003</v>
      </c>
      <c r="O63" s="320">
        <v>71.3</v>
      </c>
      <c r="P63" s="517">
        <v>55.6</v>
      </c>
      <c r="Q63" s="163"/>
      <c r="V63" s="495"/>
      <c r="Y63" s="494"/>
      <c r="Z63" s="494"/>
      <c r="AA63" s="494"/>
      <c r="AB63" s="494"/>
    </row>
    <row r="64" spans="2:28" ht="18.75" x14ac:dyDescent="0.3">
      <c r="B64" s="303" t="s">
        <v>263</v>
      </c>
      <c r="C64" s="303" t="s">
        <v>147</v>
      </c>
      <c r="D64" s="100" t="s">
        <v>89</v>
      </c>
      <c r="E64" s="316">
        <v>40.9</v>
      </c>
      <c r="F64" s="256">
        <v>0</v>
      </c>
      <c r="G64" s="316">
        <v>37.799999999999997</v>
      </c>
      <c r="H64" s="317">
        <v>38.200000000000003</v>
      </c>
      <c r="I64" s="303">
        <v>25.6</v>
      </c>
      <c r="J64" s="303">
        <v>30.4</v>
      </c>
      <c r="K64" s="318">
        <v>32.700000000000003</v>
      </c>
      <c r="L64" s="319">
        <v>38.6</v>
      </c>
      <c r="M64" s="303">
        <v>37.799999999999997</v>
      </c>
      <c r="N64" s="303">
        <v>38.9</v>
      </c>
      <c r="O64" s="320">
        <v>72</v>
      </c>
      <c r="P64" s="320"/>
      <c r="Q64" s="163"/>
      <c r="V64" s="495"/>
      <c r="Y64" s="494"/>
      <c r="Z64" s="494"/>
      <c r="AA64" s="494"/>
      <c r="AB64" s="494"/>
    </row>
    <row r="65" spans="2:28" ht="18.75" x14ac:dyDescent="0.3">
      <c r="B65" s="303" t="s">
        <v>264</v>
      </c>
      <c r="C65" s="303" t="s">
        <v>148</v>
      </c>
      <c r="D65" s="100" t="s">
        <v>89</v>
      </c>
      <c r="E65" s="316">
        <v>235.3</v>
      </c>
      <c r="F65" s="316">
        <v>244.4</v>
      </c>
      <c r="G65" s="316">
        <v>231.7</v>
      </c>
      <c r="H65" s="317">
        <v>234</v>
      </c>
      <c r="I65" s="303">
        <v>235.3</v>
      </c>
      <c r="J65" s="303">
        <v>224.7</v>
      </c>
      <c r="K65" s="318">
        <v>235.9</v>
      </c>
      <c r="L65" s="319">
        <v>216.2</v>
      </c>
      <c r="M65" s="303">
        <v>230.1</v>
      </c>
      <c r="N65" s="303">
        <v>203.1</v>
      </c>
      <c r="O65" s="320">
        <v>235.3</v>
      </c>
      <c r="P65" s="320">
        <v>253.6</v>
      </c>
      <c r="Q65" s="163"/>
      <c r="V65" s="495"/>
      <c r="Y65" s="494"/>
      <c r="Z65" s="494"/>
      <c r="AA65" s="494"/>
      <c r="AB65" s="494"/>
    </row>
    <row r="66" spans="2:28" ht="18.75" x14ac:dyDescent="0.3">
      <c r="B66" s="303" t="s">
        <v>265</v>
      </c>
      <c r="C66" s="303" t="s">
        <v>152</v>
      </c>
      <c r="D66" s="100" t="s">
        <v>89</v>
      </c>
      <c r="E66" s="316">
        <v>170.9</v>
      </c>
      <c r="F66" s="256">
        <v>0</v>
      </c>
      <c r="G66" s="316">
        <v>219.5</v>
      </c>
      <c r="H66" s="317">
        <v>217.5</v>
      </c>
      <c r="I66" s="303">
        <v>219.4</v>
      </c>
      <c r="J66" s="303">
        <v>217.8</v>
      </c>
      <c r="K66" s="318">
        <v>227</v>
      </c>
      <c r="L66" s="319">
        <v>215.7</v>
      </c>
      <c r="M66" s="303">
        <v>206</v>
      </c>
      <c r="N66" s="303">
        <v>204.5</v>
      </c>
      <c r="O66" s="320">
        <v>222.4</v>
      </c>
      <c r="P66" s="517">
        <v>151.19999999999999</v>
      </c>
      <c r="Q66" s="163"/>
      <c r="V66" s="495"/>
      <c r="Y66" s="494"/>
      <c r="Z66" s="494"/>
      <c r="AA66" s="494"/>
      <c r="AB66" s="494"/>
    </row>
    <row r="67" spans="2:28" ht="18.75" x14ac:dyDescent="0.3">
      <c r="B67" s="303" t="s">
        <v>266</v>
      </c>
      <c r="C67" s="303" t="s">
        <v>247</v>
      </c>
      <c r="D67" s="100" t="s">
        <v>89</v>
      </c>
      <c r="E67" s="316">
        <v>68.099999999999994</v>
      </c>
      <c r="F67" s="316">
        <v>62.3</v>
      </c>
      <c r="G67" s="316">
        <v>65</v>
      </c>
      <c r="H67" s="317">
        <v>66.8</v>
      </c>
      <c r="I67" s="303">
        <v>24.6</v>
      </c>
      <c r="J67" s="303">
        <v>50.2</v>
      </c>
      <c r="K67" s="318">
        <v>72.2</v>
      </c>
      <c r="L67" s="319">
        <v>67.3</v>
      </c>
      <c r="M67" s="303">
        <v>67.7</v>
      </c>
      <c r="N67" s="303">
        <v>56</v>
      </c>
      <c r="O67" s="320">
        <v>77</v>
      </c>
      <c r="P67" s="517">
        <v>53.2</v>
      </c>
      <c r="Q67" s="163"/>
      <c r="V67" s="495"/>
      <c r="Y67" s="494"/>
      <c r="Z67" s="494"/>
      <c r="AA67" s="494"/>
      <c r="AB67" s="494"/>
    </row>
    <row r="68" spans="2:28" ht="18.75" x14ac:dyDescent="0.3">
      <c r="B68" s="303" t="s">
        <v>267</v>
      </c>
      <c r="C68" s="303" t="s">
        <v>247</v>
      </c>
      <c r="D68" s="100" t="s">
        <v>89</v>
      </c>
      <c r="E68" s="316">
        <v>85.3</v>
      </c>
      <c r="F68" s="316">
        <v>94.7</v>
      </c>
      <c r="G68" s="316">
        <v>120.5</v>
      </c>
      <c r="H68" s="317">
        <v>114.8</v>
      </c>
      <c r="I68" s="303">
        <v>66.900000000000006</v>
      </c>
      <c r="J68" s="303">
        <v>97.9</v>
      </c>
      <c r="K68" s="318">
        <v>115.4</v>
      </c>
      <c r="L68" s="319">
        <v>99.2</v>
      </c>
      <c r="M68" s="303">
        <v>89.8</v>
      </c>
      <c r="N68" s="303">
        <v>103.3</v>
      </c>
      <c r="O68" s="320">
        <v>97</v>
      </c>
      <c r="P68" s="517">
        <v>98.8</v>
      </c>
      <c r="Q68" s="163"/>
      <c r="V68" s="495"/>
      <c r="Y68" s="494"/>
      <c r="Z68" s="494"/>
      <c r="AA68" s="494"/>
      <c r="AB68" s="494"/>
    </row>
    <row r="69" spans="2:28" ht="18.75" x14ac:dyDescent="0.3">
      <c r="B69" s="303" t="s">
        <v>268</v>
      </c>
      <c r="C69" s="303" t="s">
        <v>156</v>
      </c>
      <c r="D69" s="100" t="s">
        <v>89</v>
      </c>
      <c r="E69" s="316">
        <v>44.4</v>
      </c>
      <c r="F69" s="316">
        <v>52.5</v>
      </c>
      <c r="G69" s="316">
        <v>64.599999999999994</v>
      </c>
      <c r="H69" s="317">
        <v>72.400000000000006</v>
      </c>
      <c r="I69" s="303">
        <v>70.3</v>
      </c>
      <c r="J69" s="303">
        <v>70.7</v>
      </c>
      <c r="K69" s="318">
        <v>73.599999999999994</v>
      </c>
      <c r="L69" s="319">
        <v>66.900000000000006</v>
      </c>
      <c r="M69" s="303">
        <v>68.7</v>
      </c>
      <c r="N69" s="303">
        <v>73.599999999999994</v>
      </c>
      <c r="O69" s="320">
        <v>63</v>
      </c>
      <c r="P69" s="517">
        <v>58</v>
      </c>
      <c r="Q69" s="163"/>
      <c r="V69" s="495"/>
      <c r="Y69" s="494"/>
      <c r="Z69" s="494"/>
      <c r="AA69" s="494"/>
      <c r="AB69" s="494"/>
    </row>
    <row r="70" spans="2:28" ht="18.75" x14ac:dyDescent="0.3">
      <c r="B70" s="303" t="s">
        <v>269</v>
      </c>
      <c r="C70" s="303" t="s">
        <v>156</v>
      </c>
      <c r="D70" s="100" t="s">
        <v>89</v>
      </c>
      <c r="E70" s="316">
        <v>48.8</v>
      </c>
      <c r="F70" s="316">
        <v>46.4</v>
      </c>
      <c r="G70" s="316">
        <v>46.3</v>
      </c>
      <c r="H70" s="317">
        <v>7.3</v>
      </c>
      <c r="I70" s="303">
        <v>0</v>
      </c>
      <c r="J70" s="303">
        <v>0</v>
      </c>
      <c r="K70" s="318">
        <v>2.6</v>
      </c>
      <c r="L70" s="319">
        <v>31.6</v>
      </c>
      <c r="M70" s="303">
        <v>38.299999999999997</v>
      </c>
      <c r="N70" s="303">
        <v>41.4</v>
      </c>
      <c r="O70" s="320">
        <v>54</v>
      </c>
      <c r="P70" s="517">
        <v>49.6</v>
      </c>
      <c r="Q70" s="163"/>
      <c r="V70" s="495"/>
      <c r="Y70" s="494"/>
      <c r="Z70" s="494"/>
      <c r="AA70" s="494"/>
      <c r="AB70" s="494"/>
    </row>
    <row r="71" spans="2:28" ht="18.75" x14ac:dyDescent="0.3">
      <c r="B71" s="303" t="s">
        <v>270</v>
      </c>
      <c r="C71" s="303" t="s">
        <v>156</v>
      </c>
      <c r="D71" s="100" t="s">
        <v>89</v>
      </c>
      <c r="E71" s="316">
        <v>8.1</v>
      </c>
      <c r="F71" s="316">
        <v>0</v>
      </c>
      <c r="G71" s="316">
        <v>0</v>
      </c>
      <c r="H71" s="317">
        <v>0</v>
      </c>
      <c r="I71" s="303">
        <v>0</v>
      </c>
      <c r="J71" s="303">
        <v>0</v>
      </c>
      <c r="K71" s="318">
        <v>141.19999999999999</v>
      </c>
      <c r="L71" s="319">
        <v>156.9</v>
      </c>
      <c r="M71" s="303">
        <v>154.5</v>
      </c>
      <c r="N71" s="303">
        <v>175.7</v>
      </c>
      <c r="O71" s="320">
        <v>151.80000000000001</v>
      </c>
      <c r="P71" s="517">
        <v>193.6</v>
      </c>
      <c r="Q71" s="163"/>
      <c r="V71" s="495"/>
      <c r="Y71" s="494"/>
      <c r="Z71" s="494"/>
      <c r="AA71" s="494"/>
      <c r="AB71" s="494"/>
    </row>
    <row r="72" spans="2:28" ht="18.75" x14ac:dyDescent="0.3">
      <c r="B72" s="303" t="s">
        <v>271</v>
      </c>
      <c r="C72" s="303" t="s">
        <v>156</v>
      </c>
      <c r="D72" s="100" t="s">
        <v>89</v>
      </c>
      <c r="E72" s="316">
        <v>796.5</v>
      </c>
      <c r="F72" s="316">
        <v>823.4</v>
      </c>
      <c r="G72" s="316">
        <v>774.9</v>
      </c>
      <c r="H72" s="317">
        <v>856.1</v>
      </c>
      <c r="I72" s="303">
        <v>842.9</v>
      </c>
      <c r="J72" s="303">
        <v>875.6</v>
      </c>
      <c r="K72" s="318">
        <v>819.8</v>
      </c>
      <c r="L72" s="319">
        <v>820.4</v>
      </c>
      <c r="M72" s="303">
        <v>815.4</v>
      </c>
      <c r="N72" s="303">
        <v>897.9</v>
      </c>
      <c r="O72" s="320">
        <v>785.1</v>
      </c>
      <c r="P72" s="517">
        <v>1011.1</v>
      </c>
      <c r="Q72" s="163"/>
      <c r="V72" s="495"/>
      <c r="Y72" s="494"/>
      <c r="Z72" s="494"/>
      <c r="AA72" s="494"/>
      <c r="AB72" s="494"/>
    </row>
    <row r="73" spans="2:28" ht="18.75" x14ac:dyDescent="0.3">
      <c r="B73" s="303" t="s">
        <v>272</v>
      </c>
      <c r="C73" s="303" t="s">
        <v>156</v>
      </c>
      <c r="D73" s="100" t="s">
        <v>89</v>
      </c>
      <c r="E73" s="316">
        <v>34.6</v>
      </c>
      <c r="F73" s="256">
        <v>0</v>
      </c>
      <c r="G73" s="316">
        <v>12.5</v>
      </c>
      <c r="H73" s="317">
        <v>14.4</v>
      </c>
      <c r="I73" s="303">
        <v>11.8</v>
      </c>
      <c r="J73" s="303">
        <v>13.3</v>
      </c>
      <c r="K73" s="318">
        <v>23.1</v>
      </c>
      <c r="L73" s="319">
        <v>28.4</v>
      </c>
      <c r="M73" s="303">
        <v>40.299999999999997</v>
      </c>
      <c r="N73" s="303">
        <v>41.8</v>
      </c>
      <c r="O73" s="320">
        <v>52.9</v>
      </c>
      <c r="P73" s="517">
        <v>27.6</v>
      </c>
      <c r="Q73" s="163"/>
      <c r="V73" s="495"/>
      <c r="Y73" s="494"/>
      <c r="Z73" s="512"/>
      <c r="AA73" s="512"/>
      <c r="AB73" s="512"/>
    </row>
    <row r="74" spans="2:28" ht="18.75" x14ac:dyDescent="0.3">
      <c r="B74" s="303" t="s">
        <v>273</v>
      </c>
      <c r="C74" s="303" t="s">
        <v>155</v>
      </c>
      <c r="D74" s="100" t="s">
        <v>89</v>
      </c>
      <c r="E74" s="316">
        <v>406.4</v>
      </c>
      <c r="F74" s="316">
        <v>426.2</v>
      </c>
      <c r="G74" s="316">
        <v>421.4</v>
      </c>
      <c r="H74" s="317">
        <v>402.3</v>
      </c>
      <c r="I74" s="303">
        <v>414</v>
      </c>
      <c r="J74" s="303">
        <v>398.2</v>
      </c>
      <c r="K74" s="318">
        <v>404.1</v>
      </c>
      <c r="L74" s="319">
        <v>421.6</v>
      </c>
      <c r="M74" s="303">
        <v>415</v>
      </c>
      <c r="N74" s="303">
        <v>423.6</v>
      </c>
      <c r="O74" s="320">
        <v>460</v>
      </c>
      <c r="P74" s="320">
        <v>475.6</v>
      </c>
      <c r="Q74" s="163"/>
      <c r="V74" s="495"/>
      <c r="Y74" s="494"/>
      <c r="Z74" s="494"/>
      <c r="AA74" s="494"/>
      <c r="AB74" s="494"/>
    </row>
    <row r="75" spans="2:28" ht="18.75" x14ac:dyDescent="0.3">
      <c r="B75" s="303" t="s">
        <v>274</v>
      </c>
      <c r="C75" s="303" t="s">
        <v>155</v>
      </c>
      <c r="D75" s="100" t="s">
        <v>89</v>
      </c>
      <c r="E75" s="316">
        <v>400.3</v>
      </c>
      <c r="F75" s="316">
        <v>432.2</v>
      </c>
      <c r="G75" s="316">
        <v>426.1</v>
      </c>
      <c r="H75" s="317">
        <v>448.5</v>
      </c>
      <c r="I75" s="303">
        <v>398.6</v>
      </c>
      <c r="J75" s="303">
        <v>431.5</v>
      </c>
      <c r="K75" s="318">
        <v>436.8</v>
      </c>
      <c r="L75" s="319">
        <v>442.3</v>
      </c>
      <c r="M75" s="303">
        <v>465.4</v>
      </c>
      <c r="N75" s="303">
        <v>434.3</v>
      </c>
      <c r="O75" s="320">
        <v>490.5</v>
      </c>
      <c r="P75" s="320">
        <v>524.29999999999995</v>
      </c>
      <c r="Q75" s="163"/>
      <c r="V75" s="495"/>
      <c r="Y75" s="494"/>
      <c r="Z75" s="494"/>
      <c r="AA75" s="494"/>
      <c r="AB75" s="494"/>
    </row>
    <row r="76" spans="2:28" ht="18.75" x14ac:dyDescent="0.3">
      <c r="B76" s="303" t="s">
        <v>275</v>
      </c>
      <c r="C76" s="303" t="s">
        <v>161</v>
      </c>
      <c r="D76" s="100" t="s">
        <v>89</v>
      </c>
      <c r="E76" s="316">
        <v>0</v>
      </c>
      <c r="F76" s="256">
        <v>0</v>
      </c>
      <c r="G76" s="316">
        <v>0</v>
      </c>
      <c r="H76" s="317">
        <v>0</v>
      </c>
      <c r="I76" s="303">
        <v>0</v>
      </c>
      <c r="J76" s="303">
        <v>0</v>
      </c>
      <c r="K76" s="318">
        <v>0</v>
      </c>
      <c r="L76" s="319">
        <v>0</v>
      </c>
      <c r="M76" s="303">
        <v>0</v>
      </c>
      <c r="N76" s="303">
        <v>0</v>
      </c>
      <c r="O76" s="320">
        <v>120</v>
      </c>
      <c r="P76" s="320">
        <v>0</v>
      </c>
      <c r="Q76" s="163"/>
      <c r="V76" s="495"/>
      <c r="Y76" s="494"/>
      <c r="Z76" s="494"/>
      <c r="AA76" s="494"/>
      <c r="AB76" s="494"/>
    </row>
    <row r="77" spans="2:28" ht="18.75" x14ac:dyDescent="0.3">
      <c r="B77" s="303" t="s">
        <v>276</v>
      </c>
      <c r="C77" s="303" t="s">
        <v>161</v>
      </c>
      <c r="D77" s="100" t="s">
        <v>89</v>
      </c>
      <c r="E77" s="316">
        <v>65.099999999999994</v>
      </c>
      <c r="F77" s="256">
        <v>0</v>
      </c>
      <c r="G77" s="316">
        <v>47.9</v>
      </c>
      <c r="H77" s="317">
        <v>141.69999999999999</v>
      </c>
      <c r="I77" s="303">
        <v>161.30000000000001</v>
      </c>
      <c r="J77" s="303">
        <v>252.5</v>
      </c>
      <c r="K77" s="318">
        <v>291.89999999999998</v>
      </c>
      <c r="L77" s="319">
        <v>314.10000000000002</v>
      </c>
      <c r="M77" s="303">
        <v>348.3</v>
      </c>
      <c r="N77" s="303">
        <v>275.5</v>
      </c>
      <c r="O77" s="320">
        <v>322</v>
      </c>
      <c r="P77" s="320">
        <v>0</v>
      </c>
      <c r="Q77" s="163"/>
      <c r="V77" s="495"/>
      <c r="Y77" s="494"/>
      <c r="Z77" s="494"/>
      <c r="AA77" s="494"/>
      <c r="AB77" s="494"/>
    </row>
    <row r="78" spans="2:28" ht="18.75" x14ac:dyDescent="0.3">
      <c r="B78" s="303" t="s">
        <v>277</v>
      </c>
      <c r="C78" s="303" t="s">
        <v>161</v>
      </c>
      <c r="D78" s="100" t="s">
        <v>89</v>
      </c>
      <c r="E78" s="316">
        <v>164.9</v>
      </c>
      <c r="F78" s="256">
        <v>0</v>
      </c>
      <c r="G78" s="316">
        <v>221</v>
      </c>
      <c r="H78" s="317">
        <v>231.9</v>
      </c>
      <c r="I78" s="303">
        <v>218.8</v>
      </c>
      <c r="J78" s="303">
        <v>159.4</v>
      </c>
      <c r="K78" s="318">
        <v>207.1</v>
      </c>
      <c r="L78" s="319">
        <v>204.5</v>
      </c>
      <c r="M78" s="303">
        <v>178.6</v>
      </c>
      <c r="N78" s="303">
        <v>182</v>
      </c>
      <c r="O78" s="320">
        <v>129.6</v>
      </c>
      <c r="P78" s="517">
        <v>195.3</v>
      </c>
      <c r="Q78" s="163"/>
      <c r="V78" s="495"/>
      <c r="Y78" s="494"/>
      <c r="Z78" s="494"/>
      <c r="AA78" s="494"/>
      <c r="AB78" s="494"/>
    </row>
    <row r="79" spans="2:28" ht="31.5" x14ac:dyDescent="0.3">
      <c r="B79" s="470" t="s">
        <v>278</v>
      </c>
      <c r="C79" s="303" t="s">
        <v>163</v>
      </c>
      <c r="D79" s="100" t="s">
        <v>89</v>
      </c>
      <c r="E79" s="316">
        <v>16</v>
      </c>
      <c r="F79" s="256">
        <v>0</v>
      </c>
      <c r="G79" s="256">
        <v>0</v>
      </c>
      <c r="H79" s="256">
        <v>0</v>
      </c>
      <c r="I79" s="256">
        <v>0</v>
      </c>
      <c r="J79" s="256">
        <v>0</v>
      </c>
      <c r="K79" s="256">
        <v>0</v>
      </c>
      <c r="L79" s="256">
        <v>0</v>
      </c>
      <c r="M79" s="256">
        <v>0</v>
      </c>
      <c r="N79" s="256">
        <v>0</v>
      </c>
      <c r="O79" s="256">
        <v>0</v>
      </c>
      <c r="P79" s="320"/>
      <c r="Q79" s="163"/>
      <c r="V79" s="495"/>
      <c r="Y79" s="494"/>
      <c r="Z79" s="494"/>
      <c r="AA79" s="494"/>
      <c r="AB79" s="494"/>
    </row>
    <row r="80" spans="2:28" ht="18.75" x14ac:dyDescent="0.3">
      <c r="B80" s="303" t="s">
        <v>279</v>
      </c>
      <c r="C80" s="303" t="s">
        <v>163</v>
      </c>
      <c r="D80" s="100" t="s">
        <v>89</v>
      </c>
      <c r="E80" s="316">
        <v>220.1</v>
      </c>
      <c r="F80" s="316">
        <v>227.2</v>
      </c>
      <c r="G80" s="316">
        <v>220.9</v>
      </c>
      <c r="H80" s="317">
        <v>221.5</v>
      </c>
      <c r="I80" s="303">
        <v>220.2</v>
      </c>
      <c r="J80" s="303">
        <v>236.6</v>
      </c>
      <c r="K80" s="318">
        <v>218</v>
      </c>
      <c r="L80" s="319">
        <v>220.1</v>
      </c>
      <c r="M80" s="303">
        <v>231.5</v>
      </c>
      <c r="N80" s="303">
        <v>234.7</v>
      </c>
      <c r="O80" s="320">
        <v>220.1</v>
      </c>
      <c r="P80" s="320">
        <v>238.3</v>
      </c>
      <c r="Q80" s="163"/>
      <c r="V80" s="495"/>
      <c r="Y80" s="494"/>
      <c r="Z80" s="494"/>
      <c r="AA80" s="494"/>
      <c r="AB80" s="494"/>
    </row>
    <row r="81" spans="2:28" ht="18.75" x14ac:dyDescent="0.3">
      <c r="B81" s="303" t="s">
        <v>280</v>
      </c>
      <c r="C81" s="303" t="s">
        <v>163</v>
      </c>
      <c r="D81" s="100" t="s">
        <v>89</v>
      </c>
      <c r="E81" s="316">
        <v>235.4</v>
      </c>
      <c r="F81" s="316">
        <v>246.8</v>
      </c>
      <c r="G81" s="316">
        <v>238.3</v>
      </c>
      <c r="H81" s="317">
        <v>235.2</v>
      </c>
      <c r="I81" s="303">
        <v>235.2</v>
      </c>
      <c r="J81" s="303">
        <v>247.2</v>
      </c>
      <c r="K81" s="318">
        <v>236.8</v>
      </c>
      <c r="L81" s="319">
        <v>254.4</v>
      </c>
      <c r="M81" s="303">
        <v>222.1</v>
      </c>
      <c r="N81" s="303">
        <v>197.4</v>
      </c>
      <c r="O81" s="320">
        <v>235.3</v>
      </c>
      <c r="P81" s="320">
        <v>245</v>
      </c>
      <c r="Q81" s="163"/>
      <c r="V81" s="495"/>
      <c r="Y81" s="494"/>
      <c r="Z81" s="494"/>
      <c r="AA81" s="494"/>
      <c r="AB81" s="494"/>
    </row>
    <row r="82" spans="2:28" ht="18.75" x14ac:dyDescent="0.3">
      <c r="B82" s="303" t="s">
        <v>281</v>
      </c>
      <c r="C82" s="303" t="s">
        <v>163</v>
      </c>
      <c r="D82" s="100" t="s">
        <v>89</v>
      </c>
      <c r="E82" s="316">
        <v>0</v>
      </c>
      <c r="F82" s="256">
        <v>0</v>
      </c>
      <c r="G82" s="316">
        <v>0</v>
      </c>
      <c r="H82" s="317">
        <v>0</v>
      </c>
      <c r="I82" s="256">
        <v>0</v>
      </c>
      <c r="J82" s="256">
        <v>0</v>
      </c>
      <c r="K82" s="256">
        <v>0</v>
      </c>
      <c r="L82" s="256">
        <v>0</v>
      </c>
      <c r="M82" s="256">
        <v>0</v>
      </c>
      <c r="N82" s="256">
        <v>0</v>
      </c>
      <c r="O82" s="256">
        <v>0</v>
      </c>
      <c r="P82" s="320"/>
      <c r="Q82" s="163"/>
      <c r="V82" s="495"/>
      <c r="Y82" s="494"/>
      <c r="Z82" s="494"/>
      <c r="AA82" s="494"/>
      <c r="AB82" s="494"/>
    </row>
    <row r="83" spans="2:28" ht="18.75" x14ac:dyDescent="0.3">
      <c r="B83" s="303" t="s">
        <v>282</v>
      </c>
      <c r="C83" s="303" t="s">
        <v>164</v>
      </c>
      <c r="D83" s="100" t="s">
        <v>89</v>
      </c>
      <c r="E83" s="316">
        <v>167.4</v>
      </c>
      <c r="F83" s="256">
        <v>0</v>
      </c>
      <c r="G83" s="316">
        <v>174.3</v>
      </c>
      <c r="H83" s="317">
        <v>166.1</v>
      </c>
      <c r="I83" s="303">
        <v>175.2</v>
      </c>
      <c r="J83" s="303">
        <v>181.9</v>
      </c>
      <c r="K83" s="318">
        <v>175.8</v>
      </c>
      <c r="L83" s="319">
        <v>185.6</v>
      </c>
      <c r="M83" s="303">
        <v>177.5</v>
      </c>
      <c r="N83" s="303">
        <v>172.9</v>
      </c>
      <c r="O83" s="320">
        <v>174.3</v>
      </c>
      <c r="P83" s="517">
        <v>188</v>
      </c>
      <c r="Q83" s="163"/>
      <c r="V83" s="495"/>
      <c r="Y83" s="494"/>
      <c r="Z83" s="494"/>
      <c r="AA83" s="494"/>
      <c r="AB83" s="494"/>
    </row>
    <row r="84" spans="2:28" ht="18.75" x14ac:dyDescent="0.3">
      <c r="B84" s="303" t="s">
        <v>283</v>
      </c>
      <c r="C84" s="303" t="s">
        <v>164</v>
      </c>
      <c r="D84" s="100" t="s">
        <v>89</v>
      </c>
      <c r="E84" s="316">
        <v>417.6</v>
      </c>
      <c r="F84" s="256">
        <v>0</v>
      </c>
      <c r="G84" s="316">
        <v>446.2</v>
      </c>
      <c r="H84" s="317">
        <v>447.9</v>
      </c>
      <c r="I84" s="303">
        <v>462</v>
      </c>
      <c r="J84" s="303">
        <v>418.5</v>
      </c>
      <c r="K84" s="318">
        <v>469</v>
      </c>
      <c r="L84" s="319">
        <v>474.8</v>
      </c>
      <c r="M84" s="303">
        <v>509</v>
      </c>
      <c r="N84" s="303">
        <v>449.9</v>
      </c>
      <c r="O84" s="320">
        <v>397.7</v>
      </c>
      <c r="P84" s="517">
        <v>469.2</v>
      </c>
      <c r="Q84" s="163"/>
      <c r="V84" s="495"/>
      <c r="Y84" s="494"/>
      <c r="Z84" s="494"/>
      <c r="AA84" s="494"/>
      <c r="AB84" s="494"/>
    </row>
    <row r="85" spans="2:28" ht="18.75" x14ac:dyDescent="0.3">
      <c r="B85" s="303" t="s">
        <v>284</v>
      </c>
      <c r="C85" s="303" t="s">
        <v>164</v>
      </c>
      <c r="D85" s="100" t="s">
        <v>89</v>
      </c>
      <c r="E85" s="316">
        <v>393.1</v>
      </c>
      <c r="F85" s="256">
        <v>0</v>
      </c>
      <c r="G85" s="316">
        <v>428.5</v>
      </c>
      <c r="H85" s="317">
        <v>437.9</v>
      </c>
      <c r="I85" s="303">
        <v>458</v>
      </c>
      <c r="J85" s="303">
        <v>463.8</v>
      </c>
      <c r="K85" s="318">
        <v>465.2</v>
      </c>
      <c r="L85" s="319">
        <v>491.3</v>
      </c>
      <c r="M85" s="303">
        <v>478.2</v>
      </c>
      <c r="N85" s="303">
        <v>483.3</v>
      </c>
      <c r="O85" s="320">
        <v>397.7</v>
      </c>
      <c r="P85" s="517">
        <v>471.8</v>
      </c>
      <c r="Q85" s="163"/>
      <c r="V85" s="495"/>
      <c r="Y85" s="494"/>
      <c r="Z85" s="494"/>
      <c r="AA85" s="494"/>
      <c r="AB85" s="494"/>
    </row>
    <row r="86" spans="2:28" ht="18.75" x14ac:dyDescent="0.3">
      <c r="B86" s="303" t="s">
        <v>285</v>
      </c>
      <c r="C86" s="303" t="s">
        <v>166</v>
      </c>
      <c r="D86" s="100" t="s">
        <v>89</v>
      </c>
      <c r="E86" s="316">
        <v>253.5</v>
      </c>
      <c r="F86" s="256">
        <v>0</v>
      </c>
      <c r="G86" s="316">
        <v>204.4</v>
      </c>
      <c r="H86" s="317">
        <v>227.4</v>
      </c>
      <c r="I86" s="303">
        <v>208.6</v>
      </c>
      <c r="J86" s="303">
        <v>186.7</v>
      </c>
      <c r="K86" s="318">
        <v>200.5</v>
      </c>
      <c r="L86" s="319">
        <v>219.9</v>
      </c>
      <c r="M86" s="303">
        <v>230.8</v>
      </c>
      <c r="N86" s="303">
        <v>244.1</v>
      </c>
      <c r="O86" s="320">
        <v>366.7</v>
      </c>
      <c r="P86" s="517">
        <v>145.9</v>
      </c>
      <c r="Q86" s="163"/>
      <c r="V86" s="495"/>
      <c r="Y86" s="494"/>
      <c r="Z86" s="494"/>
      <c r="AA86" s="494"/>
      <c r="AB86" s="494"/>
    </row>
    <row r="87" spans="2:28" ht="18.75" x14ac:dyDescent="0.3">
      <c r="B87" s="303" t="s">
        <v>286</v>
      </c>
      <c r="C87" s="303" t="s">
        <v>166</v>
      </c>
      <c r="D87" s="100" t="s">
        <v>89</v>
      </c>
      <c r="E87" s="316">
        <v>344.3</v>
      </c>
      <c r="F87" s="256">
        <v>0</v>
      </c>
      <c r="G87" s="316">
        <v>357.8</v>
      </c>
      <c r="H87" s="317">
        <v>356.2</v>
      </c>
      <c r="I87" s="303">
        <v>13.1</v>
      </c>
      <c r="J87" s="303">
        <v>0</v>
      </c>
      <c r="K87" s="318">
        <v>34.9</v>
      </c>
      <c r="L87" s="319">
        <v>179</v>
      </c>
      <c r="M87" s="303">
        <v>360.4</v>
      </c>
      <c r="N87" s="303">
        <v>304.7</v>
      </c>
      <c r="O87" s="320">
        <v>370.7</v>
      </c>
      <c r="P87" s="517">
        <v>289.60000000000002</v>
      </c>
      <c r="Q87" s="163"/>
      <c r="V87" s="495"/>
      <c r="Y87" s="494"/>
      <c r="Z87" s="494"/>
      <c r="AA87" s="494"/>
      <c r="AB87" s="494"/>
    </row>
    <row r="88" spans="2:28" ht="18.75" x14ac:dyDescent="0.3">
      <c r="B88" s="303" t="s">
        <v>783</v>
      </c>
      <c r="C88" s="303" t="s">
        <v>166</v>
      </c>
      <c r="D88" s="100" t="s">
        <v>89</v>
      </c>
      <c r="E88" s="316">
        <v>34</v>
      </c>
      <c r="F88" s="256">
        <v>0</v>
      </c>
      <c r="G88" s="316">
        <v>42.9</v>
      </c>
      <c r="H88" s="317">
        <v>51.6</v>
      </c>
      <c r="I88" s="303">
        <v>31.5</v>
      </c>
      <c r="J88" s="303">
        <v>25.3</v>
      </c>
      <c r="K88" s="318">
        <v>34</v>
      </c>
      <c r="L88" s="319">
        <v>42.2</v>
      </c>
      <c r="M88" s="303">
        <v>41.2</v>
      </c>
      <c r="N88" s="303">
        <v>41.3</v>
      </c>
      <c r="O88" s="320">
        <v>52.8</v>
      </c>
      <c r="P88" s="517">
        <v>41.7</v>
      </c>
      <c r="Q88" s="163"/>
      <c r="V88" s="495"/>
      <c r="Y88" s="494"/>
      <c r="Z88" s="494"/>
      <c r="AA88" s="494"/>
      <c r="AB88" s="494"/>
    </row>
    <row r="89" spans="2:28" ht="18.75" x14ac:dyDescent="0.3">
      <c r="B89" s="303" t="s">
        <v>288</v>
      </c>
      <c r="C89" s="303" t="s">
        <v>166</v>
      </c>
      <c r="D89" s="100" t="s">
        <v>89</v>
      </c>
      <c r="E89" s="316">
        <v>20.5</v>
      </c>
      <c r="F89" s="256">
        <v>0</v>
      </c>
      <c r="G89" s="316">
        <v>20</v>
      </c>
      <c r="H89" s="317">
        <v>16.2</v>
      </c>
      <c r="I89" s="303">
        <v>0</v>
      </c>
      <c r="J89" s="303">
        <v>0</v>
      </c>
      <c r="K89" s="318">
        <v>0</v>
      </c>
      <c r="L89" s="319">
        <v>0</v>
      </c>
      <c r="M89" s="303">
        <v>0</v>
      </c>
      <c r="N89" s="303">
        <v>0</v>
      </c>
      <c r="O89" s="320">
        <v>16</v>
      </c>
      <c r="P89" s="517">
        <v>0</v>
      </c>
      <c r="Q89" s="163"/>
      <c r="V89" s="495"/>
      <c r="Y89" s="494"/>
      <c r="Z89" s="494"/>
      <c r="AA89" s="494"/>
      <c r="AB89" s="494"/>
    </row>
    <row r="90" spans="2:28" ht="18.75" x14ac:dyDescent="0.3">
      <c r="B90" s="303" t="s">
        <v>289</v>
      </c>
      <c r="C90" s="303" t="s">
        <v>168</v>
      </c>
      <c r="D90" s="100" t="s">
        <v>89</v>
      </c>
      <c r="E90" s="316">
        <v>248.7</v>
      </c>
      <c r="F90" s="316">
        <v>260</v>
      </c>
      <c r="G90" s="316">
        <v>253.5</v>
      </c>
      <c r="H90" s="317">
        <v>263.89999999999998</v>
      </c>
      <c r="I90" s="303">
        <v>289.8</v>
      </c>
      <c r="J90" s="303">
        <v>304.8</v>
      </c>
      <c r="K90" s="318">
        <v>332.4</v>
      </c>
      <c r="L90" s="319">
        <v>342.8</v>
      </c>
      <c r="M90" s="303">
        <v>322.60000000000002</v>
      </c>
      <c r="N90" s="303">
        <v>328.5</v>
      </c>
      <c r="O90" s="320">
        <v>321.10000000000002</v>
      </c>
      <c r="P90" s="517">
        <v>479.8</v>
      </c>
      <c r="Q90" s="163"/>
      <c r="V90" s="495"/>
      <c r="Y90" s="494"/>
      <c r="Z90" s="494"/>
      <c r="AA90" s="494"/>
      <c r="AB90" s="494"/>
    </row>
    <row r="91" spans="2:28" ht="18.75" x14ac:dyDescent="0.3">
      <c r="B91" s="303" t="s">
        <v>290</v>
      </c>
      <c r="C91" s="303" t="s">
        <v>168</v>
      </c>
      <c r="D91" s="100" t="s">
        <v>89</v>
      </c>
      <c r="E91" s="316">
        <v>391.5</v>
      </c>
      <c r="F91" s="316">
        <v>397.8</v>
      </c>
      <c r="G91" s="316">
        <v>407</v>
      </c>
      <c r="H91" s="317">
        <v>406.1</v>
      </c>
      <c r="I91" s="303">
        <v>425.2</v>
      </c>
      <c r="J91" s="303">
        <v>386.7</v>
      </c>
      <c r="K91" s="318">
        <v>460</v>
      </c>
      <c r="L91" s="319">
        <v>472</v>
      </c>
      <c r="M91" s="303">
        <v>521.1</v>
      </c>
      <c r="N91" s="303">
        <v>455.6</v>
      </c>
      <c r="O91" s="320">
        <v>460</v>
      </c>
      <c r="P91" s="517">
        <v>468</v>
      </c>
      <c r="Q91" s="163"/>
      <c r="V91" s="495"/>
      <c r="Y91" s="494"/>
      <c r="Z91" s="494"/>
      <c r="AA91" s="494"/>
      <c r="AB91" s="494"/>
    </row>
    <row r="92" spans="2:28" ht="18.75" x14ac:dyDescent="0.3">
      <c r="B92" s="303" t="s">
        <v>291</v>
      </c>
      <c r="C92" s="303" t="s">
        <v>168</v>
      </c>
      <c r="D92" s="100" t="s">
        <v>89</v>
      </c>
      <c r="E92" s="316">
        <v>397.8</v>
      </c>
      <c r="F92" s="256">
        <v>0</v>
      </c>
      <c r="G92" s="316">
        <v>396.9</v>
      </c>
      <c r="H92" s="317">
        <v>407.2</v>
      </c>
      <c r="I92" s="303">
        <v>402.8</v>
      </c>
      <c r="J92" s="303">
        <v>454</v>
      </c>
      <c r="K92" s="318">
        <v>460.1</v>
      </c>
      <c r="L92" s="319">
        <v>454.7</v>
      </c>
      <c r="M92" s="303">
        <v>490.3</v>
      </c>
      <c r="N92" s="303">
        <v>486.5</v>
      </c>
      <c r="O92" s="320">
        <v>460</v>
      </c>
      <c r="P92" s="517">
        <v>289.2</v>
      </c>
      <c r="Q92" s="163"/>
      <c r="V92" s="495"/>
      <c r="Y92" s="494"/>
      <c r="Z92" s="494"/>
      <c r="AA92" s="494"/>
      <c r="AB92" s="494"/>
    </row>
    <row r="93" spans="2:28" ht="18.75" x14ac:dyDescent="0.3">
      <c r="B93" s="303" t="s">
        <v>292</v>
      </c>
      <c r="C93" s="303" t="s">
        <v>168</v>
      </c>
      <c r="D93" s="100" t="s">
        <v>89</v>
      </c>
      <c r="E93" s="316">
        <v>397.8</v>
      </c>
      <c r="F93" s="256">
        <v>0</v>
      </c>
      <c r="G93" s="316">
        <v>402.3</v>
      </c>
      <c r="H93" s="317">
        <v>405</v>
      </c>
      <c r="I93" s="303">
        <v>455.1</v>
      </c>
      <c r="J93" s="303">
        <v>468.4</v>
      </c>
      <c r="K93" s="318">
        <v>460.1</v>
      </c>
      <c r="L93" s="319">
        <v>479.6</v>
      </c>
      <c r="M93" s="303">
        <v>453.9</v>
      </c>
      <c r="N93" s="303">
        <v>507.5</v>
      </c>
      <c r="O93" s="320">
        <v>460</v>
      </c>
      <c r="P93" s="517">
        <v>93.94</v>
      </c>
      <c r="Q93" s="163"/>
      <c r="V93" s="495"/>
      <c r="Y93" s="494"/>
      <c r="Z93" s="494"/>
      <c r="AA93" s="494"/>
      <c r="AB93" s="494"/>
    </row>
    <row r="94" spans="2:28" ht="18.75" x14ac:dyDescent="0.3">
      <c r="B94" s="303" t="s">
        <v>293</v>
      </c>
      <c r="C94" s="303" t="s">
        <v>168</v>
      </c>
      <c r="D94" s="100" t="s">
        <v>89</v>
      </c>
      <c r="E94" s="316">
        <v>0</v>
      </c>
      <c r="F94" s="256">
        <v>0</v>
      </c>
      <c r="G94" s="316">
        <v>17.100000000000001</v>
      </c>
      <c r="H94" s="317">
        <v>0</v>
      </c>
      <c r="I94" s="303">
        <v>0</v>
      </c>
      <c r="J94" s="303">
        <v>0</v>
      </c>
      <c r="K94" s="318">
        <v>0</v>
      </c>
      <c r="L94" s="319">
        <v>0</v>
      </c>
      <c r="M94" s="303">
        <v>0</v>
      </c>
      <c r="N94" s="303">
        <v>0</v>
      </c>
      <c r="O94" s="320">
        <v>332.1</v>
      </c>
      <c r="P94" s="517">
        <v>303.89999999999998</v>
      </c>
      <c r="Q94" s="163"/>
      <c r="V94" s="495"/>
      <c r="Y94" s="494"/>
      <c r="Z94" s="494"/>
      <c r="AA94" s="494"/>
      <c r="AB94" s="494"/>
    </row>
    <row r="95" spans="2:28" ht="18.75" x14ac:dyDescent="0.3">
      <c r="B95" s="303" t="s">
        <v>784</v>
      </c>
      <c r="C95" s="303" t="s">
        <v>168</v>
      </c>
      <c r="D95" s="100" t="s">
        <v>89</v>
      </c>
      <c r="E95" s="316">
        <v>396.6</v>
      </c>
      <c r="F95" s="256">
        <v>0</v>
      </c>
      <c r="G95" s="316">
        <v>457.7</v>
      </c>
      <c r="H95" s="317">
        <v>472.9</v>
      </c>
      <c r="I95" s="303">
        <v>404.9</v>
      </c>
      <c r="J95" s="303">
        <v>491.6</v>
      </c>
      <c r="K95" s="318">
        <v>504.2</v>
      </c>
      <c r="L95" s="319">
        <v>505.3</v>
      </c>
      <c r="M95" s="303">
        <v>534.6</v>
      </c>
      <c r="N95" s="303">
        <v>506.1</v>
      </c>
      <c r="O95" s="320">
        <v>397.7</v>
      </c>
      <c r="P95" s="517">
        <v>529</v>
      </c>
      <c r="Q95" s="163"/>
      <c r="V95" s="495"/>
      <c r="Y95" s="515"/>
      <c r="Z95" s="494"/>
      <c r="AA95" s="494"/>
      <c r="AB95" s="494"/>
    </row>
    <row r="96" spans="2:28" ht="18.75" x14ac:dyDescent="0.3">
      <c r="B96" s="303" t="s">
        <v>294</v>
      </c>
      <c r="C96" s="303" t="s">
        <v>168</v>
      </c>
      <c r="D96" s="100" t="s">
        <v>89</v>
      </c>
      <c r="E96" s="316">
        <v>397.7</v>
      </c>
      <c r="F96" s="256">
        <v>0</v>
      </c>
      <c r="G96" s="316">
        <v>441.6</v>
      </c>
      <c r="H96" s="317">
        <v>464.9</v>
      </c>
      <c r="I96" s="303">
        <v>492.1</v>
      </c>
      <c r="J96" s="303">
        <v>470.9</v>
      </c>
      <c r="K96" s="318">
        <v>566.6</v>
      </c>
      <c r="L96" s="319">
        <v>513.70000000000005</v>
      </c>
      <c r="M96" s="303">
        <v>535.70000000000005</v>
      </c>
      <c r="N96" s="303">
        <v>515.70000000000005</v>
      </c>
      <c r="O96" s="320">
        <v>397.7</v>
      </c>
      <c r="P96" s="517">
        <v>572</v>
      </c>
      <c r="Q96" s="163"/>
      <c r="V96" s="495"/>
      <c r="Y96" s="494"/>
      <c r="Z96" s="494"/>
      <c r="AA96" s="494"/>
      <c r="AB96" s="494"/>
    </row>
    <row r="97" spans="1:16383" ht="18.75" x14ac:dyDescent="0.3">
      <c r="B97" s="303" t="s">
        <v>782</v>
      </c>
      <c r="C97" s="303" t="s">
        <v>168</v>
      </c>
      <c r="D97" s="100" t="s">
        <v>89</v>
      </c>
      <c r="E97" s="316">
        <v>394.5</v>
      </c>
      <c r="F97" s="256">
        <v>0</v>
      </c>
      <c r="G97" s="316">
        <v>412.9</v>
      </c>
      <c r="H97" s="317">
        <v>401.2</v>
      </c>
      <c r="I97" s="303">
        <v>420.1</v>
      </c>
      <c r="J97" s="303">
        <v>397.5</v>
      </c>
      <c r="K97" s="318">
        <v>447.5</v>
      </c>
      <c r="L97" s="319">
        <v>474</v>
      </c>
      <c r="M97" s="303">
        <v>467.2</v>
      </c>
      <c r="N97" s="303">
        <v>447.4</v>
      </c>
      <c r="O97" s="320">
        <v>397.7</v>
      </c>
      <c r="P97" s="517">
        <v>469.7</v>
      </c>
      <c r="Q97" s="163"/>
      <c r="V97" s="495"/>
      <c r="Y97" s="494"/>
      <c r="Z97" s="494"/>
      <c r="AA97" s="494"/>
      <c r="AB97" s="494"/>
    </row>
    <row r="98" spans="1:16383" ht="18.75" x14ac:dyDescent="0.3">
      <c r="B98" s="303" t="s">
        <v>295</v>
      </c>
      <c r="C98" s="303" t="s">
        <v>170</v>
      </c>
      <c r="D98" s="100" t="s">
        <v>89</v>
      </c>
      <c r="E98" s="316">
        <v>91.1</v>
      </c>
      <c r="F98" s="256">
        <v>0</v>
      </c>
      <c r="G98" s="316">
        <v>99</v>
      </c>
      <c r="H98" s="317">
        <v>154.5</v>
      </c>
      <c r="I98" s="303">
        <v>85.6</v>
      </c>
      <c r="J98" s="303">
        <v>70</v>
      </c>
      <c r="K98" s="318">
        <v>73.099999999999994</v>
      </c>
      <c r="L98" s="319">
        <v>70.599999999999994</v>
      </c>
      <c r="M98" s="303">
        <v>79.7</v>
      </c>
      <c r="N98" s="303">
        <v>65</v>
      </c>
      <c r="O98" s="320">
        <v>121.5</v>
      </c>
      <c r="P98" s="517">
        <v>85.6</v>
      </c>
      <c r="Q98" s="163"/>
      <c r="V98" s="495"/>
      <c r="Y98" s="494"/>
      <c r="Z98" s="494"/>
      <c r="AA98" s="494"/>
      <c r="AB98" s="494"/>
    </row>
    <row r="99" spans="1:16383" ht="18.75" x14ac:dyDescent="0.3">
      <c r="B99" s="67"/>
      <c r="C99" s="67"/>
      <c r="D99" s="323"/>
      <c r="E99" s="67"/>
      <c r="F99" s="323"/>
      <c r="G99" s="324"/>
      <c r="H99" s="67"/>
      <c r="I99" s="67"/>
      <c r="J99" s="325"/>
      <c r="K99" s="326"/>
      <c r="L99" s="67"/>
      <c r="M99" s="67"/>
      <c r="N99" s="327"/>
      <c r="V99" s="495"/>
      <c r="Y99" s="494"/>
      <c r="Z99" s="494"/>
      <c r="AA99" s="494"/>
      <c r="AB99" s="494"/>
    </row>
    <row r="100" spans="1:16383" ht="18.75" x14ac:dyDescent="0.3">
      <c r="B100" s="11" t="s">
        <v>850</v>
      </c>
      <c r="D100" s="11"/>
      <c r="Y100" s="494"/>
      <c r="Z100" s="494"/>
      <c r="AA100" s="494"/>
      <c r="AB100" s="494"/>
    </row>
    <row r="101" spans="1:16383" ht="18.75" x14ac:dyDescent="0.3">
      <c r="B101" s="11" t="s">
        <v>849</v>
      </c>
      <c r="D101" s="11"/>
      <c r="Y101" s="494" t="s">
        <v>751</v>
      </c>
      <c r="Z101" s="494" t="s">
        <v>829</v>
      </c>
      <c r="AA101" s="494" t="s">
        <v>830</v>
      </c>
      <c r="AB101" s="494" t="s">
        <v>828</v>
      </c>
    </row>
    <row r="102" spans="1:16383" ht="18.75" x14ac:dyDescent="0.3">
      <c r="B102" s="11" t="s">
        <v>577</v>
      </c>
      <c r="C102" s="67"/>
      <c r="D102" s="323"/>
      <c r="E102" s="67"/>
      <c r="F102" s="323"/>
      <c r="G102" s="324"/>
      <c r="H102" s="67"/>
      <c r="I102" s="67"/>
      <c r="J102" s="325"/>
      <c r="K102" s="326"/>
      <c r="L102" s="67"/>
      <c r="M102" s="67"/>
      <c r="N102" s="327"/>
      <c r="V102" s="495"/>
      <c r="Y102" s="494"/>
      <c r="Z102" s="494"/>
      <c r="AA102" s="494"/>
      <c r="AB102" s="494"/>
    </row>
    <row r="103" spans="1:16383" ht="18.75" x14ac:dyDescent="0.3">
      <c r="A103" s="11"/>
      <c r="B103" s="11" t="s">
        <v>576</v>
      </c>
      <c r="C103" s="11"/>
      <c r="D103" s="11"/>
      <c r="E103" s="11"/>
      <c r="F103" s="11"/>
      <c r="G103" s="11"/>
      <c r="H103" s="11"/>
      <c r="I103" s="11"/>
      <c r="J103" s="11"/>
      <c r="K103" s="11"/>
      <c r="L103" s="11"/>
      <c r="M103" s="11"/>
      <c r="N103" s="11"/>
      <c r="O103" s="11"/>
      <c r="P103" s="11"/>
      <c r="V103" s="514"/>
      <c r="W103" s="11"/>
      <c r="X103" s="11"/>
      <c r="Y103" s="494"/>
      <c r="Z103" s="494"/>
      <c r="AA103" s="494"/>
      <c r="AB103" s="494"/>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c r="CB103" s="11"/>
      <c r="CC103" s="11"/>
      <c r="CD103" s="11"/>
      <c r="CE103" s="11"/>
      <c r="CF103" s="11"/>
      <c r="CG103" s="11"/>
      <c r="CH103" s="11"/>
      <c r="CI103" s="11"/>
      <c r="CJ103" s="11"/>
      <c r="CK103" s="11"/>
      <c r="CL103" s="11"/>
      <c r="CM103" s="11"/>
      <c r="CN103" s="11"/>
      <c r="CO103" s="11"/>
      <c r="CP103" s="11"/>
      <c r="CQ103" s="11"/>
      <c r="CR103" s="11"/>
      <c r="CS103" s="11"/>
      <c r="CT103" s="11"/>
      <c r="CU103" s="11"/>
      <c r="CV103" s="11"/>
      <c r="CW103" s="11"/>
      <c r="CX103" s="11"/>
      <c r="CY103" s="11"/>
      <c r="CZ103" s="11"/>
      <c r="DA103" s="11"/>
      <c r="DB103" s="11"/>
      <c r="DC103" s="11"/>
      <c r="DD103" s="11"/>
      <c r="DE103" s="11"/>
      <c r="DF103" s="11"/>
      <c r="DG103" s="11"/>
      <c r="DH103" s="11"/>
      <c r="DI103" s="11"/>
      <c r="DJ103" s="11"/>
      <c r="DK103" s="11"/>
      <c r="DL103" s="11"/>
      <c r="DM103" s="11"/>
      <c r="DN103" s="11"/>
      <c r="DO103" s="11"/>
      <c r="DP103" s="11"/>
      <c r="DQ103" s="11"/>
      <c r="DR103" s="11"/>
      <c r="DS103" s="11"/>
      <c r="DT103" s="11"/>
      <c r="DU103" s="11"/>
      <c r="DV103" s="11"/>
      <c r="DW103" s="11"/>
      <c r="DX103" s="11"/>
      <c r="DY103" s="11"/>
      <c r="DZ103" s="11"/>
      <c r="EA103" s="11"/>
      <c r="EB103" s="11"/>
      <c r="EC103" s="11"/>
      <c r="ED103" s="11"/>
      <c r="EE103" s="11"/>
      <c r="EF103" s="11"/>
      <c r="EG103" s="11"/>
      <c r="EH103" s="11"/>
      <c r="EI103" s="11"/>
      <c r="EJ103" s="11"/>
      <c r="EK103" s="11"/>
      <c r="EL103" s="11"/>
      <c r="EM103" s="11"/>
      <c r="EN103" s="11"/>
      <c r="EO103" s="11"/>
      <c r="EP103" s="11"/>
      <c r="EQ103" s="11"/>
      <c r="ER103" s="11"/>
      <c r="ES103" s="11"/>
      <c r="ET103" s="11"/>
      <c r="EU103" s="11"/>
      <c r="EV103" s="11"/>
      <c r="EW103" s="11"/>
      <c r="EX103" s="11"/>
      <c r="EY103" s="11"/>
      <c r="EZ103" s="11"/>
      <c r="FA103" s="11"/>
      <c r="FB103" s="11"/>
      <c r="FC103" s="11"/>
      <c r="FD103" s="11"/>
      <c r="FE103" s="11"/>
      <c r="FF103" s="11"/>
      <c r="FG103" s="11"/>
      <c r="FH103" s="11"/>
      <c r="FI103" s="11"/>
      <c r="FJ103" s="11"/>
      <c r="FK103" s="11"/>
      <c r="FL103" s="11"/>
      <c r="FM103" s="11"/>
      <c r="FN103" s="11"/>
      <c r="FO103" s="11"/>
      <c r="FP103" s="11"/>
      <c r="FQ103" s="11"/>
      <c r="FR103" s="11"/>
      <c r="FS103" s="11"/>
      <c r="FT103" s="11"/>
      <c r="FU103" s="11"/>
      <c r="FV103" s="11"/>
      <c r="FW103" s="11"/>
      <c r="FX103" s="11"/>
      <c r="FY103" s="11"/>
      <c r="FZ103" s="11"/>
      <c r="GA103" s="11"/>
      <c r="GB103" s="11"/>
      <c r="GC103" s="11"/>
      <c r="GD103" s="11"/>
      <c r="GE103" s="11"/>
      <c r="GF103" s="11"/>
      <c r="GG103" s="11"/>
      <c r="GH103" s="11"/>
      <c r="GI103" s="11"/>
      <c r="GJ103" s="11"/>
      <c r="GK103" s="11"/>
      <c r="GL103" s="11"/>
      <c r="GM103" s="11"/>
      <c r="GN103" s="11"/>
      <c r="GO103" s="11"/>
      <c r="GP103" s="11"/>
      <c r="GQ103" s="11"/>
      <c r="GR103" s="11"/>
      <c r="GS103" s="11"/>
      <c r="GT103" s="11"/>
      <c r="GU103" s="11"/>
      <c r="GV103" s="11"/>
      <c r="GW103" s="11"/>
      <c r="GX103" s="11"/>
      <c r="GY103" s="11"/>
      <c r="GZ103" s="11"/>
      <c r="HA103" s="11"/>
      <c r="HB103" s="11"/>
      <c r="HC103" s="11"/>
      <c r="HD103" s="11"/>
      <c r="HE103" s="11"/>
      <c r="HF103" s="11"/>
      <c r="HG103" s="11"/>
      <c r="HH103" s="11"/>
      <c r="HI103" s="11"/>
      <c r="HJ103" s="11"/>
      <c r="HK103" s="11"/>
      <c r="HL103" s="11"/>
      <c r="HM103" s="11"/>
      <c r="HN103" s="11"/>
      <c r="HO103" s="11"/>
      <c r="HP103" s="11"/>
      <c r="HQ103" s="11"/>
      <c r="HR103" s="11"/>
      <c r="HS103" s="11"/>
      <c r="HT103" s="11"/>
      <c r="HU103" s="11"/>
      <c r="HV103" s="11"/>
      <c r="HW103" s="11"/>
      <c r="HX103" s="11"/>
      <c r="HY103" s="11"/>
      <c r="HZ103" s="11"/>
      <c r="IA103" s="11"/>
      <c r="IB103" s="11"/>
      <c r="IC103" s="11"/>
      <c r="ID103" s="11"/>
      <c r="IE103" s="11"/>
      <c r="IF103" s="11"/>
      <c r="IG103" s="11"/>
      <c r="IH103" s="11"/>
      <c r="II103" s="11"/>
      <c r="IJ103" s="11"/>
      <c r="IK103" s="11"/>
      <c r="IL103" s="11"/>
      <c r="IM103" s="11"/>
      <c r="IN103" s="11"/>
      <c r="IO103" s="11"/>
      <c r="IP103" s="11"/>
      <c r="IQ103" s="11"/>
      <c r="IR103" s="11"/>
      <c r="IS103" s="11"/>
      <c r="IT103" s="11"/>
      <c r="IU103" s="11"/>
      <c r="IV103" s="11"/>
      <c r="IW103" s="11"/>
      <c r="IX103" s="11"/>
      <c r="IY103" s="11"/>
      <c r="IZ103" s="11"/>
      <c r="JA103" s="11"/>
      <c r="JB103" s="11"/>
      <c r="JC103" s="11"/>
      <c r="JD103" s="11"/>
      <c r="JE103" s="11"/>
      <c r="JF103" s="11"/>
      <c r="JG103" s="11"/>
      <c r="JH103" s="11"/>
      <c r="JI103" s="11"/>
      <c r="JJ103" s="11"/>
      <c r="JK103" s="11"/>
      <c r="JL103" s="11"/>
      <c r="JM103" s="11"/>
      <c r="JN103" s="11"/>
      <c r="JO103" s="11"/>
      <c r="JP103" s="11"/>
      <c r="JQ103" s="11"/>
      <c r="JR103" s="11"/>
      <c r="JS103" s="11"/>
      <c r="JT103" s="11"/>
      <c r="JU103" s="11"/>
      <c r="JV103" s="11"/>
      <c r="JW103" s="11"/>
      <c r="JX103" s="11"/>
      <c r="JY103" s="11"/>
      <c r="JZ103" s="11"/>
      <c r="KA103" s="11"/>
      <c r="KB103" s="11"/>
      <c r="KC103" s="11"/>
      <c r="KD103" s="11"/>
      <c r="KE103" s="11"/>
      <c r="KF103" s="11"/>
      <c r="KG103" s="11"/>
      <c r="KH103" s="11"/>
      <c r="KI103" s="11"/>
      <c r="KJ103" s="11"/>
      <c r="KK103" s="11"/>
      <c r="KL103" s="11"/>
      <c r="KM103" s="11"/>
      <c r="KN103" s="11"/>
      <c r="KO103" s="11"/>
      <c r="KP103" s="11"/>
      <c r="KQ103" s="11"/>
      <c r="KR103" s="11"/>
      <c r="KS103" s="11"/>
      <c r="KT103" s="11"/>
      <c r="KU103" s="11"/>
      <c r="KV103" s="11"/>
      <c r="KW103" s="11"/>
      <c r="KX103" s="11"/>
      <c r="KY103" s="11"/>
      <c r="KZ103" s="11"/>
      <c r="LA103" s="11"/>
      <c r="LB103" s="11"/>
      <c r="LC103" s="11"/>
      <c r="LD103" s="11"/>
      <c r="LE103" s="11"/>
      <c r="LF103" s="11"/>
      <c r="LG103" s="11"/>
      <c r="LH103" s="11"/>
      <c r="LI103" s="11"/>
      <c r="LJ103" s="11"/>
      <c r="LK103" s="11"/>
      <c r="LL103" s="11"/>
      <c r="LM103" s="11"/>
      <c r="LN103" s="11"/>
      <c r="LO103" s="11"/>
      <c r="LP103" s="11"/>
      <c r="LQ103" s="11"/>
      <c r="LR103" s="11"/>
      <c r="LS103" s="11"/>
      <c r="LT103" s="11"/>
      <c r="LU103" s="11"/>
      <c r="LV103" s="11"/>
      <c r="LW103" s="11"/>
      <c r="LX103" s="11"/>
      <c r="LY103" s="11"/>
      <c r="LZ103" s="11"/>
      <c r="MA103" s="11"/>
      <c r="MB103" s="11"/>
      <c r="MC103" s="11"/>
      <c r="MD103" s="11"/>
      <c r="ME103" s="11"/>
      <c r="MF103" s="11"/>
      <c r="MG103" s="11"/>
      <c r="MH103" s="11"/>
      <c r="MI103" s="11"/>
      <c r="MJ103" s="11"/>
      <c r="MK103" s="11"/>
      <c r="ML103" s="11"/>
      <c r="MM103" s="11"/>
      <c r="MN103" s="11"/>
      <c r="MO103" s="11"/>
      <c r="MP103" s="11"/>
      <c r="MQ103" s="11"/>
      <c r="MR103" s="11"/>
      <c r="MS103" s="11"/>
      <c r="MT103" s="11"/>
      <c r="MU103" s="11"/>
      <c r="MV103" s="11"/>
      <c r="MW103" s="11"/>
      <c r="MX103" s="11"/>
      <c r="MY103" s="11"/>
      <c r="MZ103" s="11"/>
      <c r="NA103" s="11"/>
      <c r="NB103" s="11"/>
      <c r="NC103" s="11"/>
      <c r="ND103" s="11"/>
      <c r="NE103" s="11"/>
      <c r="NF103" s="11"/>
      <c r="NG103" s="11"/>
      <c r="NH103" s="11"/>
      <c r="NI103" s="11"/>
      <c r="NJ103" s="11"/>
      <c r="NK103" s="11"/>
      <c r="NL103" s="11"/>
      <c r="NM103" s="11"/>
      <c r="NN103" s="11"/>
      <c r="NO103" s="11"/>
      <c r="NP103" s="11"/>
      <c r="NQ103" s="11"/>
      <c r="NR103" s="11"/>
      <c r="NS103" s="11"/>
      <c r="NT103" s="11"/>
      <c r="NU103" s="11"/>
      <c r="NV103" s="11"/>
      <c r="NW103" s="11"/>
      <c r="NX103" s="11"/>
      <c r="NY103" s="11"/>
      <c r="NZ103" s="11"/>
      <c r="OA103" s="11"/>
      <c r="OB103" s="11"/>
      <c r="OC103" s="11"/>
      <c r="OD103" s="11"/>
      <c r="OE103" s="11"/>
      <c r="OF103" s="11"/>
      <c r="OG103" s="11"/>
      <c r="OH103" s="11"/>
      <c r="OI103" s="11"/>
      <c r="OJ103" s="11"/>
      <c r="OK103" s="11"/>
      <c r="OL103" s="11"/>
      <c r="OM103" s="11"/>
      <c r="ON103" s="11"/>
      <c r="OO103" s="11"/>
      <c r="OP103" s="11"/>
      <c r="OQ103" s="11"/>
      <c r="OR103" s="11"/>
      <c r="OS103" s="11"/>
      <c r="OT103" s="11"/>
      <c r="OU103" s="11"/>
      <c r="OV103" s="11"/>
      <c r="OW103" s="11"/>
      <c r="OX103" s="11"/>
      <c r="OY103" s="11"/>
      <c r="OZ103" s="11"/>
      <c r="PA103" s="11"/>
      <c r="PB103" s="11"/>
      <c r="PC103" s="11"/>
      <c r="PD103" s="11"/>
      <c r="PE103" s="11"/>
      <c r="PF103" s="11"/>
      <c r="PG103" s="11"/>
      <c r="PH103" s="11"/>
      <c r="PI103" s="11"/>
      <c r="PJ103" s="11"/>
      <c r="PK103" s="11"/>
      <c r="PL103" s="11"/>
      <c r="PM103" s="11"/>
      <c r="PN103" s="11"/>
      <c r="PO103" s="11"/>
      <c r="PP103" s="11"/>
      <c r="PQ103" s="11"/>
      <c r="PR103" s="11"/>
      <c r="PS103" s="11"/>
      <c r="PT103" s="11"/>
      <c r="PU103" s="11"/>
      <c r="PV103" s="11"/>
      <c r="PW103" s="11"/>
      <c r="PX103" s="11"/>
      <c r="PY103" s="11"/>
      <c r="PZ103" s="11"/>
      <c r="QA103" s="11"/>
      <c r="QB103" s="11"/>
      <c r="QC103" s="11"/>
      <c r="QD103" s="11"/>
      <c r="QE103" s="11"/>
      <c r="QF103" s="11"/>
      <c r="QG103" s="11"/>
      <c r="QH103" s="11"/>
      <c r="QI103" s="11"/>
      <c r="QJ103" s="11"/>
      <c r="QK103" s="11"/>
      <c r="QL103" s="11"/>
      <c r="QM103" s="11"/>
      <c r="QN103" s="11"/>
      <c r="QO103" s="11"/>
      <c r="QP103" s="11"/>
      <c r="QQ103" s="11"/>
      <c r="QR103" s="11"/>
      <c r="QS103" s="11"/>
      <c r="QT103" s="11"/>
      <c r="QU103" s="11"/>
      <c r="QV103" s="11"/>
      <c r="QW103" s="11"/>
      <c r="QX103" s="11"/>
      <c r="QY103" s="11"/>
      <c r="QZ103" s="11"/>
      <c r="RA103" s="11"/>
      <c r="RB103" s="11"/>
      <c r="RC103" s="11"/>
      <c r="RD103" s="11"/>
      <c r="RE103" s="11"/>
      <c r="RF103" s="11"/>
      <c r="RG103" s="11"/>
      <c r="RH103" s="11"/>
      <c r="RI103" s="11"/>
      <c r="RJ103" s="11"/>
      <c r="RK103" s="11"/>
      <c r="RL103" s="11"/>
      <c r="RM103" s="11"/>
      <c r="RN103" s="11"/>
      <c r="RO103" s="11"/>
      <c r="RP103" s="11"/>
      <c r="RQ103" s="11"/>
      <c r="RR103" s="11"/>
      <c r="RS103" s="11"/>
      <c r="RT103" s="11"/>
      <c r="RU103" s="11"/>
      <c r="RV103" s="11"/>
      <c r="RW103" s="11"/>
      <c r="RX103" s="11"/>
      <c r="RY103" s="11"/>
      <c r="RZ103" s="11"/>
      <c r="SA103" s="11"/>
      <c r="SB103" s="11"/>
      <c r="SC103" s="11"/>
      <c r="SD103" s="11"/>
      <c r="SE103" s="11"/>
      <c r="SF103" s="11"/>
      <c r="SG103" s="11"/>
      <c r="SH103" s="11"/>
      <c r="SI103" s="11"/>
      <c r="SJ103" s="11"/>
      <c r="SK103" s="11"/>
      <c r="SL103" s="11"/>
      <c r="SM103" s="11"/>
      <c r="SN103" s="11"/>
      <c r="SO103" s="11"/>
      <c r="SP103" s="11"/>
      <c r="SQ103" s="11"/>
      <c r="SR103" s="11"/>
      <c r="SS103" s="11"/>
      <c r="ST103" s="11"/>
      <c r="SU103" s="11"/>
      <c r="SV103" s="11"/>
      <c r="SW103" s="11"/>
      <c r="SX103" s="11"/>
      <c r="SY103" s="11"/>
      <c r="SZ103" s="11"/>
      <c r="TA103" s="11"/>
      <c r="TB103" s="11"/>
      <c r="TC103" s="11"/>
      <c r="TD103" s="11"/>
      <c r="TE103" s="11"/>
      <c r="TF103" s="11"/>
      <c r="TG103" s="11"/>
      <c r="TH103" s="11"/>
      <c r="TI103" s="11"/>
      <c r="TJ103" s="11"/>
      <c r="TK103" s="11"/>
      <c r="TL103" s="11"/>
      <c r="TM103" s="11"/>
      <c r="TN103" s="11"/>
      <c r="TO103" s="11"/>
      <c r="TP103" s="11"/>
      <c r="TQ103" s="11"/>
      <c r="TR103" s="11"/>
      <c r="TS103" s="11"/>
      <c r="TT103" s="11"/>
      <c r="TU103" s="11"/>
      <c r="TV103" s="11"/>
      <c r="TW103" s="11"/>
      <c r="TX103" s="11"/>
      <c r="TY103" s="11"/>
      <c r="TZ103" s="11"/>
      <c r="UA103" s="11"/>
      <c r="UB103" s="11"/>
      <c r="UC103" s="11"/>
      <c r="UD103" s="11"/>
      <c r="UE103" s="11"/>
      <c r="UF103" s="11"/>
      <c r="UG103" s="11"/>
      <c r="UH103" s="11"/>
      <c r="UI103" s="11"/>
      <c r="UJ103" s="11"/>
      <c r="UK103" s="11"/>
      <c r="UL103" s="11"/>
      <c r="UM103" s="11"/>
      <c r="UN103" s="11"/>
      <c r="UO103" s="11"/>
      <c r="UP103" s="11"/>
      <c r="UQ103" s="11"/>
      <c r="UR103" s="11"/>
      <c r="US103" s="11"/>
      <c r="UT103" s="11"/>
      <c r="UU103" s="11"/>
      <c r="UV103" s="11"/>
      <c r="UW103" s="11"/>
      <c r="UX103" s="11"/>
      <c r="UY103" s="11"/>
      <c r="UZ103" s="11"/>
      <c r="VA103" s="11"/>
      <c r="VB103" s="11"/>
      <c r="VC103" s="11"/>
      <c r="VD103" s="11"/>
      <c r="VE103" s="11"/>
      <c r="VF103" s="11"/>
      <c r="VG103" s="11"/>
      <c r="VH103" s="11"/>
      <c r="VI103" s="11"/>
      <c r="VJ103" s="11"/>
      <c r="VK103" s="11"/>
      <c r="VL103" s="11"/>
      <c r="VM103" s="11"/>
      <c r="VN103" s="11"/>
      <c r="VO103" s="11"/>
      <c r="VP103" s="11"/>
      <c r="VQ103" s="11"/>
      <c r="VR103" s="11"/>
      <c r="VS103" s="11"/>
      <c r="VT103" s="11"/>
      <c r="VU103" s="11"/>
      <c r="VV103" s="11"/>
      <c r="VW103" s="11"/>
      <c r="VX103" s="11"/>
      <c r="VY103" s="11"/>
      <c r="VZ103" s="11"/>
      <c r="WA103" s="11"/>
      <c r="WB103" s="11"/>
      <c r="WC103" s="11"/>
      <c r="WD103" s="11"/>
      <c r="WE103" s="11"/>
      <c r="WF103" s="11"/>
      <c r="WG103" s="11"/>
      <c r="WH103" s="11"/>
      <c r="WI103" s="11"/>
      <c r="WJ103" s="11"/>
      <c r="WK103" s="11"/>
      <c r="WL103" s="11"/>
      <c r="WM103" s="11"/>
      <c r="WN103" s="11"/>
      <c r="WO103" s="11"/>
      <c r="WP103" s="11"/>
      <c r="WQ103" s="11"/>
      <c r="WR103" s="11"/>
      <c r="WS103" s="11"/>
      <c r="WT103" s="11"/>
      <c r="WU103" s="11"/>
      <c r="WV103" s="11"/>
      <c r="WW103" s="11"/>
      <c r="WX103" s="11"/>
      <c r="WY103" s="11"/>
      <c r="WZ103" s="11"/>
      <c r="XA103" s="11"/>
      <c r="XB103" s="11"/>
      <c r="XC103" s="11"/>
      <c r="XD103" s="11"/>
      <c r="XE103" s="11"/>
      <c r="XF103" s="11"/>
      <c r="XG103" s="11"/>
      <c r="XH103" s="11"/>
      <c r="XI103" s="11"/>
      <c r="XJ103" s="11"/>
      <c r="XK103" s="11"/>
      <c r="XL103" s="11"/>
      <c r="XM103" s="11"/>
      <c r="XN103" s="11"/>
      <c r="XO103" s="11"/>
      <c r="XP103" s="11"/>
      <c r="XQ103" s="11"/>
      <c r="XR103" s="11"/>
      <c r="XS103" s="11"/>
      <c r="XT103" s="11"/>
      <c r="XU103" s="11"/>
      <c r="XV103" s="11"/>
      <c r="XW103" s="11"/>
      <c r="XX103" s="11"/>
      <c r="XY103" s="11"/>
      <c r="XZ103" s="11"/>
      <c r="YA103" s="11"/>
      <c r="YB103" s="11"/>
      <c r="YC103" s="11"/>
      <c r="YD103" s="11"/>
      <c r="YE103" s="11"/>
      <c r="YF103" s="11"/>
      <c r="YG103" s="11"/>
      <c r="YH103" s="11"/>
      <c r="YI103" s="11"/>
      <c r="YJ103" s="11"/>
      <c r="YK103" s="11"/>
      <c r="YL103" s="11"/>
      <c r="YM103" s="11"/>
      <c r="YN103" s="11"/>
      <c r="YO103" s="11"/>
      <c r="YP103" s="11"/>
      <c r="YQ103" s="11"/>
      <c r="YR103" s="11"/>
      <c r="YS103" s="11"/>
      <c r="YT103" s="11"/>
      <c r="YU103" s="11"/>
      <c r="YV103" s="11"/>
      <c r="YW103" s="11"/>
      <c r="YX103" s="11"/>
      <c r="YY103" s="11"/>
      <c r="YZ103" s="11"/>
      <c r="ZA103" s="11"/>
      <c r="ZB103" s="11"/>
      <c r="ZC103" s="11"/>
      <c r="ZD103" s="11"/>
      <c r="ZE103" s="11"/>
      <c r="ZF103" s="11"/>
      <c r="ZG103" s="11"/>
      <c r="ZH103" s="11"/>
      <c r="ZI103" s="11"/>
      <c r="ZJ103" s="11"/>
      <c r="ZK103" s="11"/>
      <c r="ZL103" s="11"/>
      <c r="ZM103" s="11"/>
      <c r="ZN103" s="11"/>
      <c r="ZO103" s="11"/>
      <c r="ZP103" s="11"/>
      <c r="ZQ103" s="11"/>
      <c r="ZR103" s="11"/>
      <c r="ZS103" s="11"/>
      <c r="ZT103" s="11"/>
      <c r="ZU103" s="11"/>
      <c r="ZV103" s="11"/>
      <c r="ZW103" s="11"/>
      <c r="ZX103" s="11"/>
      <c r="ZY103" s="11"/>
      <c r="ZZ103" s="11"/>
      <c r="AAA103" s="11"/>
      <c r="AAB103" s="11"/>
      <c r="AAC103" s="11"/>
      <c r="AAD103" s="11"/>
      <c r="AAE103" s="11"/>
      <c r="AAF103" s="11"/>
      <c r="AAG103" s="11"/>
      <c r="AAH103" s="11"/>
      <c r="AAI103" s="11"/>
      <c r="AAJ103" s="11"/>
      <c r="AAK103" s="11"/>
      <c r="AAL103" s="11"/>
      <c r="AAM103" s="11"/>
      <c r="AAN103" s="11"/>
      <c r="AAO103" s="11"/>
      <c r="AAP103" s="11"/>
      <c r="AAQ103" s="11"/>
      <c r="AAR103" s="11"/>
      <c r="AAS103" s="11"/>
      <c r="AAT103" s="11"/>
      <c r="AAU103" s="11"/>
      <c r="AAV103" s="11"/>
      <c r="AAW103" s="11"/>
      <c r="AAX103" s="11"/>
      <c r="AAY103" s="11"/>
      <c r="AAZ103" s="11"/>
      <c r="ABA103" s="11"/>
      <c r="ABB103" s="11"/>
      <c r="ABC103" s="11"/>
      <c r="ABD103" s="11"/>
      <c r="ABE103" s="11"/>
      <c r="ABF103" s="11"/>
      <c r="ABG103" s="11"/>
      <c r="ABH103" s="11"/>
      <c r="ABI103" s="11"/>
      <c r="ABJ103" s="11"/>
      <c r="ABK103" s="11"/>
      <c r="ABL103" s="11"/>
      <c r="ABM103" s="11"/>
      <c r="ABN103" s="11"/>
      <c r="ABO103" s="11"/>
      <c r="ABP103" s="11"/>
      <c r="ABQ103" s="11"/>
      <c r="ABR103" s="11"/>
      <c r="ABS103" s="11"/>
      <c r="ABT103" s="11"/>
      <c r="ABU103" s="11"/>
      <c r="ABV103" s="11"/>
      <c r="ABW103" s="11"/>
      <c r="ABX103" s="11"/>
      <c r="ABY103" s="11"/>
      <c r="ABZ103" s="11"/>
      <c r="ACA103" s="11"/>
      <c r="ACB103" s="11"/>
      <c r="ACC103" s="11"/>
      <c r="ACD103" s="11"/>
      <c r="ACE103" s="11"/>
      <c r="ACF103" s="11"/>
      <c r="ACG103" s="11"/>
      <c r="ACH103" s="11"/>
      <c r="ACI103" s="11"/>
      <c r="ACJ103" s="11"/>
      <c r="ACK103" s="11"/>
      <c r="ACL103" s="11"/>
      <c r="ACM103" s="11"/>
      <c r="ACN103" s="11"/>
      <c r="ACO103" s="11"/>
      <c r="ACP103" s="11"/>
      <c r="ACQ103" s="11"/>
      <c r="ACR103" s="11"/>
      <c r="ACS103" s="11"/>
      <c r="ACT103" s="11"/>
      <c r="ACU103" s="11"/>
      <c r="ACV103" s="11"/>
      <c r="ACW103" s="11"/>
      <c r="ACX103" s="11"/>
      <c r="ACY103" s="11"/>
      <c r="ACZ103" s="11"/>
      <c r="ADA103" s="11"/>
      <c r="ADB103" s="11"/>
      <c r="ADC103" s="11"/>
      <c r="ADD103" s="11"/>
      <c r="ADE103" s="11"/>
      <c r="ADF103" s="11"/>
      <c r="ADG103" s="11"/>
      <c r="ADH103" s="11"/>
      <c r="ADI103" s="11"/>
      <c r="ADJ103" s="11"/>
      <c r="ADK103" s="11"/>
      <c r="ADL103" s="11"/>
      <c r="ADM103" s="11"/>
      <c r="ADN103" s="11"/>
      <c r="ADO103" s="11"/>
      <c r="ADP103" s="11"/>
      <c r="ADQ103" s="11"/>
      <c r="ADR103" s="11"/>
      <c r="ADS103" s="11"/>
      <c r="ADT103" s="11"/>
      <c r="ADU103" s="11"/>
      <c r="ADV103" s="11"/>
      <c r="ADW103" s="11"/>
      <c r="ADX103" s="11"/>
      <c r="ADY103" s="11"/>
      <c r="ADZ103" s="11"/>
      <c r="AEA103" s="11"/>
      <c r="AEB103" s="11"/>
      <c r="AEC103" s="11"/>
      <c r="AED103" s="11"/>
      <c r="AEE103" s="11"/>
      <c r="AEF103" s="11"/>
      <c r="AEG103" s="11"/>
      <c r="AEH103" s="11"/>
      <c r="AEI103" s="11"/>
      <c r="AEJ103" s="11"/>
      <c r="AEK103" s="11"/>
      <c r="AEL103" s="11"/>
      <c r="AEM103" s="11"/>
      <c r="AEN103" s="11"/>
      <c r="AEO103" s="11"/>
      <c r="AEP103" s="11"/>
      <c r="AEQ103" s="11"/>
      <c r="AER103" s="11"/>
      <c r="AES103" s="11"/>
      <c r="AET103" s="11"/>
      <c r="AEU103" s="11"/>
      <c r="AEV103" s="11"/>
      <c r="AEW103" s="11"/>
      <c r="AEX103" s="11"/>
      <c r="AEY103" s="11"/>
      <c r="AEZ103" s="11"/>
      <c r="AFA103" s="11"/>
      <c r="AFB103" s="11"/>
      <c r="AFC103" s="11"/>
      <c r="AFD103" s="11"/>
      <c r="AFE103" s="11"/>
      <c r="AFF103" s="11"/>
      <c r="AFG103" s="11"/>
      <c r="AFH103" s="11"/>
      <c r="AFI103" s="11"/>
      <c r="AFJ103" s="11"/>
      <c r="AFK103" s="11"/>
      <c r="AFL103" s="11"/>
      <c r="AFM103" s="11"/>
      <c r="AFN103" s="11"/>
      <c r="AFO103" s="11"/>
      <c r="AFP103" s="11"/>
      <c r="AFQ103" s="11"/>
      <c r="AFR103" s="11"/>
      <c r="AFS103" s="11"/>
      <c r="AFT103" s="11"/>
      <c r="AFU103" s="11"/>
      <c r="AFV103" s="11"/>
      <c r="AFW103" s="11"/>
      <c r="AFX103" s="11"/>
      <c r="AFY103" s="11"/>
      <c r="AFZ103" s="11"/>
      <c r="AGA103" s="11"/>
      <c r="AGB103" s="11"/>
      <c r="AGC103" s="11"/>
      <c r="AGD103" s="11"/>
      <c r="AGE103" s="11"/>
      <c r="AGF103" s="11"/>
      <c r="AGG103" s="11"/>
      <c r="AGH103" s="11"/>
      <c r="AGI103" s="11"/>
      <c r="AGJ103" s="11"/>
      <c r="AGK103" s="11"/>
      <c r="AGL103" s="11"/>
      <c r="AGM103" s="11"/>
      <c r="AGN103" s="11"/>
      <c r="AGO103" s="11"/>
      <c r="AGP103" s="11"/>
      <c r="AGQ103" s="11"/>
      <c r="AGR103" s="11"/>
      <c r="AGS103" s="11"/>
      <c r="AGT103" s="11"/>
      <c r="AGU103" s="11"/>
      <c r="AGV103" s="11"/>
      <c r="AGW103" s="11"/>
      <c r="AGX103" s="11"/>
      <c r="AGY103" s="11"/>
      <c r="AGZ103" s="11"/>
      <c r="AHA103" s="11"/>
      <c r="AHB103" s="11"/>
      <c r="AHC103" s="11"/>
      <c r="AHD103" s="11"/>
      <c r="AHE103" s="11"/>
      <c r="AHF103" s="11"/>
      <c r="AHG103" s="11"/>
      <c r="AHH103" s="11"/>
      <c r="AHI103" s="11"/>
      <c r="AHJ103" s="11"/>
      <c r="AHK103" s="11"/>
      <c r="AHL103" s="11"/>
      <c r="AHM103" s="11"/>
      <c r="AHN103" s="11"/>
      <c r="AHO103" s="11"/>
      <c r="AHP103" s="11"/>
      <c r="AHQ103" s="11"/>
      <c r="AHR103" s="11"/>
      <c r="AHS103" s="11"/>
      <c r="AHT103" s="11"/>
      <c r="AHU103" s="11"/>
      <c r="AHV103" s="11"/>
      <c r="AHW103" s="11"/>
      <c r="AHX103" s="11"/>
      <c r="AHY103" s="11"/>
      <c r="AHZ103" s="11"/>
      <c r="AIA103" s="11"/>
      <c r="AIB103" s="11"/>
      <c r="AIC103" s="11"/>
      <c r="AID103" s="11"/>
      <c r="AIE103" s="11"/>
      <c r="AIF103" s="11"/>
      <c r="AIG103" s="11"/>
      <c r="AIH103" s="11"/>
      <c r="AII103" s="11"/>
      <c r="AIJ103" s="11"/>
      <c r="AIK103" s="11"/>
      <c r="AIL103" s="11"/>
      <c r="AIM103" s="11"/>
      <c r="AIN103" s="11"/>
      <c r="AIO103" s="11"/>
      <c r="AIP103" s="11"/>
      <c r="AIQ103" s="11"/>
      <c r="AIR103" s="11"/>
      <c r="AIS103" s="11"/>
      <c r="AIT103" s="11"/>
      <c r="AIU103" s="11"/>
      <c r="AIV103" s="11"/>
      <c r="AIW103" s="11"/>
      <c r="AIX103" s="11"/>
      <c r="AIY103" s="11"/>
      <c r="AIZ103" s="11"/>
      <c r="AJA103" s="11"/>
      <c r="AJB103" s="11"/>
      <c r="AJC103" s="11"/>
      <c r="AJD103" s="11"/>
      <c r="AJE103" s="11"/>
      <c r="AJF103" s="11"/>
      <c r="AJG103" s="11"/>
      <c r="AJH103" s="11"/>
      <c r="AJI103" s="11"/>
      <c r="AJJ103" s="11"/>
      <c r="AJK103" s="11"/>
      <c r="AJL103" s="11"/>
      <c r="AJM103" s="11"/>
      <c r="AJN103" s="11"/>
      <c r="AJO103" s="11"/>
      <c r="AJP103" s="11"/>
      <c r="AJQ103" s="11"/>
      <c r="AJR103" s="11"/>
      <c r="AJS103" s="11"/>
      <c r="AJT103" s="11"/>
      <c r="AJU103" s="11"/>
      <c r="AJV103" s="11"/>
      <c r="AJW103" s="11"/>
      <c r="AJX103" s="11"/>
      <c r="AJY103" s="11"/>
      <c r="AJZ103" s="11"/>
      <c r="AKA103" s="11"/>
      <c r="AKB103" s="11"/>
      <c r="AKC103" s="11"/>
      <c r="AKD103" s="11"/>
      <c r="AKE103" s="11"/>
      <c r="AKF103" s="11"/>
      <c r="AKG103" s="11"/>
      <c r="AKH103" s="11"/>
      <c r="AKI103" s="11"/>
      <c r="AKJ103" s="11"/>
      <c r="AKK103" s="11"/>
      <c r="AKL103" s="11"/>
      <c r="AKM103" s="11"/>
      <c r="AKN103" s="11"/>
      <c r="AKO103" s="11"/>
      <c r="AKP103" s="11"/>
      <c r="AKQ103" s="11"/>
      <c r="AKR103" s="11"/>
      <c r="AKS103" s="11"/>
      <c r="AKT103" s="11"/>
      <c r="AKU103" s="11"/>
      <c r="AKV103" s="11"/>
      <c r="AKW103" s="11"/>
      <c r="AKX103" s="11"/>
      <c r="AKY103" s="11"/>
      <c r="AKZ103" s="11"/>
      <c r="ALA103" s="11"/>
      <c r="ALB103" s="11"/>
      <c r="ALC103" s="11"/>
      <c r="ALD103" s="11"/>
      <c r="ALE103" s="11"/>
      <c r="ALF103" s="11"/>
      <c r="ALG103" s="11"/>
      <c r="ALH103" s="11"/>
      <c r="ALI103" s="11"/>
      <c r="ALJ103" s="11"/>
      <c r="ALK103" s="11"/>
      <c r="ALL103" s="11"/>
      <c r="ALM103" s="11"/>
      <c r="ALN103" s="11"/>
      <c r="ALO103" s="11"/>
      <c r="ALP103" s="11"/>
      <c r="ALQ103" s="11"/>
      <c r="ALR103" s="11"/>
      <c r="ALS103" s="11"/>
      <c r="ALT103" s="11"/>
      <c r="ALU103" s="11"/>
      <c r="ALV103" s="11"/>
      <c r="ALW103" s="11"/>
      <c r="ALX103" s="11"/>
      <c r="ALY103" s="11"/>
      <c r="ALZ103" s="11"/>
      <c r="AMA103" s="11"/>
      <c r="AMB103" s="11"/>
      <c r="AMC103" s="11"/>
      <c r="AMD103" s="11"/>
      <c r="AME103" s="11"/>
      <c r="AMF103" s="11"/>
      <c r="AMG103" s="11"/>
      <c r="AMH103" s="11"/>
      <c r="AMI103" s="11"/>
      <c r="AMJ103" s="11"/>
      <c r="AMK103" s="11"/>
      <c r="AML103" s="11"/>
      <c r="AMM103" s="11"/>
      <c r="AMN103" s="11"/>
      <c r="AMO103" s="11"/>
      <c r="AMP103" s="11"/>
      <c r="AMQ103" s="11"/>
      <c r="AMR103" s="11"/>
      <c r="AMS103" s="11"/>
      <c r="AMT103" s="11"/>
      <c r="AMU103" s="11"/>
      <c r="AMV103" s="11"/>
      <c r="AMW103" s="11"/>
      <c r="AMX103" s="11"/>
      <c r="AMY103" s="11"/>
      <c r="AMZ103" s="11"/>
      <c r="ANA103" s="11"/>
      <c r="ANB103" s="11"/>
      <c r="ANC103" s="11"/>
      <c r="AND103" s="11"/>
      <c r="ANE103" s="11"/>
      <c r="ANF103" s="11"/>
      <c r="ANG103" s="11"/>
      <c r="ANH103" s="11"/>
      <c r="ANI103" s="11"/>
      <c r="ANJ103" s="11"/>
      <c r="ANK103" s="11"/>
      <c r="ANL103" s="11"/>
      <c r="ANM103" s="11"/>
      <c r="ANN103" s="11"/>
      <c r="ANO103" s="11"/>
      <c r="ANP103" s="11"/>
      <c r="ANQ103" s="11"/>
      <c r="ANR103" s="11"/>
      <c r="ANS103" s="11"/>
      <c r="ANT103" s="11"/>
      <c r="ANU103" s="11"/>
      <c r="ANV103" s="11"/>
      <c r="ANW103" s="11"/>
      <c r="ANX103" s="11"/>
      <c r="ANY103" s="11"/>
      <c r="ANZ103" s="11"/>
      <c r="AOA103" s="11"/>
      <c r="AOB103" s="11"/>
      <c r="AOC103" s="11"/>
      <c r="AOD103" s="11"/>
      <c r="AOE103" s="11"/>
      <c r="AOF103" s="11"/>
      <c r="AOG103" s="11"/>
      <c r="AOH103" s="11"/>
      <c r="AOI103" s="11"/>
      <c r="AOJ103" s="11"/>
      <c r="AOK103" s="11"/>
      <c r="AOL103" s="11"/>
      <c r="AOM103" s="11"/>
      <c r="AON103" s="11"/>
      <c r="AOO103" s="11"/>
      <c r="AOP103" s="11"/>
      <c r="AOQ103" s="11"/>
      <c r="AOR103" s="11"/>
      <c r="AOS103" s="11"/>
      <c r="AOT103" s="11"/>
      <c r="AOU103" s="11"/>
      <c r="AOV103" s="11"/>
      <c r="AOW103" s="11"/>
      <c r="AOX103" s="11"/>
      <c r="AOY103" s="11"/>
      <c r="AOZ103" s="11"/>
      <c r="APA103" s="11"/>
      <c r="APB103" s="11"/>
      <c r="APC103" s="11"/>
      <c r="APD103" s="11"/>
      <c r="APE103" s="11"/>
      <c r="APF103" s="11"/>
      <c r="APG103" s="11"/>
      <c r="APH103" s="11"/>
      <c r="API103" s="11"/>
      <c r="APJ103" s="11"/>
      <c r="APK103" s="11"/>
      <c r="APL103" s="11"/>
      <c r="APM103" s="11"/>
      <c r="APN103" s="11"/>
      <c r="APO103" s="11"/>
      <c r="APP103" s="11"/>
      <c r="APQ103" s="11"/>
      <c r="APR103" s="11"/>
      <c r="APS103" s="11"/>
      <c r="APT103" s="11"/>
      <c r="APU103" s="11"/>
      <c r="APV103" s="11"/>
      <c r="APW103" s="11"/>
      <c r="APX103" s="11"/>
      <c r="APY103" s="11"/>
      <c r="APZ103" s="11"/>
      <c r="AQA103" s="11"/>
      <c r="AQB103" s="11"/>
      <c r="AQC103" s="11"/>
      <c r="AQD103" s="11"/>
      <c r="AQE103" s="11"/>
      <c r="AQF103" s="11"/>
      <c r="AQG103" s="11"/>
      <c r="AQH103" s="11"/>
      <c r="AQI103" s="11"/>
      <c r="AQJ103" s="11"/>
      <c r="AQK103" s="11"/>
      <c r="AQL103" s="11"/>
      <c r="AQM103" s="11"/>
      <c r="AQN103" s="11"/>
      <c r="AQO103" s="11"/>
      <c r="AQP103" s="11"/>
      <c r="AQQ103" s="11"/>
      <c r="AQR103" s="11"/>
      <c r="AQS103" s="11"/>
      <c r="AQT103" s="11"/>
      <c r="AQU103" s="11"/>
      <c r="AQV103" s="11"/>
      <c r="AQW103" s="11"/>
      <c r="AQX103" s="11"/>
      <c r="AQY103" s="11"/>
      <c r="AQZ103" s="11"/>
      <c r="ARA103" s="11"/>
      <c r="ARB103" s="11"/>
      <c r="ARC103" s="11"/>
      <c r="ARD103" s="11"/>
      <c r="ARE103" s="11"/>
      <c r="ARF103" s="11"/>
      <c r="ARG103" s="11"/>
      <c r="ARH103" s="11"/>
      <c r="ARI103" s="11"/>
      <c r="ARJ103" s="11"/>
      <c r="ARK103" s="11"/>
      <c r="ARL103" s="11"/>
      <c r="ARM103" s="11"/>
      <c r="ARN103" s="11"/>
      <c r="ARO103" s="11"/>
      <c r="ARP103" s="11"/>
      <c r="ARQ103" s="11"/>
      <c r="ARR103" s="11"/>
      <c r="ARS103" s="11"/>
      <c r="ART103" s="11"/>
      <c r="ARU103" s="11"/>
      <c r="ARV103" s="11"/>
      <c r="ARW103" s="11"/>
      <c r="ARX103" s="11"/>
      <c r="ARY103" s="11"/>
      <c r="ARZ103" s="11"/>
      <c r="ASA103" s="11"/>
      <c r="ASB103" s="11"/>
      <c r="ASC103" s="11"/>
      <c r="ASD103" s="11"/>
      <c r="ASE103" s="11"/>
      <c r="ASF103" s="11"/>
      <c r="ASG103" s="11"/>
      <c r="ASH103" s="11"/>
      <c r="ASI103" s="11"/>
      <c r="ASJ103" s="11"/>
      <c r="ASK103" s="11"/>
      <c r="ASL103" s="11"/>
      <c r="ASM103" s="11"/>
      <c r="ASN103" s="11"/>
      <c r="ASO103" s="11"/>
      <c r="ASP103" s="11"/>
      <c r="ASQ103" s="11"/>
      <c r="ASR103" s="11"/>
      <c r="ASS103" s="11"/>
      <c r="AST103" s="11"/>
      <c r="ASU103" s="11"/>
      <c r="ASV103" s="11"/>
      <c r="ASW103" s="11"/>
      <c r="ASX103" s="11"/>
      <c r="ASY103" s="11"/>
      <c r="ASZ103" s="11"/>
      <c r="ATA103" s="11"/>
      <c r="ATB103" s="11"/>
      <c r="ATC103" s="11"/>
      <c r="ATD103" s="11"/>
      <c r="ATE103" s="11"/>
      <c r="ATF103" s="11"/>
      <c r="ATG103" s="11"/>
      <c r="ATH103" s="11"/>
      <c r="ATI103" s="11"/>
      <c r="ATJ103" s="11"/>
      <c r="ATK103" s="11"/>
      <c r="ATL103" s="11"/>
      <c r="ATM103" s="11"/>
      <c r="ATN103" s="11"/>
      <c r="ATO103" s="11"/>
      <c r="ATP103" s="11"/>
      <c r="ATQ103" s="11"/>
      <c r="ATR103" s="11"/>
      <c r="ATS103" s="11"/>
      <c r="ATT103" s="11"/>
      <c r="ATU103" s="11"/>
      <c r="ATV103" s="11"/>
      <c r="ATW103" s="11"/>
      <c r="ATX103" s="11"/>
      <c r="ATY103" s="11"/>
      <c r="ATZ103" s="11"/>
      <c r="AUA103" s="11"/>
      <c r="AUB103" s="11"/>
      <c r="AUC103" s="11"/>
      <c r="AUD103" s="11"/>
      <c r="AUE103" s="11"/>
      <c r="AUF103" s="11"/>
      <c r="AUG103" s="11"/>
      <c r="AUH103" s="11"/>
      <c r="AUI103" s="11"/>
      <c r="AUJ103" s="11"/>
      <c r="AUK103" s="11"/>
      <c r="AUL103" s="11"/>
      <c r="AUM103" s="11"/>
      <c r="AUN103" s="11"/>
      <c r="AUO103" s="11"/>
      <c r="AUP103" s="11"/>
      <c r="AUQ103" s="11"/>
      <c r="AUR103" s="11"/>
      <c r="AUS103" s="11"/>
      <c r="AUT103" s="11"/>
      <c r="AUU103" s="11"/>
      <c r="AUV103" s="11"/>
      <c r="AUW103" s="11"/>
      <c r="AUX103" s="11"/>
      <c r="AUY103" s="11"/>
      <c r="AUZ103" s="11"/>
      <c r="AVA103" s="11"/>
      <c r="AVB103" s="11"/>
      <c r="AVC103" s="11"/>
      <c r="AVD103" s="11"/>
      <c r="AVE103" s="11"/>
      <c r="AVF103" s="11"/>
      <c r="AVG103" s="11"/>
      <c r="AVH103" s="11"/>
      <c r="AVI103" s="11"/>
      <c r="AVJ103" s="11"/>
      <c r="AVK103" s="11"/>
      <c r="AVL103" s="11"/>
      <c r="AVM103" s="11"/>
      <c r="AVN103" s="11"/>
      <c r="AVO103" s="11"/>
      <c r="AVP103" s="11"/>
      <c r="AVQ103" s="11"/>
      <c r="AVR103" s="11"/>
      <c r="AVS103" s="11"/>
      <c r="AVT103" s="11"/>
      <c r="AVU103" s="11"/>
      <c r="AVV103" s="11"/>
      <c r="AVW103" s="11"/>
      <c r="AVX103" s="11"/>
      <c r="AVY103" s="11"/>
      <c r="AVZ103" s="11"/>
      <c r="AWA103" s="11"/>
      <c r="AWB103" s="11"/>
      <c r="AWC103" s="11"/>
      <c r="AWD103" s="11"/>
      <c r="AWE103" s="11"/>
      <c r="AWF103" s="11"/>
      <c r="AWG103" s="11"/>
      <c r="AWH103" s="11"/>
      <c r="AWI103" s="11"/>
      <c r="AWJ103" s="11"/>
      <c r="AWK103" s="11"/>
      <c r="AWL103" s="11"/>
      <c r="AWM103" s="11"/>
      <c r="AWN103" s="11"/>
      <c r="AWO103" s="11"/>
      <c r="AWP103" s="11"/>
      <c r="AWQ103" s="11"/>
      <c r="AWR103" s="11"/>
      <c r="AWS103" s="11"/>
      <c r="AWT103" s="11"/>
      <c r="AWU103" s="11"/>
      <c r="AWV103" s="11"/>
      <c r="AWW103" s="11"/>
      <c r="AWX103" s="11"/>
      <c r="AWY103" s="11"/>
      <c r="AWZ103" s="11"/>
      <c r="AXA103" s="11"/>
      <c r="AXB103" s="11"/>
      <c r="AXC103" s="11"/>
      <c r="AXD103" s="11"/>
      <c r="AXE103" s="11"/>
      <c r="AXF103" s="11"/>
      <c r="AXG103" s="11"/>
      <c r="AXH103" s="11"/>
      <c r="AXI103" s="11"/>
      <c r="AXJ103" s="11"/>
      <c r="AXK103" s="11"/>
      <c r="AXL103" s="11"/>
      <c r="AXM103" s="11"/>
      <c r="AXN103" s="11"/>
      <c r="AXO103" s="11"/>
      <c r="AXP103" s="11"/>
      <c r="AXQ103" s="11"/>
      <c r="AXR103" s="11"/>
      <c r="AXS103" s="11"/>
      <c r="AXT103" s="11"/>
      <c r="AXU103" s="11"/>
      <c r="AXV103" s="11"/>
      <c r="AXW103" s="11"/>
      <c r="AXX103" s="11"/>
      <c r="AXY103" s="11"/>
      <c r="AXZ103" s="11"/>
      <c r="AYA103" s="11"/>
      <c r="AYB103" s="11"/>
      <c r="AYC103" s="11"/>
      <c r="AYD103" s="11"/>
      <c r="AYE103" s="11"/>
      <c r="AYF103" s="11"/>
      <c r="AYG103" s="11"/>
      <c r="AYH103" s="11"/>
      <c r="AYI103" s="11"/>
      <c r="AYJ103" s="11"/>
      <c r="AYK103" s="11"/>
      <c r="AYL103" s="11"/>
      <c r="AYM103" s="11"/>
      <c r="AYN103" s="11"/>
      <c r="AYO103" s="11"/>
      <c r="AYP103" s="11"/>
      <c r="AYQ103" s="11"/>
      <c r="AYR103" s="11"/>
      <c r="AYS103" s="11"/>
      <c r="AYT103" s="11"/>
      <c r="AYU103" s="11"/>
      <c r="AYV103" s="11"/>
      <c r="AYW103" s="11"/>
      <c r="AYX103" s="11"/>
      <c r="AYY103" s="11"/>
      <c r="AYZ103" s="11"/>
      <c r="AZA103" s="11"/>
      <c r="AZB103" s="11"/>
      <c r="AZC103" s="11"/>
      <c r="AZD103" s="11"/>
      <c r="AZE103" s="11"/>
      <c r="AZF103" s="11"/>
      <c r="AZG103" s="11"/>
      <c r="AZH103" s="11"/>
      <c r="AZI103" s="11"/>
      <c r="AZJ103" s="11"/>
      <c r="AZK103" s="11"/>
      <c r="AZL103" s="11"/>
      <c r="AZM103" s="11"/>
      <c r="AZN103" s="11"/>
      <c r="AZO103" s="11"/>
      <c r="AZP103" s="11"/>
      <c r="AZQ103" s="11"/>
      <c r="AZR103" s="11"/>
      <c r="AZS103" s="11"/>
      <c r="AZT103" s="11"/>
      <c r="AZU103" s="11"/>
      <c r="AZV103" s="11"/>
      <c r="AZW103" s="11"/>
      <c r="AZX103" s="11"/>
      <c r="AZY103" s="11"/>
      <c r="AZZ103" s="11"/>
      <c r="BAA103" s="11"/>
      <c r="BAB103" s="11"/>
      <c r="BAC103" s="11"/>
      <c r="BAD103" s="11"/>
      <c r="BAE103" s="11"/>
      <c r="BAF103" s="11"/>
      <c r="BAG103" s="11"/>
      <c r="BAH103" s="11"/>
      <c r="BAI103" s="11"/>
      <c r="BAJ103" s="11"/>
      <c r="BAK103" s="11"/>
      <c r="BAL103" s="11"/>
      <c r="BAM103" s="11"/>
      <c r="BAN103" s="11"/>
      <c r="BAO103" s="11"/>
      <c r="BAP103" s="11"/>
      <c r="BAQ103" s="11"/>
      <c r="BAR103" s="11"/>
      <c r="BAS103" s="11"/>
      <c r="BAT103" s="11"/>
      <c r="BAU103" s="11"/>
      <c r="BAV103" s="11"/>
      <c r="BAW103" s="11"/>
      <c r="BAX103" s="11"/>
      <c r="BAY103" s="11"/>
      <c r="BAZ103" s="11"/>
      <c r="BBA103" s="11"/>
      <c r="BBB103" s="11"/>
      <c r="BBC103" s="11"/>
      <c r="BBD103" s="11"/>
      <c r="BBE103" s="11"/>
      <c r="BBF103" s="11"/>
      <c r="BBG103" s="11"/>
      <c r="BBH103" s="11"/>
      <c r="BBI103" s="11"/>
      <c r="BBJ103" s="11"/>
      <c r="BBK103" s="11"/>
      <c r="BBL103" s="11"/>
      <c r="BBM103" s="11"/>
      <c r="BBN103" s="11"/>
      <c r="BBO103" s="11"/>
      <c r="BBP103" s="11"/>
      <c r="BBQ103" s="11"/>
      <c r="BBR103" s="11"/>
      <c r="BBS103" s="11"/>
      <c r="BBT103" s="11"/>
      <c r="BBU103" s="11"/>
      <c r="BBV103" s="11"/>
      <c r="BBW103" s="11"/>
      <c r="BBX103" s="11"/>
      <c r="BBY103" s="11"/>
      <c r="BBZ103" s="11"/>
      <c r="BCA103" s="11"/>
      <c r="BCB103" s="11"/>
      <c r="BCC103" s="11"/>
      <c r="BCD103" s="11"/>
      <c r="BCE103" s="11"/>
      <c r="BCF103" s="11"/>
      <c r="BCG103" s="11"/>
      <c r="BCH103" s="11"/>
      <c r="BCI103" s="11"/>
      <c r="BCJ103" s="11"/>
      <c r="BCK103" s="11"/>
      <c r="BCL103" s="11"/>
      <c r="BCM103" s="11"/>
      <c r="BCN103" s="11"/>
      <c r="BCO103" s="11"/>
      <c r="BCP103" s="11"/>
      <c r="BCQ103" s="11"/>
      <c r="BCR103" s="11"/>
      <c r="BCS103" s="11"/>
      <c r="BCT103" s="11"/>
      <c r="BCU103" s="11"/>
      <c r="BCV103" s="11"/>
      <c r="BCW103" s="11"/>
      <c r="BCX103" s="11"/>
      <c r="BCY103" s="11"/>
      <c r="BCZ103" s="11"/>
      <c r="BDA103" s="11"/>
      <c r="BDB103" s="11"/>
      <c r="BDC103" s="11"/>
      <c r="BDD103" s="11"/>
      <c r="BDE103" s="11"/>
      <c r="BDF103" s="11"/>
      <c r="BDG103" s="11"/>
      <c r="BDH103" s="11"/>
      <c r="BDI103" s="11"/>
      <c r="BDJ103" s="11"/>
      <c r="BDK103" s="11"/>
      <c r="BDL103" s="11"/>
      <c r="BDM103" s="11"/>
      <c r="BDN103" s="11"/>
      <c r="BDO103" s="11"/>
      <c r="BDP103" s="11"/>
      <c r="BDQ103" s="11"/>
      <c r="BDR103" s="11"/>
      <c r="BDS103" s="11"/>
      <c r="BDT103" s="11"/>
      <c r="BDU103" s="11"/>
      <c r="BDV103" s="11"/>
      <c r="BDW103" s="11"/>
      <c r="BDX103" s="11"/>
      <c r="BDY103" s="11"/>
      <c r="BDZ103" s="11"/>
      <c r="BEA103" s="11"/>
      <c r="BEB103" s="11"/>
      <c r="BEC103" s="11"/>
      <c r="BED103" s="11"/>
      <c r="BEE103" s="11"/>
      <c r="BEF103" s="11"/>
      <c r="BEG103" s="11"/>
      <c r="BEH103" s="11"/>
      <c r="BEI103" s="11"/>
      <c r="BEJ103" s="11"/>
      <c r="BEK103" s="11"/>
      <c r="BEL103" s="11"/>
      <c r="BEM103" s="11"/>
      <c r="BEN103" s="11"/>
      <c r="BEO103" s="11"/>
      <c r="BEP103" s="11"/>
      <c r="BEQ103" s="11"/>
      <c r="BER103" s="11"/>
      <c r="BES103" s="11"/>
      <c r="BET103" s="11"/>
      <c r="BEU103" s="11"/>
      <c r="BEV103" s="11"/>
      <c r="BEW103" s="11"/>
      <c r="BEX103" s="11"/>
      <c r="BEY103" s="11"/>
      <c r="BEZ103" s="11"/>
      <c r="BFA103" s="11"/>
      <c r="BFB103" s="11"/>
      <c r="BFC103" s="11"/>
      <c r="BFD103" s="11"/>
      <c r="BFE103" s="11"/>
      <c r="BFF103" s="11"/>
      <c r="BFG103" s="11"/>
      <c r="BFH103" s="11"/>
      <c r="BFI103" s="11"/>
      <c r="BFJ103" s="11"/>
      <c r="BFK103" s="11"/>
      <c r="BFL103" s="11"/>
      <c r="BFM103" s="11"/>
      <c r="BFN103" s="11"/>
      <c r="BFO103" s="11"/>
      <c r="BFP103" s="11"/>
      <c r="BFQ103" s="11"/>
      <c r="BFR103" s="11"/>
      <c r="BFS103" s="11"/>
      <c r="BFT103" s="11"/>
      <c r="BFU103" s="11"/>
      <c r="BFV103" s="11"/>
      <c r="BFW103" s="11"/>
      <c r="BFX103" s="11"/>
      <c r="BFY103" s="11"/>
      <c r="BFZ103" s="11"/>
      <c r="BGA103" s="11"/>
      <c r="BGB103" s="11"/>
      <c r="BGC103" s="11"/>
      <c r="BGD103" s="11"/>
      <c r="BGE103" s="11"/>
      <c r="BGF103" s="11"/>
      <c r="BGG103" s="11"/>
      <c r="BGH103" s="11"/>
      <c r="BGI103" s="11"/>
      <c r="BGJ103" s="11"/>
      <c r="BGK103" s="11"/>
      <c r="BGL103" s="11"/>
      <c r="BGM103" s="11"/>
      <c r="BGN103" s="11"/>
      <c r="BGO103" s="11"/>
      <c r="BGP103" s="11"/>
      <c r="BGQ103" s="11"/>
      <c r="BGR103" s="11"/>
      <c r="BGS103" s="11"/>
      <c r="BGT103" s="11"/>
      <c r="BGU103" s="11"/>
      <c r="BGV103" s="11"/>
      <c r="BGW103" s="11"/>
      <c r="BGX103" s="11"/>
      <c r="BGY103" s="11"/>
      <c r="BGZ103" s="11"/>
      <c r="BHA103" s="11"/>
      <c r="BHB103" s="11"/>
      <c r="BHC103" s="11"/>
      <c r="BHD103" s="11"/>
      <c r="BHE103" s="11"/>
      <c r="BHF103" s="11"/>
      <c r="BHG103" s="11"/>
      <c r="BHH103" s="11"/>
      <c r="BHI103" s="11"/>
      <c r="BHJ103" s="11"/>
      <c r="BHK103" s="11"/>
      <c r="BHL103" s="11"/>
      <c r="BHM103" s="11"/>
      <c r="BHN103" s="11"/>
      <c r="BHO103" s="11"/>
      <c r="BHP103" s="11"/>
      <c r="BHQ103" s="11"/>
      <c r="BHR103" s="11"/>
      <c r="BHS103" s="11"/>
      <c r="BHT103" s="11"/>
      <c r="BHU103" s="11"/>
      <c r="BHV103" s="11"/>
      <c r="BHW103" s="11"/>
      <c r="BHX103" s="11"/>
      <c r="BHY103" s="11"/>
      <c r="BHZ103" s="11"/>
      <c r="BIA103" s="11"/>
      <c r="BIB103" s="11"/>
      <c r="BIC103" s="11"/>
      <c r="BID103" s="11"/>
      <c r="BIE103" s="11"/>
      <c r="BIF103" s="11"/>
      <c r="BIG103" s="11"/>
      <c r="BIH103" s="11"/>
      <c r="BII103" s="11"/>
      <c r="BIJ103" s="11"/>
      <c r="BIK103" s="11"/>
      <c r="BIL103" s="11"/>
      <c r="BIM103" s="11"/>
      <c r="BIN103" s="11"/>
      <c r="BIO103" s="11"/>
      <c r="BIP103" s="11"/>
      <c r="BIQ103" s="11"/>
      <c r="BIR103" s="11"/>
      <c r="BIS103" s="11"/>
      <c r="BIT103" s="11"/>
      <c r="BIU103" s="11"/>
      <c r="BIV103" s="11"/>
      <c r="BIW103" s="11"/>
      <c r="BIX103" s="11"/>
      <c r="BIY103" s="11"/>
      <c r="BIZ103" s="11"/>
      <c r="BJA103" s="11"/>
      <c r="BJB103" s="11"/>
      <c r="BJC103" s="11"/>
      <c r="BJD103" s="11"/>
      <c r="BJE103" s="11"/>
      <c r="BJF103" s="11"/>
      <c r="BJG103" s="11"/>
      <c r="BJH103" s="11"/>
      <c r="BJI103" s="11"/>
      <c r="BJJ103" s="11"/>
      <c r="BJK103" s="11"/>
      <c r="BJL103" s="11"/>
      <c r="BJM103" s="11"/>
      <c r="BJN103" s="11"/>
      <c r="BJO103" s="11"/>
      <c r="BJP103" s="11"/>
      <c r="BJQ103" s="11"/>
      <c r="BJR103" s="11"/>
      <c r="BJS103" s="11"/>
      <c r="BJT103" s="11"/>
      <c r="BJU103" s="11"/>
      <c r="BJV103" s="11"/>
      <c r="BJW103" s="11"/>
      <c r="BJX103" s="11"/>
      <c r="BJY103" s="11"/>
      <c r="BJZ103" s="11"/>
      <c r="BKA103" s="11"/>
      <c r="BKB103" s="11"/>
      <c r="BKC103" s="11"/>
      <c r="BKD103" s="11"/>
      <c r="BKE103" s="11"/>
      <c r="BKF103" s="11"/>
      <c r="BKG103" s="11"/>
      <c r="BKH103" s="11"/>
      <c r="BKI103" s="11"/>
      <c r="BKJ103" s="11"/>
      <c r="BKK103" s="11"/>
      <c r="BKL103" s="11"/>
      <c r="BKM103" s="11"/>
      <c r="BKN103" s="11"/>
      <c r="BKO103" s="11"/>
      <c r="BKP103" s="11"/>
      <c r="BKQ103" s="11"/>
      <c r="BKR103" s="11"/>
      <c r="BKS103" s="11"/>
      <c r="BKT103" s="11"/>
      <c r="BKU103" s="11"/>
      <c r="BKV103" s="11"/>
      <c r="BKW103" s="11"/>
      <c r="BKX103" s="11"/>
      <c r="BKY103" s="11"/>
      <c r="BKZ103" s="11"/>
      <c r="BLA103" s="11"/>
      <c r="BLB103" s="11"/>
      <c r="BLC103" s="11"/>
      <c r="BLD103" s="11"/>
      <c r="BLE103" s="11"/>
      <c r="BLF103" s="11"/>
      <c r="BLG103" s="11"/>
      <c r="BLH103" s="11"/>
      <c r="BLI103" s="11"/>
      <c r="BLJ103" s="11"/>
      <c r="BLK103" s="11"/>
      <c r="BLL103" s="11"/>
      <c r="BLM103" s="11"/>
      <c r="BLN103" s="11"/>
      <c r="BLO103" s="11"/>
      <c r="BLP103" s="11"/>
      <c r="BLQ103" s="11"/>
      <c r="BLR103" s="11"/>
      <c r="BLS103" s="11"/>
      <c r="BLT103" s="11"/>
      <c r="BLU103" s="11"/>
      <c r="BLV103" s="11"/>
      <c r="BLW103" s="11"/>
      <c r="BLX103" s="11"/>
      <c r="BLY103" s="11"/>
      <c r="BLZ103" s="11"/>
      <c r="BMA103" s="11"/>
      <c r="BMB103" s="11"/>
      <c r="BMC103" s="11"/>
      <c r="BMD103" s="11"/>
      <c r="BME103" s="11"/>
      <c r="BMF103" s="11"/>
      <c r="BMG103" s="11"/>
      <c r="BMH103" s="11"/>
      <c r="BMI103" s="11"/>
      <c r="BMJ103" s="11"/>
      <c r="BMK103" s="11"/>
      <c r="BML103" s="11"/>
      <c r="BMM103" s="11"/>
      <c r="BMN103" s="11"/>
      <c r="BMO103" s="11"/>
      <c r="BMP103" s="11"/>
      <c r="BMQ103" s="11"/>
      <c r="BMR103" s="11"/>
      <c r="BMS103" s="11"/>
      <c r="BMT103" s="11"/>
      <c r="BMU103" s="11"/>
      <c r="BMV103" s="11"/>
      <c r="BMW103" s="11"/>
      <c r="BMX103" s="11"/>
      <c r="BMY103" s="11"/>
      <c r="BMZ103" s="11"/>
      <c r="BNA103" s="11"/>
      <c r="BNB103" s="11"/>
      <c r="BNC103" s="11"/>
      <c r="BND103" s="11"/>
      <c r="BNE103" s="11"/>
      <c r="BNF103" s="11"/>
      <c r="BNG103" s="11"/>
      <c r="BNH103" s="11"/>
      <c r="BNI103" s="11"/>
      <c r="BNJ103" s="11"/>
      <c r="BNK103" s="11"/>
      <c r="BNL103" s="11"/>
      <c r="BNM103" s="11"/>
      <c r="BNN103" s="11"/>
      <c r="BNO103" s="11"/>
      <c r="BNP103" s="11"/>
      <c r="BNQ103" s="11"/>
      <c r="BNR103" s="11"/>
      <c r="BNS103" s="11"/>
      <c r="BNT103" s="11"/>
      <c r="BNU103" s="11"/>
      <c r="BNV103" s="11"/>
      <c r="BNW103" s="11"/>
      <c r="BNX103" s="11"/>
      <c r="BNY103" s="11"/>
      <c r="BNZ103" s="11"/>
      <c r="BOA103" s="11"/>
      <c r="BOB103" s="11"/>
      <c r="BOC103" s="11"/>
      <c r="BOD103" s="11"/>
      <c r="BOE103" s="11"/>
      <c r="BOF103" s="11"/>
      <c r="BOG103" s="11"/>
      <c r="BOH103" s="11"/>
      <c r="BOI103" s="11"/>
      <c r="BOJ103" s="11"/>
      <c r="BOK103" s="11"/>
      <c r="BOL103" s="11"/>
      <c r="BOM103" s="11"/>
      <c r="BON103" s="11"/>
      <c r="BOO103" s="11"/>
      <c r="BOP103" s="11"/>
      <c r="BOQ103" s="11"/>
      <c r="BOR103" s="11"/>
      <c r="BOS103" s="11"/>
      <c r="BOT103" s="11"/>
      <c r="BOU103" s="11"/>
      <c r="BOV103" s="11"/>
      <c r="BOW103" s="11"/>
      <c r="BOX103" s="11"/>
      <c r="BOY103" s="11"/>
      <c r="BOZ103" s="11"/>
      <c r="BPA103" s="11"/>
      <c r="BPB103" s="11"/>
      <c r="BPC103" s="11"/>
      <c r="BPD103" s="11"/>
      <c r="BPE103" s="11"/>
      <c r="BPF103" s="11"/>
      <c r="BPG103" s="11"/>
      <c r="BPH103" s="11"/>
      <c r="BPI103" s="11"/>
      <c r="BPJ103" s="11"/>
      <c r="BPK103" s="11"/>
      <c r="BPL103" s="11"/>
      <c r="BPM103" s="11"/>
      <c r="BPN103" s="11"/>
      <c r="BPO103" s="11"/>
      <c r="BPP103" s="11"/>
      <c r="BPQ103" s="11"/>
      <c r="BPR103" s="11"/>
      <c r="BPS103" s="11"/>
      <c r="BPT103" s="11"/>
      <c r="BPU103" s="11"/>
      <c r="BPV103" s="11"/>
      <c r="BPW103" s="11"/>
      <c r="BPX103" s="11"/>
      <c r="BPY103" s="11"/>
      <c r="BPZ103" s="11"/>
      <c r="BQA103" s="11"/>
      <c r="BQB103" s="11"/>
      <c r="BQC103" s="11"/>
      <c r="BQD103" s="11"/>
      <c r="BQE103" s="11"/>
      <c r="BQF103" s="11"/>
      <c r="BQG103" s="11"/>
      <c r="BQH103" s="11"/>
      <c r="BQI103" s="11"/>
      <c r="BQJ103" s="11"/>
      <c r="BQK103" s="11"/>
      <c r="BQL103" s="11"/>
      <c r="BQM103" s="11"/>
      <c r="BQN103" s="11"/>
      <c r="BQO103" s="11"/>
      <c r="BQP103" s="11"/>
      <c r="BQQ103" s="11"/>
      <c r="BQR103" s="11"/>
      <c r="BQS103" s="11"/>
      <c r="BQT103" s="11"/>
      <c r="BQU103" s="11"/>
      <c r="BQV103" s="11"/>
      <c r="BQW103" s="11"/>
      <c r="BQX103" s="11"/>
      <c r="BQY103" s="11"/>
      <c r="BQZ103" s="11"/>
      <c r="BRA103" s="11"/>
      <c r="BRB103" s="11"/>
      <c r="BRC103" s="11"/>
      <c r="BRD103" s="11"/>
      <c r="BRE103" s="11"/>
      <c r="BRF103" s="11"/>
      <c r="BRG103" s="11"/>
      <c r="BRH103" s="11"/>
      <c r="BRI103" s="11"/>
      <c r="BRJ103" s="11"/>
      <c r="BRK103" s="11"/>
      <c r="BRL103" s="11"/>
      <c r="BRM103" s="11"/>
      <c r="BRN103" s="11"/>
      <c r="BRO103" s="11"/>
      <c r="BRP103" s="11"/>
      <c r="BRQ103" s="11"/>
      <c r="BRR103" s="11"/>
      <c r="BRS103" s="11"/>
      <c r="BRT103" s="11"/>
      <c r="BRU103" s="11"/>
      <c r="BRV103" s="11"/>
      <c r="BRW103" s="11"/>
      <c r="BRX103" s="11"/>
      <c r="BRY103" s="11"/>
      <c r="BRZ103" s="11"/>
      <c r="BSA103" s="11"/>
      <c r="BSB103" s="11"/>
      <c r="BSC103" s="11"/>
      <c r="BSD103" s="11"/>
      <c r="BSE103" s="11"/>
      <c r="BSF103" s="11"/>
      <c r="BSG103" s="11"/>
      <c r="BSH103" s="11"/>
      <c r="BSI103" s="11"/>
      <c r="BSJ103" s="11"/>
      <c r="BSK103" s="11"/>
      <c r="BSL103" s="11"/>
      <c r="BSM103" s="11"/>
      <c r="BSN103" s="11"/>
      <c r="BSO103" s="11"/>
      <c r="BSP103" s="11"/>
      <c r="BSQ103" s="11"/>
      <c r="BSR103" s="11"/>
      <c r="BSS103" s="11"/>
      <c r="BST103" s="11"/>
      <c r="BSU103" s="11"/>
      <c r="BSV103" s="11"/>
      <c r="BSW103" s="11"/>
      <c r="BSX103" s="11"/>
      <c r="BSY103" s="11"/>
      <c r="BSZ103" s="11"/>
      <c r="BTA103" s="11"/>
      <c r="BTB103" s="11"/>
      <c r="BTC103" s="11"/>
      <c r="BTD103" s="11"/>
      <c r="BTE103" s="11"/>
      <c r="BTF103" s="11"/>
      <c r="BTG103" s="11"/>
      <c r="BTH103" s="11"/>
      <c r="BTI103" s="11"/>
      <c r="BTJ103" s="11"/>
      <c r="BTK103" s="11"/>
      <c r="BTL103" s="11"/>
      <c r="BTM103" s="11"/>
      <c r="BTN103" s="11"/>
      <c r="BTO103" s="11"/>
      <c r="BTP103" s="11"/>
      <c r="BTQ103" s="11"/>
      <c r="BTR103" s="11"/>
      <c r="BTS103" s="11"/>
      <c r="BTT103" s="11"/>
      <c r="BTU103" s="11"/>
      <c r="BTV103" s="11"/>
      <c r="BTW103" s="11"/>
      <c r="BTX103" s="11"/>
      <c r="BTY103" s="11"/>
      <c r="BTZ103" s="11"/>
      <c r="BUA103" s="11"/>
      <c r="BUB103" s="11"/>
      <c r="BUC103" s="11"/>
      <c r="BUD103" s="11"/>
      <c r="BUE103" s="11"/>
      <c r="BUF103" s="11"/>
      <c r="BUG103" s="11"/>
      <c r="BUH103" s="11"/>
      <c r="BUI103" s="11"/>
      <c r="BUJ103" s="11"/>
      <c r="BUK103" s="11"/>
      <c r="BUL103" s="11"/>
      <c r="BUM103" s="11"/>
      <c r="BUN103" s="11"/>
      <c r="BUO103" s="11"/>
      <c r="BUP103" s="11"/>
      <c r="BUQ103" s="11"/>
      <c r="BUR103" s="11"/>
      <c r="BUS103" s="11"/>
      <c r="BUT103" s="11"/>
      <c r="BUU103" s="11"/>
      <c r="BUV103" s="11"/>
      <c r="BUW103" s="11"/>
      <c r="BUX103" s="11"/>
      <c r="BUY103" s="11"/>
      <c r="BUZ103" s="11"/>
      <c r="BVA103" s="11"/>
      <c r="BVB103" s="11"/>
      <c r="BVC103" s="11"/>
      <c r="BVD103" s="11"/>
      <c r="BVE103" s="11"/>
      <c r="BVF103" s="11"/>
      <c r="BVG103" s="11"/>
      <c r="BVH103" s="11"/>
      <c r="BVI103" s="11"/>
      <c r="BVJ103" s="11"/>
      <c r="BVK103" s="11"/>
      <c r="BVL103" s="11"/>
      <c r="BVM103" s="11"/>
      <c r="BVN103" s="11"/>
      <c r="BVO103" s="11"/>
      <c r="BVP103" s="11"/>
      <c r="BVQ103" s="11"/>
      <c r="BVR103" s="11"/>
      <c r="BVS103" s="11"/>
      <c r="BVT103" s="11"/>
      <c r="BVU103" s="11"/>
      <c r="BVV103" s="11"/>
      <c r="BVW103" s="11"/>
      <c r="BVX103" s="11"/>
      <c r="BVY103" s="11"/>
      <c r="BVZ103" s="11"/>
      <c r="BWA103" s="11"/>
      <c r="BWB103" s="11"/>
      <c r="BWC103" s="11"/>
      <c r="BWD103" s="11"/>
      <c r="BWE103" s="11"/>
      <c r="BWF103" s="11"/>
      <c r="BWG103" s="11"/>
      <c r="BWH103" s="11"/>
      <c r="BWI103" s="11"/>
      <c r="BWJ103" s="11"/>
      <c r="BWK103" s="11"/>
      <c r="BWL103" s="11"/>
      <c r="BWM103" s="11"/>
      <c r="BWN103" s="11"/>
      <c r="BWO103" s="11"/>
      <c r="BWP103" s="11"/>
      <c r="BWQ103" s="11"/>
      <c r="BWR103" s="11"/>
      <c r="BWS103" s="11"/>
      <c r="BWT103" s="11"/>
      <c r="BWU103" s="11"/>
      <c r="BWV103" s="11"/>
      <c r="BWW103" s="11"/>
      <c r="BWX103" s="11"/>
      <c r="BWY103" s="11"/>
      <c r="BWZ103" s="11"/>
      <c r="BXA103" s="11"/>
      <c r="BXB103" s="11"/>
      <c r="BXC103" s="11"/>
      <c r="BXD103" s="11"/>
      <c r="BXE103" s="11"/>
      <c r="BXF103" s="11"/>
      <c r="BXG103" s="11"/>
      <c r="BXH103" s="11"/>
      <c r="BXI103" s="11"/>
      <c r="BXJ103" s="11"/>
      <c r="BXK103" s="11"/>
      <c r="BXL103" s="11"/>
      <c r="BXM103" s="11"/>
      <c r="BXN103" s="11"/>
      <c r="BXO103" s="11"/>
      <c r="BXP103" s="11"/>
      <c r="BXQ103" s="11"/>
      <c r="BXR103" s="11"/>
      <c r="BXS103" s="11"/>
      <c r="BXT103" s="11"/>
      <c r="BXU103" s="11"/>
      <c r="BXV103" s="11"/>
      <c r="BXW103" s="11"/>
      <c r="BXX103" s="11"/>
      <c r="BXY103" s="11"/>
      <c r="BXZ103" s="11"/>
      <c r="BYA103" s="11"/>
      <c r="BYB103" s="11"/>
      <c r="BYC103" s="11"/>
      <c r="BYD103" s="11"/>
      <c r="BYE103" s="11"/>
      <c r="BYF103" s="11"/>
      <c r="BYG103" s="11"/>
      <c r="BYH103" s="11"/>
      <c r="BYI103" s="11"/>
      <c r="BYJ103" s="11"/>
      <c r="BYK103" s="11"/>
      <c r="BYL103" s="11"/>
      <c r="BYM103" s="11"/>
      <c r="BYN103" s="11"/>
      <c r="BYO103" s="11"/>
      <c r="BYP103" s="11"/>
      <c r="BYQ103" s="11"/>
      <c r="BYR103" s="11"/>
      <c r="BYS103" s="11"/>
      <c r="BYT103" s="11"/>
      <c r="BYU103" s="11"/>
      <c r="BYV103" s="11"/>
      <c r="BYW103" s="11"/>
      <c r="BYX103" s="11"/>
      <c r="BYY103" s="11"/>
      <c r="BYZ103" s="11"/>
      <c r="BZA103" s="11"/>
      <c r="BZB103" s="11"/>
      <c r="BZC103" s="11"/>
      <c r="BZD103" s="11"/>
      <c r="BZE103" s="11"/>
      <c r="BZF103" s="11"/>
      <c r="BZG103" s="11"/>
      <c r="BZH103" s="11"/>
      <c r="BZI103" s="11"/>
      <c r="BZJ103" s="11"/>
      <c r="BZK103" s="11"/>
      <c r="BZL103" s="11"/>
      <c r="BZM103" s="11"/>
      <c r="BZN103" s="11"/>
      <c r="BZO103" s="11"/>
      <c r="BZP103" s="11"/>
      <c r="BZQ103" s="11"/>
      <c r="BZR103" s="11"/>
      <c r="BZS103" s="11"/>
      <c r="BZT103" s="11"/>
      <c r="BZU103" s="11"/>
      <c r="BZV103" s="11"/>
      <c r="BZW103" s="11"/>
      <c r="BZX103" s="11"/>
      <c r="BZY103" s="11"/>
      <c r="BZZ103" s="11"/>
      <c r="CAA103" s="11"/>
      <c r="CAB103" s="11"/>
      <c r="CAC103" s="11"/>
      <c r="CAD103" s="11"/>
      <c r="CAE103" s="11"/>
      <c r="CAF103" s="11"/>
      <c r="CAG103" s="11"/>
      <c r="CAH103" s="11"/>
      <c r="CAI103" s="11"/>
      <c r="CAJ103" s="11"/>
      <c r="CAK103" s="11"/>
      <c r="CAL103" s="11"/>
      <c r="CAM103" s="11"/>
      <c r="CAN103" s="11"/>
      <c r="CAO103" s="11"/>
      <c r="CAP103" s="11"/>
      <c r="CAQ103" s="11"/>
      <c r="CAR103" s="11"/>
      <c r="CAS103" s="11"/>
      <c r="CAT103" s="11"/>
      <c r="CAU103" s="11"/>
      <c r="CAV103" s="11"/>
      <c r="CAW103" s="11"/>
      <c r="CAX103" s="11"/>
      <c r="CAY103" s="11"/>
      <c r="CAZ103" s="11"/>
      <c r="CBA103" s="11"/>
      <c r="CBB103" s="11"/>
      <c r="CBC103" s="11"/>
      <c r="CBD103" s="11"/>
      <c r="CBE103" s="11"/>
      <c r="CBF103" s="11"/>
      <c r="CBG103" s="11"/>
      <c r="CBH103" s="11"/>
      <c r="CBI103" s="11"/>
      <c r="CBJ103" s="11"/>
      <c r="CBK103" s="11"/>
      <c r="CBL103" s="11"/>
      <c r="CBM103" s="11"/>
      <c r="CBN103" s="11"/>
      <c r="CBO103" s="11"/>
      <c r="CBP103" s="11"/>
      <c r="CBQ103" s="11"/>
      <c r="CBR103" s="11"/>
      <c r="CBS103" s="11"/>
      <c r="CBT103" s="11"/>
      <c r="CBU103" s="11"/>
      <c r="CBV103" s="11"/>
      <c r="CBW103" s="11"/>
      <c r="CBX103" s="11"/>
      <c r="CBY103" s="11"/>
      <c r="CBZ103" s="11"/>
      <c r="CCA103" s="11"/>
      <c r="CCB103" s="11"/>
      <c r="CCC103" s="11"/>
      <c r="CCD103" s="11"/>
      <c r="CCE103" s="11"/>
      <c r="CCF103" s="11"/>
      <c r="CCG103" s="11"/>
      <c r="CCH103" s="11"/>
      <c r="CCI103" s="11"/>
      <c r="CCJ103" s="11"/>
      <c r="CCK103" s="11"/>
      <c r="CCL103" s="11"/>
      <c r="CCM103" s="11"/>
      <c r="CCN103" s="11"/>
      <c r="CCO103" s="11"/>
      <c r="CCP103" s="11"/>
      <c r="CCQ103" s="11"/>
      <c r="CCR103" s="11"/>
      <c r="CCS103" s="11"/>
      <c r="CCT103" s="11"/>
      <c r="CCU103" s="11"/>
      <c r="CCV103" s="11"/>
      <c r="CCW103" s="11"/>
      <c r="CCX103" s="11"/>
      <c r="CCY103" s="11"/>
      <c r="CCZ103" s="11"/>
      <c r="CDA103" s="11"/>
      <c r="CDB103" s="11"/>
      <c r="CDC103" s="11"/>
      <c r="CDD103" s="11"/>
      <c r="CDE103" s="11"/>
      <c r="CDF103" s="11"/>
      <c r="CDG103" s="11"/>
      <c r="CDH103" s="11"/>
      <c r="CDI103" s="11"/>
      <c r="CDJ103" s="11"/>
      <c r="CDK103" s="11"/>
      <c r="CDL103" s="11"/>
      <c r="CDM103" s="11"/>
      <c r="CDN103" s="11"/>
      <c r="CDO103" s="11"/>
      <c r="CDP103" s="11"/>
      <c r="CDQ103" s="11"/>
      <c r="CDR103" s="11"/>
      <c r="CDS103" s="11"/>
      <c r="CDT103" s="11"/>
      <c r="CDU103" s="11"/>
      <c r="CDV103" s="11"/>
      <c r="CDW103" s="11"/>
      <c r="CDX103" s="11"/>
      <c r="CDY103" s="11"/>
      <c r="CDZ103" s="11"/>
      <c r="CEA103" s="11"/>
      <c r="CEB103" s="11"/>
      <c r="CEC103" s="11"/>
      <c r="CED103" s="11"/>
      <c r="CEE103" s="11"/>
      <c r="CEF103" s="11"/>
      <c r="CEG103" s="11"/>
      <c r="CEH103" s="11"/>
      <c r="CEI103" s="11"/>
      <c r="CEJ103" s="11"/>
      <c r="CEK103" s="11"/>
      <c r="CEL103" s="11"/>
      <c r="CEM103" s="11"/>
      <c r="CEN103" s="11"/>
      <c r="CEO103" s="11"/>
      <c r="CEP103" s="11"/>
      <c r="CEQ103" s="11"/>
      <c r="CER103" s="11"/>
      <c r="CES103" s="11"/>
      <c r="CET103" s="11"/>
      <c r="CEU103" s="11"/>
      <c r="CEV103" s="11"/>
      <c r="CEW103" s="11"/>
      <c r="CEX103" s="11"/>
      <c r="CEY103" s="11"/>
      <c r="CEZ103" s="11"/>
      <c r="CFA103" s="11"/>
      <c r="CFB103" s="11"/>
      <c r="CFC103" s="11"/>
      <c r="CFD103" s="11"/>
      <c r="CFE103" s="11"/>
      <c r="CFF103" s="11"/>
      <c r="CFG103" s="11"/>
      <c r="CFH103" s="11"/>
      <c r="CFI103" s="11"/>
      <c r="CFJ103" s="11"/>
      <c r="CFK103" s="11"/>
      <c r="CFL103" s="11"/>
      <c r="CFM103" s="11"/>
      <c r="CFN103" s="11"/>
      <c r="CFO103" s="11"/>
      <c r="CFP103" s="11"/>
      <c r="CFQ103" s="11"/>
      <c r="CFR103" s="11"/>
      <c r="CFS103" s="11"/>
      <c r="CFT103" s="11"/>
      <c r="CFU103" s="11"/>
      <c r="CFV103" s="11"/>
      <c r="CFW103" s="11"/>
      <c r="CFX103" s="11"/>
      <c r="CFY103" s="11"/>
      <c r="CFZ103" s="11"/>
      <c r="CGA103" s="11"/>
      <c r="CGB103" s="11"/>
      <c r="CGC103" s="11"/>
      <c r="CGD103" s="11"/>
      <c r="CGE103" s="11"/>
      <c r="CGF103" s="11"/>
      <c r="CGG103" s="11"/>
      <c r="CGH103" s="11"/>
      <c r="CGI103" s="11"/>
      <c r="CGJ103" s="11"/>
      <c r="CGK103" s="11"/>
      <c r="CGL103" s="11"/>
      <c r="CGM103" s="11"/>
      <c r="CGN103" s="11"/>
      <c r="CGO103" s="11"/>
      <c r="CGP103" s="11"/>
      <c r="CGQ103" s="11"/>
      <c r="CGR103" s="11"/>
      <c r="CGS103" s="11"/>
      <c r="CGT103" s="11"/>
      <c r="CGU103" s="11"/>
      <c r="CGV103" s="11"/>
      <c r="CGW103" s="11"/>
      <c r="CGX103" s="11"/>
      <c r="CGY103" s="11"/>
      <c r="CGZ103" s="11"/>
      <c r="CHA103" s="11"/>
      <c r="CHB103" s="11"/>
      <c r="CHC103" s="11"/>
      <c r="CHD103" s="11"/>
      <c r="CHE103" s="11"/>
      <c r="CHF103" s="11"/>
      <c r="CHG103" s="11"/>
      <c r="CHH103" s="11"/>
      <c r="CHI103" s="11"/>
      <c r="CHJ103" s="11"/>
      <c r="CHK103" s="11"/>
      <c r="CHL103" s="11"/>
      <c r="CHM103" s="11"/>
      <c r="CHN103" s="11"/>
      <c r="CHO103" s="11"/>
      <c r="CHP103" s="11"/>
      <c r="CHQ103" s="11"/>
      <c r="CHR103" s="11"/>
      <c r="CHS103" s="11"/>
      <c r="CHT103" s="11"/>
      <c r="CHU103" s="11"/>
      <c r="CHV103" s="11"/>
      <c r="CHW103" s="11"/>
      <c r="CHX103" s="11"/>
      <c r="CHY103" s="11"/>
      <c r="CHZ103" s="11"/>
      <c r="CIA103" s="11"/>
      <c r="CIB103" s="11"/>
      <c r="CIC103" s="11"/>
      <c r="CID103" s="11"/>
      <c r="CIE103" s="11"/>
      <c r="CIF103" s="11"/>
      <c r="CIG103" s="11"/>
      <c r="CIH103" s="11"/>
      <c r="CII103" s="11"/>
      <c r="CIJ103" s="11"/>
      <c r="CIK103" s="11"/>
      <c r="CIL103" s="11"/>
      <c r="CIM103" s="11"/>
      <c r="CIN103" s="11"/>
      <c r="CIO103" s="11"/>
      <c r="CIP103" s="11"/>
      <c r="CIQ103" s="11"/>
      <c r="CIR103" s="11"/>
      <c r="CIS103" s="11"/>
      <c r="CIT103" s="11"/>
      <c r="CIU103" s="11"/>
      <c r="CIV103" s="11"/>
      <c r="CIW103" s="11"/>
      <c r="CIX103" s="11"/>
      <c r="CIY103" s="11"/>
      <c r="CIZ103" s="11"/>
      <c r="CJA103" s="11"/>
      <c r="CJB103" s="11"/>
      <c r="CJC103" s="11"/>
      <c r="CJD103" s="11"/>
      <c r="CJE103" s="11"/>
      <c r="CJF103" s="11"/>
      <c r="CJG103" s="11"/>
      <c r="CJH103" s="11"/>
      <c r="CJI103" s="11"/>
      <c r="CJJ103" s="11"/>
      <c r="CJK103" s="11"/>
      <c r="CJL103" s="11"/>
      <c r="CJM103" s="11"/>
      <c r="CJN103" s="11"/>
      <c r="CJO103" s="11"/>
      <c r="CJP103" s="11"/>
      <c r="CJQ103" s="11"/>
      <c r="CJR103" s="11"/>
      <c r="CJS103" s="11"/>
      <c r="CJT103" s="11"/>
      <c r="CJU103" s="11"/>
      <c r="CJV103" s="11"/>
      <c r="CJW103" s="11"/>
      <c r="CJX103" s="11"/>
      <c r="CJY103" s="11"/>
      <c r="CJZ103" s="11"/>
      <c r="CKA103" s="11"/>
      <c r="CKB103" s="11"/>
      <c r="CKC103" s="11"/>
      <c r="CKD103" s="11"/>
      <c r="CKE103" s="11"/>
      <c r="CKF103" s="11"/>
      <c r="CKG103" s="11"/>
      <c r="CKH103" s="11"/>
      <c r="CKI103" s="11"/>
      <c r="CKJ103" s="11"/>
      <c r="CKK103" s="11"/>
      <c r="CKL103" s="11"/>
      <c r="CKM103" s="11"/>
      <c r="CKN103" s="11"/>
      <c r="CKO103" s="11"/>
      <c r="CKP103" s="11"/>
      <c r="CKQ103" s="11"/>
      <c r="CKR103" s="11"/>
      <c r="CKS103" s="11"/>
      <c r="CKT103" s="11"/>
      <c r="CKU103" s="11"/>
      <c r="CKV103" s="11"/>
      <c r="CKW103" s="11"/>
      <c r="CKX103" s="11"/>
      <c r="CKY103" s="11"/>
      <c r="CKZ103" s="11"/>
      <c r="CLA103" s="11"/>
      <c r="CLB103" s="11"/>
      <c r="CLC103" s="11"/>
      <c r="CLD103" s="11"/>
      <c r="CLE103" s="11"/>
      <c r="CLF103" s="11"/>
      <c r="CLG103" s="11"/>
      <c r="CLH103" s="11"/>
      <c r="CLI103" s="11"/>
      <c r="CLJ103" s="11"/>
      <c r="CLK103" s="11"/>
      <c r="CLL103" s="11"/>
      <c r="CLM103" s="11"/>
      <c r="CLN103" s="11"/>
      <c r="CLO103" s="11"/>
      <c r="CLP103" s="11"/>
      <c r="CLQ103" s="11"/>
      <c r="CLR103" s="11"/>
      <c r="CLS103" s="11"/>
      <c r="CLT103" s="11"/>
      <c r="CLU103" s="11"/>
      <c r="CLV103" s="11"/>
      <c r="CLW103" s="11"/>
      <c r="CLX103" s="11"/>
      <c r="CLY103" s="11"/>
      <c r="CLZ103" s="11"/>
      <c r="CMA103" s="11"/>
      <c r="CMB103" s="11"/>
      <c r="CMC103" s="11"/>
      <c r="CMD103" s="11"/>
      <c r="CME103" s="11"/>
      <c r="CMF103" s="11"/>
      <c r="CMG103" s="11"/>
      <c r="CMH103" s="11"/>
      <c r="CMI103" s="11"/>
      <c r="CMJ103" s="11"/>
      <c r="CMK103" s="11"/>
      <c r="CML103" s="11"/>
      <c r="CMM103" s="11"/>
      <c r="CMN103" s="11"/>
      <c r="CMO103" s="11"/>
      <c r="CMP103" s="11"/>
      <c r="CMQ103" s="11"/>
      <c r="CMR103" s="11"/>
      <c r="CMS103" s="11"/>
      <c r="CMT103" s="11"/>
      <c r="CMU103" s="11"/>
      <c r="CMV103" s="11"/>
      <c r="CMW103" s="11"/>
      <c r="CMX103" s="11"/>
      <c r="CMY103" s="11"/>
      <c r="CMZ103" s="11"/>
      <c r="CNA103" s="11"/>
      <c r="CNB103" s="11"/>
      <c r="CNC103" s="11"/>
      <c r="CND103" s="11"/>
      <c r="CNE103" s="11"/>
      <c r="CNF103" s="11"/>
      <c r="CNG103" s="11"/>
      <c r="CNH103" s="11"/>
      <c r="CNI103" s="11"/>
      <c r="CNJ103" s="11"/>
      <c r="CNK103" s="11"/>
      <c r="CNL103" s="11"/>
      <c r="CNM103" s="11"/>
      <c r="CNN103" s="11"/>
      <c r="CNO103" s="11"/>
      <c r="CNP103" s="11"/>
      <c r="CNQ103" s="11"/>
      <c r="CNR103" s="11"/>
      <c r="CNS103" s="11"/>
      <c r="CNT103" s="11"/>
      <c r="CNU103" s="11"/>
      <c r="CNV103" s="11"/>
      <c r="CNW103" s="11"/>
      <c r="CNX103" s="11"/>
      <c r="CNY103" s="11"/>
      <c r="CNZ103" s="11"/>
      <c r="COA103" s="11"/>
      <c r="COB103" s="11"/>
      <c r="COC103" s="11"/>
      <c r="COD103" s="11"/>
      <c r="COE103" s="11"/>
      <c r="COF103" s="11"/>
      <c r="COG103" s="11"/>
      <c r="COH103" s="11"/>
      <c r="COI103" s="11"/>
      <c r="COJ103" s="11"/>
      <c r="COK103" s="11"/>
      <c r="COL103" s="11"/>
      <c r="COM103" s="11"/>
      <c r="CON103" s="11"/>
      <c r="COO103" s="11"/>
      <c r="COP103" s="11"/>
      <c r="COQ103" s="11"/>
      <c r="COR103" s="11"/>
      <c r="COS103" s="11"/>
      <c r="COT103" s="11"/>
      <c r="COU103" s="11"/>
      <c r="COV103" s="11"/>
      <c r="COW103" s="11"/>
      <c r="COX103" s="11"/>
      <c r="COY103" s="11"/>
      <c r="COZ103" s="11"/>
      <c r="CPA103" s="11"/>
      <c r="CPB103" s="11"/>
      <c r="CPC103" s="11"/>
      <c r="CPD103" s="11"/>
      <c r="CPE103" s="11"/>
      <c r="CPF103" s="11"/>
      <c r="CPG103" s="11"/>
      <c r="CPH103" s="11"/>
      <c r="CPI103" s="11"/>
      <c r="CPJ103" s="11"/>
      <c r="CPK103" s="11"/>
      <c r="CPL103" s="11"/>
      <c r="CPM103" s="11"/>
      <c r="CPN103" s="11"/>
      <c r="CPO103" s="11"/>
      <c r="CPP103" s="11"/>
      <c r="CPQ103" s="11"/>
      <c r="CPR103" s="11"/>
      <c r="CPS103" s="11"/>
      <c r="CPT103" s="11"/>
      <c r="CPU103" s="11"/>
      <c r="CPV103" s="11"/>
      <c r="CPW103" s="11"/>
      <c r="CPX103" s="11"/>
      <c r="CPY103" s="11"/>
      <c r="CPZ103" s="11"/>
      <c r="CQA103" s="11"/>
      <c r="CQB103" s="11"/>
      <c r="CQC103" s="11"/>
      <c r="CQD103" s="11"/>
      <c r="CQE103" s="11"/>
      <c r="CQF103" s="11"/>
      <c r="CQG103" s="11"/>
      <c r="CQH103" s="11"/>
      <c r="CQI103" s="11"/>
      <c r="CQJ103" s="11"/>
      <c r="CQK103" s="11"/>
      <c r="CQL103" s="11"/>
      <c r="CQM103" s="11"/>
      <c r="CQN103" s="11"/>
      <c r="CQO103" s="11"/>
      <c r="CQP103" s="11"/>
      <c r="CQQ103" s="11"/>
      <c r="CQR103" s="11"/>
      <c r="CQS103" s="11"/>
      <c r="CQT103" s="11"/>
      <c r="CQU103" s="11"/>
      <c r="CQV103" s="11"/>
      <c r="CQW103" s="11"/>
      <c r="CQX103" s="11"/>
      <c r="CQY103" s="11"/>
      <c r="CQZ103" s="11"/>
      <c r="CRA103" s="11"/>
      <c r="CRB103" s="11"/>
      <c r="CRC103" s="11"/>
      <c r="CRD103" s="11"/>
      <c r="CRE103" s="11"/>
      <c r="CRF103" s="11"/>
      <c r="CRG103" s="11"/>
      <c r="CRH103" s="11"/>
      <c r="CRI103" s="11"/>
      <c r="CRJ103" s="11"/>
      <c r="CRK103" s="11"/>
      <c r="CRL103" s="11"/>
      <c r="CRM103" s="11"/>
      <c r="CRN103" s="11"/>
      <c r="CRO103" s="11"/>
      <c r="CRP103" s="11"/>
      <c r="CRQ103" s="11"/>
      <c r="CRR103" s="11"/>
      <c r="CRS103" s="11"/>
      <c r="CRT103" s="11"/>
      <c r="CRU103" s="11"/>
      <c r="CRV103" s="11"/>
      <c r="CRW103" s="11"/>
      <c r="CRX103" s="11"/>
      <c r="CRY103" s="11"/>
      <c r="CRZ103" s="11"/>
      <c r="CSA103" s="11"/>
      <c r="CSB103" s="11"/>
      <c r="CSC103" s="11"/>
      <c r="CSD103" s="11"/>
      <c r="CSE103" s="11"/>
      <c r="CSF103" s="11"/>
      <c r="CSG103" s="11"/>
      <c r="CSH103" s="11"/>
      <c r="CSI103" s="11"/>
      <c r="CSJ103" s="11"/>
      <c r="CSK103" s="11"/>
      <c r="CSL103" s="11"/>
      <c r="CSM103" s="11"/>
      <c r="CSN103" s="11"/>
      <c r="CSO103" s="11"/>
      <c r="CSP103" s="11"/>
      <c r="CSQ103" s="11"/>
      <c r="CSR103" s="11"/>
      <c r="CSS103" s="11"/>
      <c r="CST103" s="11"/>
      <c r="CSU103" s="11"/>
      <c r="CSV103" s="11"/>
      <c r="CSW103" s="11"/>
      <c r="CSX103" s="11"/>
      <c r="CSY103" s="11"/>
      <c r="CSZ103" s="11"/>
      <c r="CTA103" s="11"/>
      <c r="CTB103" s="11"/>
      <c r="CTC103" s="11"/>
      <c r="CTD103" s="11"/>
      <c r="CTE103" s="11"/>
      <c r="CTF103" s="11"/>
      <c r="CTG103" s="11"/>
      <c r="CTH103" s="11"/>
      <c r="CTI103" s="11"/>
      <c r="CTJ103" s="11"/>
      <c r="CTK103" s="11"/>
      <c r="CTL103" s="11"/>
      <c r="CTM103" s="11"/>
      <c r="CTN103" s="11"/>
      <c r="CTO103" s="11"/>
      <c r="CTP103" s="11"/>
      <c r="CTQ103" s="11"/>
      <c r="CTR103" s="11"/>
      <c r="CTS103" s="11"/>
      <c r="CTT103" s="11"/>
      <c r="CTU103" s="11"/>
      <c r="CTV103" s="11"/>
      <c r="CTW103" s="11"/>
      <c r="CTX103" s="11"/>
      <c r="CTY103" s="11"/>
      <c r="CTZ103" s="11"/>
      <c r="CUA103" s="11"/>
      <c r="CUB103" s="11"/>
      <c r="CUC103" s="11"/>
      <c r="CUD103" s="11"/>
      <c r="CUE103" s="11"/>
      <c r="CUF103" s="11"/>
      <c r="CUG103" s="11"/>
      <c r="CUH103" s="11"/>
      <c r="CUI103" s="11"/>
      <c r="CUJ103" s="11"/>
      <c r="CUK103" s="11"/>
      <c r="CUL103" s="11"/>
      <c r="CUM103" s="11"/>
      <c r="CUN103" s="11"/>
      <c r="CUO103" s="11"/>
      <c r="CUP103" s="11"/>
      <c r="CUQ103" s="11"/>
      <c r="CUR103" s="11"/>
      <c r="CUS103" s="11"/>
      <c r="CUT103" s="11"/>
      <c r="CUU103" s="11"/>
      <c r="CUV103" s="11"/>
      <c r="CUW103" s="11"/>
      <c r="CUX103" s="11"/>
      <c r="CUY103" s="11"/>
      <c r="CUZ103" s="11"/>
      <c r="CVA103" s="11"/>
      <c r="CVB103" s="11"/>
      <c r="CVC103" s="11"/>
      <c r="CVD103" s="11"/>
      <c r="CVE103" s="11"/>
      <c r="CVF103" s="11"/>
      <c r="CVG103" s="11"/>
      <c r="CVH103" s="11"/>
      <c r="CVI103" s="11"/>
      <c r="CVJ103" s="11"/>
      <c r="CVK103" s="11"/>
      <c r="CVL103" s="11"/>
      <c r="CVM103" s="11"/>
      <c r="CVN103" s="11"/>
      <c r="CVO103" s="11"/>
      <c r="CVP103" s="11"/>
      <c r="CVQ103" s="11"/>
      <c r="CVR103" s="11"/>
      <c r="CVS103" s="11"/>
      <c r="CVT103" s="11"/>
      <c r="CVU103" s="11"/>
      <c r="CVV103" s="11"/>
      <c r="CVW103" s="11"/>
      <c r="CVX103" s="11"/>
      <c r="CVY103" s="11"/>
      <c r="CVZ103" s="11"/>
      <c r="CWA103" s="11"/>
      <c r="CWB103" s="11"/>
      <c r="CWC103" s="11"/>
      <c r="CWD103" s="11"/>
      <c r="CWE103" s="11"/>
      <c r="CWF103" s="11"/>
      <c r="CWG103" s="11"/>
      <c r="CWH103" s="11"/>
      <c r="CWI103" s="11"/>
      <c r="CWJ103" s="11"/>
      <c r="CWK103" s="11"/>
      <c r="CWL103" s="11"/>
      <c r="CWM103" s="11"/>
      <c r="CWN103" s="11"/>
      <c r="CWO103" s="11"/>
      <c r="CWP103" s="11"/>
      <c r="CWQ103" s="11"/>
      <c r="CWR103" s="11"/>
      <c r="CWS103" s="11"/>
      <c r="CWT103" s="11"/>
      <c r="CWU103" s="11"/>
      <c r="CWV103" s="11"/>
      <c r="CWW103" s="11"/>
      <c r="CWX103" s="11"/>
      <c r="CWY103" s="11"/>
      <c r="CWZ103" s="11"/>
      <c r="CXA103" s="11"/>
      <c r="CXB103" s="11"/>
      <c r="CXC103" s="11"/>
      <c r="CXD103" s="11"/>
      <c r="CXE103" s="11"/>
      <c r="CXF103" s="11"/>
      <c r="CXG103" s="11"/>
      <c r="CXH103" s="11"/>
      <c r="CXI103" s="11"/>
      <c r="CXJ103" s="11"/>
      <c r="CXK103" s="11"/>
      <c r="CXL103" s="11"/>
      <c r="CXM103" s="11"/>
      <c r="CXN103" s="11"/>
      <c r="CXO103" s="11"/>
      <c r="CXP103" s="11"/>
      <c r="CXQ103" s="11"/>
      <c r="CXR103" s="11"/>
      <c r="CXS103" s="11"/>
      <c r="CXT103" s="11"/>
      <c r="CXU103" s="11"/>
      <c r="CXV103" s="11"/>
      <c r="CXW103" s="11"/>
      <c r="CXX103" s="11"/>
      <c r="CXY103" s="11"/>
      <c r="CXZ103" s="11"/>
      <c r="CYA103" s="11"/>
      <c r="CYB103" s="11"/>
      <c r="CYC103" s="11"/>
      <c r="CYD103" s="11"/>
      <c r="CYE103" s="11"/>
      <c r="CYF103" s="11"/>
      <c r="CYG103" s="11"/>
      <c r="CYH103" s="11"/>
      <c r="CYI103" s="11"/>
      <c r="CYJ103" s="11"/>
      <c r="CYK103" s="11"/>
      <c r="CYL103" s="11"/>
      <c r="CYM103" s="11"/>
      <c r="CYN103" s="11"/>
      <c r="CYO103" s="11"/>
      <c r="CYP103" s="11"/>
      <c r="CYQ103" s="11"/>
      <c r="CYR103" s="11"/>
      <c r="CYS103" s="11"/>
      <c r="CYT103" s="11"/>
      <c r="CYU103" s="11"/>
      <c r="CYV103" s="11"/>
      <c r="CYW103" s="11"/>
      <c r="CYX103" s="11"/>
      <c r="CYY103" s="11"/>
      <c r="CYZ103" s="11"/>
      <c r="CZA103" s="11"/>
      <c r="CZB103" s="11"/>
      <c r="CZC103" s="11"/>
      <c r="CZD103" s="11"/>
      <c r="CZE103" s="11"/>
      <c r="CZF103" s="11"/>
      <c r="CZG103" s="11"/>
      <c r="CZH103" s="11"/>
      <c r="CZI103" s="11"/>
      <c r="CZJ103" s="11"/>
      <c r="CZK103" s="11"/>
      <c r="CZL103" s="11"/>
      <c r="CZM103" s="11"/>
      <c r="CZN103" s="11"/>
      <c r="CZO103" s="11"/>
      <c r="CZP103" s="11"/>
      <c r="CZQ103" s="11"/>
      <c r="CZR103" s="11"/>
      <c r="CZS103" s="11"/>
      <c r="CZT103" s="11"/>
      <c r="CZU103" s="11"/>
      <c r="CZV103" s="11"/>
      <c r="CZW103" s="11"/>
      <c r="CZX103" s="11"/>
      <c r="CZY103" s="11"/>
      <c r="CZZ103" s="11"/>
      <c r="DAA103" s="11"/>
      <c r="DAB103" s="11"/>
      <c r="DAC103" s="11"/>
      <c r="DAD103" s="11"/>
      <c r="DAE103" s="11"/>
      <c r="DAF103" s="11"/>
      <c r="DAG103" s="11"/>
      <c r="DAH103" s="11"/>
      <c r="DAI103" s="11"/>
      <c r="DAJ103" s="11"/>
      <c r="DAK103" s="11"/>
      <c r="DAL103" s="11"/>
      <c r="DAM103" s="11"/>
      <c r="DAN103" s="11"/>
      <c r="DAO103" s="11"/>
      <c r="DAP103" s="11"/>
      <c r="DAQ103" s="11"/>
      <c r="DAR103" s="11"/>
      <c r="DAS103" s="11"/>
      <c r="DAT103" s="11"/>
      <c r="DAU103" s="11"/>
      <c r="DAV103" s="11"/>
      <c r="DAW103" s="11"/>
      <c r="DAX103" s="11"/>
      <c r="DAY103" s="11"/>
      <c r="DAZ103" s="11"/>
      <c r="DBA103" s="11"/>
      <c r="DBB103" s="11"/>
      <c r="DBC103" s="11"/>
      <c r="DBD103" s="11"/>
      <c r="DBE103" s="11"/>
      <c r="DBF103" s="11"/>
      <c r="DBG103" s="11"/>
      <c r="DBH103" s="11"/>
      <c r="DBI103" s="11"/>
      <c r="DBJ103" s="11"/>
      <c r="DBK103" s="11"/>
      <c r="DBL103" s="11"/>
      <c r="DBM103" s="11"/>
      <c r="DBN103" s="11"/>
      <c r="DBO103" s="11"/>
      <c r="DBP103" s="11"/>
      <c r="DBQ103" s="11"/>
      <c r="DBR103" s="11"/>
      <c r="DBS103" s="11"/>
      <c r="DBT103" s="11"/>
      <c r="DBU103" s="11"/>
      <c r="DBV103" s="11"/>
      <c r="DBW103" s="11"/>
      <c r="DBX103" s="11"/>
      <c r="DBY103" s="11"/>
      <c r="DBZ103" s="11"/>
      <c r="DCA103" s="11"/>
      <c r="DCB103" s="11"/>
      <c r="DCC103" s="11"/>
      <c r="DCD103" s="11"/>
      <c r="DCE103" s="11"/>
      <c r="DCF103" s="11"/>
      <c r="DCG103" s="11"/>
      <c r="DCH103" s="11"/>
      <c r="DCI103" s="11"/>
      <c r="DCJ103" s="11"/>
      <c r="DCK103" s="11"/>
      <c r="DCL103" s="11"/>
      <c r="DCM103" s="11"/>
      <c r="DCN103" s="11"/>
      <c r="DCO103" s="11"/>
      <c r="DCP103" s="11"/>
      <c r="DCQ103" s="11"/>
      <c r="DCR103" s="11"/>
      <c r="DCS103" s="11"/>
      <c r="DCT103" s="11"/>
      <c r="DCU103" s="11"/>
      <c r="DCV103" s="11"/>
      <c r="DCW103" s="11"/>
      <c r="DCX103" s="11"/>
      <c r="DCY103" s="11"/>
      <c r="DCZ103" s="11"/>
      <c r="DDA103" s="11"/>
      <c r="DDB103" s="11"/>
      <c r="DDC103" s="11"/>
      <c r="DDD103" s="11"/>
      <c r="DDE103" s="11"/>
      <c r="DDF103" s="11"/>
      <c r="DDG103" s="11"/>
      <c r="DDH103" s="11"/>
      <c r="DDI103" s="11"/>
      <c r="DDJ103" s="11"/>
      <c r="DDK103" s="11"/>
      <c r="DDL103" s="11"/>
      <c r="DDM103" s="11"/>
      <c r="DDN103" s="11"/>
      <c r="DDO103" s="11"/>
      <c r="DDP103" s="11"/>
      <c r="DDQ103" s="11"/>
      <c r="DDR103" s="11"/>
      <c r="DDS103" s="11"/>
      <c r="DDT103" s="11"/>
      <c r="DDU103" s="11"/>
      <c r="DDV103" s="11"/>
      <c r="DDW103" s="11"/>
      <c r="DDX103" s="11"/>
      <c r="DDY103" s="11"/>
      <c r="DDZ103" s="11"/>
      <c r="DEA103" s="11"/>
      <c r="DEB103" s="11"/>
      <c r="DEC103" s="11"/>
      <c r="DED103" s="11"/>
      <c r="DEE103" s="11"/>
      <c r="DEF103" s="11"/>
      <c r="DEG103" s="11"/>
      <c r="DEH103" s="11"/>
      <c r="DEI103" s="11"/>
      <c r="DEJ103" s="11"/>
      <c r="DEK103" s="11"/>
      <c r="DEL103" s="11"/>
      <c r="DEM103" s="11"/>
      <c r="DEN103" s="11"/>
      <c r="DEO103" s="11"/>
      <c r="DEP103" s="11"/>
      <c r="DEQ103" s="11"/>
      <c r="DER103" s="11"/>
      <c r="DES103" s="11"/>
      <c r="DET103" s="11"/>
      <c r="DEU103" s="11"/>
      <c r="DEV103" s="11"/>
      <c r="DEW103" s="11"/>
      <c r="DEX103" s="11"/>
      <c r="DEY103" s="11"/>
      <c r="DEZ103" s="11"/>
      <c r="DFA103" s="11"/>
      <c r="DFB103" s="11"/>
      <c r="DFC103" s="11"/>
      <c r="DFD103" s="11"/>
      <c r="DFE103" s="11"/>
      <c r="DFF103" s="11"/>
      <c r="DFG103" s="11"/>
      <c r="DFH103" s="11"/>
      <c r="DFI103" s="11"/>
      <c r="DFJ103" s="11"/>
      <c r="DFK103" s="11"/>
      <c r="DFL103" s="11"/>
      <c r="DFM103" s="11"/>
      <c r="DFN103" s="11"/>
      <c r="DFO103" s="11"/>
      <c r="DFP103" s="11"/>
      <c r="DFQ103" s="11"/>
      <c r="DFR103" s="11"/>
      <c r="DFS103" s="11"/>
      <c r="DFT103" s="11"/>
      <c r="DFU103" s="11"/>
      <c r="DFV103" s="11"/>
      <c r="DFW103" s="11"/>
      <c r="DFX103" s="11"/>
      <c r="DFY103" s="11"/>
      <c r="DFZ103" s="11"/>
      <c r="DGA103" s="11"/>
      <c r="DGB103" s="11"/>
      <c r="DGC103" s="11"/>
      <c r="DGD103" s="11"/>
      <c r="DGE103" s="11"/>
      <c r="DGF103" s="11"/>
      <c r="DGG103" s="11"/>
      <c r="DGH103" s="11"/>
      <c r="DGI103" s="11"/>
      <c r="DGJ103" s="11"/>
      <c r="DGK103" s="11"/>
      <c r="DGL103" s="11"/>
      <c r="DGM103" s="11"/>
      <c r="DGN103" s="11"/>
      <c r="DGO103" s="11"/>
      <c r="DGP103" s="11"/>
      <c r="DGQ103" s="11"/>
      <c r="DGR103" s="11"/>
      <c r="DGS103" s="11"/>
      <c r="DGT103" s="11"/>
      <c r="DGU103" s="11"/>
      <c r="DGV103" s="11"/>
      <c r="DGW103" s="11"/>
      <c r="DGX103" s="11"/>
      <c r="DGY103" s="11"/>
      <c r="DGZ103" s="11"/>
      <c r="DHA103" s="11"/>
      <c r="DHB103" s="11"/>
      <c r="DHC103" s="11"/>
      <c r="DHD103" s="11"/>
      <c r="DHE103" s="11"/>
      <c r="DHF103" s="11"/>
      <c r="DHG103" s="11"/>
      <c r="DHH103" s="11"/>
      <c r="DHI103" s="11"/>
      <c r="DHJ103" s="11"/>
      <c r="DHK103" s="11"/>
      <c r="DHL103" s="11"/>
      <c r="DHM103" s="11"/>
      <c r="DHN103" s="11"/>
      <c r="DHO103" s="11"/>
      <c r="DHP103" s="11"/>
      <c r="DHQ103" s="11"/>
      <c r="DHR103" s="11"/>
      <c r="DHS103" s="11"/>
      <c r="DHT103" s="11"/>
      <c r="DHU103" s="11"/>
      <c r="DHV103" s="11"/>
      <c r="DHW103" s="11"/>
      <c r="DHX103" s="11"/>
      <c r="DHY103" s="11"/>
      <c r="DHZ103" s="11"/>
      <c r="DIA103" s="11"/>
      <c r="DIB103" s="11"/>
      <c r="DIC103" s="11"/>
      <c r="DID103" s="11"/>
      <c r="DIE103" s="11"/>
      <c r="DIF103" s="11"/>
      <c r="DIG103" s="11"/>
      <c r="DIH103" s="11"/>
      <c r="DII103" s="11"/>
      <c r="DIJ103" s="11"/>
      <c r="DIK103" s="11"/>
      <c r="DIL103" s="11"/>
      <c r="DIM103" s="11"/>
      <c r="DIN103" s="11"/>
      <c r="DIO103" s="11"/>
      <c r="DIP103" s="11"/>
      <c r="DIQ103" s="11"/>
      <c r="DIR103" s="11"/>
      <c r="DIS103" s="11"/>
      <c r="DIT103" s="11"/>
      <c r="DIU103" s="11"/>
      <c r="DIV103" s="11"/>
      <c r="DIW103" s="11"/>
      <c r="DIX103" s="11"/>
      <c r="DIY103" s="11"/>
      <c r="DIZ103" s="11"/>
      <c r="DJA103" s="11"/>
      <c r="DJB103" s="11"/>
      <c r="DJC103" s="11"/>
      <c r="DJD103" s="11"/>
      <c r="DJE103" s="11"/>
      <c r="DJF103" s="11"/>
      <c r="DJG103" s="11"/>
      <c r="DJH103" s="11"/>
      <c r="DJI103" s="11"/>
      <c r="DJJ103" s="11"/>
      <c r="DJK103" s="11"/>
      <c r="DJL103" s="11"/>
      <c r="DJM103" s="11"/>
      <c r="DJN103" s="11"/>
      <c r="DJO103" s="11"/>
      <c r="DJP103" s="11"/>
      <c r="DJQ103" s="11"/>
      <c r="DJR103" s="11"/>
      <c r="DJS103" s="11"/>
      <c r="DJT103" s="11"/>
      <c r="DJU103" s="11"/>
      <c r="DJV103" s="11"/>
      <c r="DJW103" s="11"/>
      <c r="DJX103" s="11"/>
      <c r="DJY103" s="11"/>
      <c r="DJZ103" s="11"/>
      <c r="DKA103" s="11"/>
      <c r="DKB103" s="11"/>
      <c r="DKC103" s="11"/>
      <c r="DKD103" s="11"/>
      <c r="DKE103" s="11"/>
      <c r="DKF103" s="11"/>
      <c r="DKG103" s="11"/>
      <c r="DKH103" s="11"/>
      <c r="DKI103" s="11"/>
      <c r="DKJ103" s="11"/>
      <c r="DKK103" s="11"/>
      <c r="DKL103" s="11"/>
      <c r="DKM103" s="11"/>
      <c r="DKN103" s="11"/>
      <c r="DKO103" s="11"/>
      <c r="DKP103" s="11"/>
      <c r="DKQ103" s="11"/>
      <c r="DKR103" s="11"/>
      <c r="DKS103" s="11"/>
      <c r="DKT103" s="11"/>
      <c r="DKU103" s="11"/>
      <c r="DKV103" s="11"/>
      <c r="DKW103" s="11"/>
      <c r="DKX103" s="11"/>
      <c r="DKY103" s="11"/>
      <c r="DKZ103" s="11"/>
      <c r="DLA103" s="11"/>
      <c r="DLB103" s="11"/>
      <c r="DLC103" s="11"/>
      <c r="DLD103" s="11"/>
      <c r="DLE103" s="11"/>
      <c r="DLF103" s="11"/>
      <c r="DLG103" s="11"/>
      <c r="DLH103" s="11"/>
      <c r="DLI103" s="11"/>
      <c r="DLJ103" s="11"/>
      <c r="DLK103" s="11"/>
      <c r="DLL103" s="11"/>
      <c r="DLM103" s="11"/>
      <c r="DLN103" s="11"/>
      <c r="DLO103" s="11"/>
      <c r="DLP103" s="11"/>
      <c r="DLQ103" s="11"/>
      <c r="DLR103" s="11"/>
      <c r="DLS103" s="11"/>
      <c r="DLT103" s="11"/>
      <c r="DLU103" s="11"/>
      <c r="DLV103" s="11"/>
      <c r="DLW103" s="11"/>
      <c r="DLX103" s="11"/>
      <c r="DLY103" s="11"/>
      <c r="DLZ103" s="11"/>
      <c r="DMA103" s="11"/>
      <c r="DMB103" s="11"/>
      <c r="DMC103" s="11"/>
      <c r="DMD103" s="11"/>
      <c r="DME103" s="11"/>
      <c r="DMF103" s="11"/>
      <c r="DMG103" s="11"/>
      <c r="DMH103" s="11"/>
      <c r="DMI103" s="11"/>
      <c r="DMJ103" s="11"/>
      <c r="DMK103" s="11"/>
      <c r="DML103" s="11"/>
      <c r="DMM103" s="11"/>
      <c r="DMN103" s="11"/>
      <c r="DMO103" s="11"/>
      <c r="DMP103" s="11"/>
      <c r="DMQ103" s="11"/>
      <c r="DMR103" s="11"/>
      <c r="DMS103" s="11"/>
      <c r="DMT103" s="11"/>
      <c r="DMU103" s="11"/>
      <c r="DMV103" s="11"/>
      <c r="DMW103" s="11"/>
      <c r="DMX103" s="11"/>
      <c r="DMY103" s="11"/>
      <c r="DMZ103" s="11"/>
      <c r="DNA103" s="11"/>
      <c r="DNB103" s="11"/>
      <c r="DNC103" s="11"/>
      <c r="DND103" s="11"/>
      <c r="DNE103" s="11"/>
      <c r="DNF103" s="11"/>
      <c r="DNG103" s="11"/>
      <c r="DNH103" s="11"/>
      <c r="DNI103" s="11"/>
      <c r="DNJ103" s="11"/>
      <c r="DNK103" s="11"/>
      <c r="DNL103" s="11"/>
      <c r="DNM103" s="11"/>
      <c r="DNN103" s="11"/>
      <c r="DNO103" s="11"/>
      <c r="DNP103" s="11"/>
      <c r="DNQ103" s="11"/>
      <c r="DNR103" s="11"/>
      <c r="DNS103" s="11"/>
      <c r="DNT103" s="11"/>
      <c r="DNU103" s="11"/>
      <c r="DNV103" s="11"/>
      <c r="DNW103" s="11"/>
      <c r="DNX103" s="11"/>
      <c r="DNY103" s="11"/>
      <c r="DNZ103" s="11"/>
      <c r="DOA103" s="11"/>
      <c r="DOB103" s="11"/>
      <c r="DOC103" s="11"/>
      <c r="DOD103" s="11"/>
      <c r="DOE103" s="11"/>
      <c r="DOF103" s="11"/>
      <c r="DOG103" s="11"/>
      <c r="DOH103" s="11"/>
      <c r="DOI103" s="11"/>
      <c r="DOJ103" s="11"/>
      <c r="DOK103" s="11"/>
      <c r="DOL103" s="11"/>
      <c r="DOM103" s="11"/>
      <c r="DON103" s="11"/>
      <c r="DOO103" s="11"/>
      <c r="DOP103" s="11"/>
      <c r="DOQ103" s="11"/>
      <c r="DOR103" s="11"/>
      <c r="DOS103" s="11"/>
      <c r="DOT103" s="11"/>
      <c r="DOU103" s="11"/>
      <c r="DOV103" s="11"/>
      <c r="DOW103" s="11"/>
      <c r="DOX103" s="11"/>
      <c r="DOY103" s="11"/>
      <c r="DOZ103" s="11"/>
      <c r="DPA103" s="11"/>
      <c r="DPB103" s="11"/>
      <c r="DPC103" s="11"/>
      <c r="DPD103" s="11"/>
      <c r="DPE103" s="11"/>
      <c r="DPF103" s="11"/>
      <c r="DPG103" s="11"/>
      <c r="DPH103" s="11"/>
      <c r="DPI103" s="11"/>
      <c r="DPJ103" s="11"/>
      <c r="DPK103" s="11"/>
      <c r="DPL103" s="11"/>
      <c r="DPM103" s="11"/>
      <c r="DPN103" s="11"/>
      <c r="DPO103" s="11"/>
      <c r="DPP103" s="11"/>
      <c r="DPQ103" s="11"/>
      <c r="DPR103" s="11"/>
      <c r="DPS103" s="11"/>
      <c r="DPT103" s="11"/>
      <c r="DPU103" s="11"/>
      <c r="DPV103" s="11"/>
      <c r="DPW103" s="11"/>
      <c r="DPX103" s="11"/>
      <c r="DPY103" s="11"/>
      <c r="DPZ103" s="11"/>
      <c r="DQA103" s="11"/>
      <c r="DQB103" s="11"/>
      <c r="DQC103" s="11"/>
      <c r="DQD103" s="11"/>
      <c r="DQE103" s="11"/>
      <c r="DQF103" s="11"/>
      <c r="DQG103" s="11"/>
      <c r="DQH103" s="11"/>
      <c r="DQI103" s="11"/>
      <c r="DQJ103" s="11"/>
      <c r="DQK103" s="11"/>
      <c r="DQL103" s="11"/>
      <c r="DQM103" s="11"/>
      <c r="DQN103" s="11"/>
      <c r="DQO103" s="11"/>
      <c r="DQP103" s="11"/>
      <c r="DQQ103" s="11"/>
      <c r="DQR103" s="11"/>
      <c r="DQS103" s="11"/>
      <c r="DQT103" s="11"/>
      <c r="DQU103" s="11"/>
      <c r="DQV103" s="11"/>
      <c r="DQW103" s="11"/>
      <c r="DQX103" s="11"/>
      <c r="DQY103" s="11"/>
      <c r="DQZ103" s="11"/>
      <c r="DRA103" s="11"/>
      <c r="DRB103" s="11"/>
      <c r="DRC103" s="11"/>
      <c r="DRD103" s="11"/>
      <c r="DRE103" s="11"/>
      <c r="DRF103" s="11"/>
      <c r="DRG103" s="11"/>
      <c r="DRH103" s="11"/>
      <c r="DRI103" s="11"/>
      <c r="DRJ103" s="11"/>
      <c r="DRK103" s="11"/>
      <c r="DRL103" s="11"/>
      <c r="DRM103" s="11"/>
      <c r="DRN103" s="11"/>
      <c r="DRO103" s="11"/>
      <c r="DRP103" s="11"/>
      <c r="DRQ103" s="11"/>
      <c r="DRR103" s="11"/>
      <c r="DRS103" s="11"/>
      <c r="DRT103" s="11"/>
      <c r="DRU103" s="11"/>
      <c r="DRV103" s="11"/>
      <c r="DRW103" s="11"/>
      <c r="DRX103" s="11"/>
      <c r="DRY103" s="11"/>
      <c r="DRZ103" s="11"/>
      <c r="DSA103" s="11"/>
      <c r="DSB103" s="11"/>
      <c r="DSC103" s="11"/>
      <c r="DSD103" s="11"/>
      <c r="DSE103" s="11"/>
      <c r="DSF103" s="11"/>
      <c r="DSG103" s="11"/>
      <c r="DSH103" s="11"/>
      <c r="DSI103" s="11"/>
      <c r="DSJ103" s="11"/>
      <c r="DSK103" s="11"/>
      <c r="DSL103" s="11"/>
      <c r="DSM103" s="11"/>
      <c r="DSN103" s="11"/>
      <c r="DSO103" s="11"/>
      <c r="DSP103" s="11"/>
      <c r="DSQ103" s="11"/>
      <c r="DSR103" s="11"/>
      <c r="DSS103" s="11"/>
      <c r="DST103" s="11"/>
      <c r="DSU103" s="11"/>
      <c r="DSV103" s="11"/>
      <c r="DSW103" s="11"/>
      <c r="DSX103" s="11"/>
      <c r="DSY103" s="11"/>
      <c r="DSZ103" s="11"/>
      <c r="DTA103" s="11"/>
      <c r="DTB103" s="11"/>
      <c r="DTC103" s="11"/>
      <c r="DTD103" s="11"/>
      <c r="DTE103" s="11"/>
      <c r="DTF103" s="11"/>
      <c r="DTG103" s="11"/>
      <c r="DTH103" s="11"/>
      <c r="DTI103" s="11"/>
      <c r="DTJ103" s="11"/>
      <c r="DTK103" s="11"/>
      <c r="DTL103" s="11"/>
      <c r="DTM103" s="11"/>
      <c r="DTN103" s="11"/>
      <c r="DTO103" s="11"/>
      <c r="DTP103" s="11"/>
      <c r="DTQ103" s="11"/>
      <c r="DTR103" s="11"/>
      <c r="DTS103" s="11"/>
      <c r="DTT103" s="11"/>
      <c r="DTU103" s="11"/>
      <c r="DTV103" s="11"/>
      <c r="DTW103" s="11"/>
      <c r="DTX103" s="11"/>
      <c r="DTY103" s="11"/>
      <c r="DTZ103" s="11"/>
      <c r="DUA103" s="11"/>
      <c r="DUB103" s="11"/>
      <c r="DUC103" s="11"/>
      <c r="DUD103" s="11"/>
      <c r="DUE103" s="11"/>
      <c r="DUF103" s="11"/>
      <c r="DUG103" s="11"/>
      <c r="DUH103" s="11"/>
      <c r="DUI103" s="11"/>
      <c r="DUJ103" s="11"/>
      <c r="DUK103" s="11"/>
      <c r="DUL103" s="11"/>
      <c r="DUM103" s="11"/>
      <c r="DUN103" s="11"/>
      <c r="DUO103" s="11"/>
      <c r="DUP103" s="11"/>
      <c r="DUQ103" s="11"/>
      <c r="DUR103" s="11"/>
      <c r="DUS103" s="11"/>
      <c r="DUT103" s="11"/>
      <c r="DUU103" s="11"/>
      <c r="DUV103" s="11"/>
      <c r="DUW103" s="11"/>
      <c r="DUX103" s="11"/>
      <c r="DUY103" s="11"/>
      <c r="DUZ103" s="11"/>
      <c r="DVA103" s="11"/>
      <c r="DVB103" s="11"/>
      <c r="DVC103" s="11"/>
      <c r="DVD103" s="11"/>
      <c r="DVE103" s="11"/>
      <c r="DVF103" s="11"/>
      <c r="DVG103" s="11"/>
      <c r="DVH103" s="11"/>
      <c r="DVI103" s="11"/>
      <c r="DVJ103" s="11"/>
      <c r="DVK103" s="11"/>
      <c r="DVL103" s="11"/>
      <c r="DVM103" s="11"/>
      <c r="DVN103" s="11"/>
      <c r="DVO103" s="11"/>
      <c r="DVP103" s="11"/>
      <c r="DVQ103" s="11"/>
      <c r="DVR103" s="11"/>
      <c r="DVS103" s="11"/>
      <c r="DVT103" s="11"/>
      <c r="DVU103" s="11"/>
      <c r="DVV103" s="11"/>
      <c r="DVW103" s="11"/>
      <c r="DVX103" s="11"/>
      <c r="DVY103" s="11"/>
      <c r="DVZ103" s="11"/>
      <c r="DWA103" s="11"/>
      <c r="DWB103" s="11"/>
      <c r="DWC103" s="11"/>
      <c r="DWD103" s="11"/>
      <c r="DWE103" s="11"/>
      <c r="DWF103" s="11"/>
      <c r="DWG103" s="11"/>
      <c r="DWH103" s="11"/>
      <c r="DWI103" s="11"/>
      <c r="DWJ103" s="11"/>
      <c r="DWK103" s="11"/>
      <c r="DWL103" s="11"/>
      <c r="DWM103" s="11"/>
      <c r="DWN103" s="11"/>
      <c r="DWO103" s="11"/>
      <c r="DWP103" s="11"/>
      <c r="DWQ103" s="11"/>
      <c r="DWR103" s="11"/>
      <c r="DWS103" s="11"/>
      <c r="DWT103" s="11"/>
      <c r="DWU103" s="11"/>
      <c r="DWV103" s="11"/>
      <c r="DWW103" s="11"/>
      <c r="DWX103" s="11"/>
      <c r="DWY103" s="11"/>
      <c r="DWZ103" s="11"/>
      <c r="DXA103" s="11"/>
      <c r="DXB103" s="11"/>
      <c r="DXC103" s="11"/>
      <c r="DXD103" s="11"/>
      <c r="DXE103" s="11"/>
      <c r="DXF103" s="11"/>
      <c r="DXG103" s="11"/>
      <c r="DXH103" s="11"/>
      <c r="DXI103" s="11"/>
      <c r="DXJ103" s="11"/>
      <c r="DXK103" s="11"/>
      <c r="DXL103" s="11"/>
      <c r="DXM103" s="11"/>
      <c r="DXN103" s="11"/>
      <c r="DXO103" s="11"/>
      <c r="DXP103" s="11"/>
      <c r="DXQ103" s="11"/>
      <c r="DXR103" s="11"/>
      <c r="DXS103" s="11"/>
      <c r="DXT103" s="11"/>
      <c r="DXU103" s="11"/>
      <c r="DXV103" s="11"/>
      <c r="DXW103" s="11"/>
      <c r="DXX103" s="11"/>
      <c r="DXY103" s="11"/>
      <c r="DXZ103" s="11"/>
      <c r="DYA103" s="11"/>
      <c r="DYB103" s="11"/>
      <c r="DYC103" s="11"/>
      <c r="DYD103" s="11"/>
      <c r="DYE103" s="11"/>
      <c r="DYF103" s="11"/>
      <c r="DYG103" s="11"/>
      <c r="DYH103" s="11"/>
      <c r="DYI103" s="11"/>
      <c r="DYJ103" s="11"/>
      <c r="DYK103" s="11"/>
      <c r="DYL103" s="11"/>
      <c r="DYM103" s="11"/>
      <c r="DYN103" s="11"/>
      <c r="DYO103" s="11"/>
      <c r="DYP103" s="11"/>
      <c r="DYQ103" s="11"/>
      <c r="DYR103" s="11"/>
      <c r="DYS103" s="11"/>
      <c r="DYT103" s="11"/>
      <c r="DYU103" s="11"/>
      <c r="DYV103" s="11"/>
      <c r="DYW103" s="11"/>
      <c r="DYX103" s="11"/>
      <c r="DYY103" s="11"/>
      <c r="DYZ103" s="11"/>
      <c r="DZA103" s="11"/>
      <c r="DZB103" s="11"/>
      <c r="DZC103" s="11"/>
      <c r="DZD103" s="11"/>
      <c r="DZE103" s="11"/>
      <c r="DZF103" s="11"/>
      <c r="DZG103" s="11"/>
      <c r="DZH103" s="11"/>
      <c r="DZI103" s="11"/>
      <c r="DZJ103" s="11"/>
      <c r="DZK103" s="11"/>
      <c r="DZL103" s="11"/>
      <c r="DZM103" s="11"/>
      <c r="DZN103" s="11"/>
      <c r="DZO103" s="11"/>
      <c r="DZP103" s="11"/>
      <c r="DZQ103" s="11"/>
      <c r="DZR103" s="11"/>
      <c r="DZS103" s="11"/>
      <c r="DZT103" s="11"/>
      <c r="DZU103" s="11"/>
      <c r="DZV103" s="11"/>
      <c r="DZW103" s="11"/>
      <c r="DZX103" s="11"/>
      <c r="DZY103" s="11"/>
      <c r="DZZ103" s="11"/>
      <c r="EAA103" s="11"/>
      <c r="EAB103" s="11"/>
      <c r="EAC103" s="11"/>
      <c r="EAD103" s="11"/>
      <c r="EAE103" s="11"/>
      <c r="EAF103" s="11"/>
      <c r="EAG103" s="11"/>
      <c r="EAH103" s="11"/>
      <c r="EAI103" s="11"/>
      <c r="EAJ103" s="11"/>
      <c r="EAK103" s="11"/>
      <c r="EAL103" s="11"/>
      <c r="EAM103" s="11"/>
      <c r="EAN103" s="11"/>
      <c r="EAO103" s="11"/>
      <c r="EAP103" s="11"/>
      <c r="EAQ103" s="11"/>
      <c r="EAR103" s="11"/>
      <c r="EAS103" s="11"/>
      <c r="EAT103" s="11"/>
      <c r="EAU103" s="11"/>
      <c r="EAV103" s="11"/>
      <c r="EAW103" s="11"/>
      <c r="EAX103" s="11"/>
      <c r="EAY103" s="11"/>
      <c r="EAZ103" s="11"/>
      <c r="EBA103" s="11"/>
      <c r="EBB103" s="11"/>
      <c r="EBC103" s="11"/>
      <c r="EBD103" s="11"/>
      <c r="EBE103" s="11"/>
      <c r="EBF103" s="11"/>
      <c r="EBG103" s="11"/>
      <c r="EBH103" s="11"/>
      <c r="EBI103" s="11"/>
      <c r="EBJ103" s="11"/>
      <c r="EBK103" s="11"/>
      <c r="EBL103" s="11"/>
      <c r="EBM103" s="11"/>
      <c r="EBN103" s="11"/>
      <c r="EBO103" s="11"/>
      <c r="EBP103" s="11"/>
      <c r="EBQ103" s="11"/>
      <c r="EBR103" s="11"/>
      <c r="EBS103" s="11"/>
      <c r="EBT103" s="11"/>
      <c r="EBU103" s="11"/>
      <c r="EBV103" s="11"/>
      <c r="EBW103" s="11"/>
      <c r="EBX103" s="11"/>
      <c r="EBY103" s="11"/>
      <c r="EBZ103" s="11"/>
      <c r="ECA103" s="11"/>
      <c r="ECB103" s="11"/>
      <c r="ECC103" s="11"/>
      <c r="ECD103" s="11"/>
      <c r="ECE103" s="11"/>
      <c r="ECF103" s="11"/>
      <c r="ECG103" s="11"/>
      <c r="ECH103" s="11"/>
      <c r="ECI103" s="11"/>
      <c r="ECJ103" s="11"/>
      <c r="ECK103" s="11"/>
      <c r="ECL103" s="11"/>
      <c r="ECM103" s="11"/>
      <c r="ECN103" s="11"/>
      <c r="ECO103" s="11"/>
      <c r="ECP103" s="11"/>
      <c r="ECQ103" s="11"/>
      <c r="ECR103" s="11"/>
      <c r="ECS103" s="11"/>
      <c r="ECT103" s="11"/>
      <c r="ECU103" s="11"/>
      <c r="ECV103" s="11"/>
      <c r="ECW103" s="11"/>
      <c r="ECX103" s="11"/>
      <c r="ECY103" s="11"/>
      <c r="ECZ103" s="11"/>
      <c r="EDA103" s="11"/>
      <c r="EDB103" s="11"/>
      <c r="EDC103" s="11"/>
      <c r="EDD103" s="11"/>
      <c r="EDE103" s="11"/>
      <c r="EDF103" s="11"/>
      <c r="EDG103" s="11"/>
      <c r="EDH103" s="11"/>
      <c r="EDI103" s="11"/>
      <c r="EDJ103" s="11"/>
      <c r="EDK103" s="11"/>
      <c r="EDL103" s="11"/>
      <c r="EDM103" s="11"/>
      <c r="EDN103" s="11"/>
      <c r="EDO103" s="11"/>
      <c r="EDP103" s="11"/>
      <c r="EDQ103" s="11"/>
      <c r="EDR103" s="11"/>
      <c r="EDS103" s="11"/>
      <c r="EDT103" s="11"/>
      <c r="EDU103" s="11"/>
      <c r="EDV103" s="11"/>
      <c r="EDW103" s="11"/>
      <c r="EDX103" s="11"/>
      <c r="EDY103" s="11"/>
      <c r="EDZ103" s="11"/>
      <c r="EEA103" s="11"/>
      <c r="EEB103" s="11"/>
      <c r="EEC103" s="11"/>
      <c r="EED103" s="11"/>
      <c r="EEE103" s="11"/>
      <c r="EEF103" s="11"/>
      <c r="EEG103" s="11"/>
      <c r="EEH103" s="11"/>
      <c r="EEI103" s="11"/>
      <c r="EEJ103" s="11"/>
      <c r="EEK103" s="11"/>
      <c r="EEL103" s="11"/>
      <c r="EEM103" s="11"/>
      <c r="EEN103" s="11"/>
      <c r="EEO103" s="11"/>
      <c r="EEP103" s="11"/>
      <c r="EEQ103" s="11"/>
      <c r="EER103" s="11"/>
      <c r="EES103" s="11"/>
      <c r="EET103" s="11"/>
      <c r="EEU103" s="11"/>
      <c r="EEV103" s="11"/>
      <c r="EEW103" s="11"/>
      <c r="EEX103" s="11"/>
      <c r="EEY103" s="11"/>
      <c r="EEZ103" s="11"/>
      <c r="EFA103" s="11"/>
      <c r="EFB103" s="11"/>
      <c r="EFC103" s="11"/>
      <c r="EFD103" s="11"/>
      <c r="EFE103" s="11"/>
      <c r="EFF103" s="11"/>
      <c r="EFG103" s="11"/>
      <c r="EFH103" s="11"/>
      <c r="EFI103" s="11"/>
      <c r="EFJ103" s="11"/>
      <c r="EFK103" s="11"/>
      <c r="EFL103" s="11"/>
      <c r="EFM103" s="11"/>
      <c r="EFN103" s="11"/>
      <c r="EFO103" s="11"/>
      <c r="EFP103" s="11"/>
      <c r="EFQ103" s="11"/>
      <c r="EFR103" s="11"/>
      <c r="EFS103" s="11"/>
      <c r="EFT103" s="11"/>
      <c r="EFU103" s="11"/>
      <c r="EFV103" s="11"/>
      <c r="EFW103" s="11"/>
      <c r="EFX103" s="11"/>
      <c r="EFY103" s="11"/>
      <c r="EFZ103" s="11"/>
      <c r="EGA103" s="11"/>
      <c r="EGB103" s="11"/>
      <c r="EGC103" s="11"/>
      <c r="EGD103" s="11"/>
      <c r="EGE103" s="11"/>
      <c r="EGF103" s="11"/>
      <c r="EGG103" s="11"/>
      <c r="EGH103" s="11"/>
      <c r="EGI103" s="11"/>
      <c r="EGJ103" s="11"/>
      <c r="EGK103" s="11"/>
      <c r="EGL103" s="11"/>
      <c r="EGM103" s="11"/>
      <c r="EGN103" s="11"/>
      <c r="EGO103" s="11"/>
      <c r="EGP103" s="11"/>
      <c r="EGQ103" s="11"/>
      <c r="EGR103" s="11"/>
      <c r="EGS103" s="11"/>
      <c r="EGT103" s="11"/>
      <c r="EGU103" s="11"/>
      <c r="EGV103" s="11"/>
      <c r="EGW103" s="11"/>
      <c r="EGX103" s="11"/>
      <c r="EGY103" s="11"/>
      <c r="EGZ103" s="11"/>
      <c r="EHA103" s="11"/>
      <c r="EHB103" s="11"/>
      <c r="EHC103" s="11"/>
      <c r="EHD103" s="11"/>
      <c r="EHE103" s="11"/>
      <c r="EHF103" s="11"/>
      <c r="EHG103" s="11"/>
      <c r="EHH103" s="11"/>
      <c r="EHI103" s="11"/>
      <c r="EHJ103" s="11"/>
      <c r="EHK103" s="11"/>
      <c r="EHL103" s="11"/>
      <c r="EHM103" s="11"/>
      <c r="EHN103" s="11"/>
      <c r="EHO103" s="11"/>
      <c r="EHP103" s="11"/>
      <c r="EHQ103" s="11"/>
      <c r="EHR103" s="11"/>
      <c r="EHS103" s="11"/>
      <c r="EHT103" s="11"/>
      <c r="EHU103" s="11"/>
      <c r="EHV103" s="11"/>
      <c r="EHW103" s="11"/>
      <c r="EHX103" s="11"/>
      <c r="EHY103" s="11"/>
      <c r="EHZ103" s="11"/>
      <c r="EIA103" s="11"/>
      <c r="EIB103" s="11"/>
      <c r="EIC103" s="11"/>
      <c r="EID103" s="11"/>
      <c r="EIE103" s="11"/>
      <c r="EIF103" s="11"/>
      <c r="EIG103" s="11"/>
      <c r="EIH103" s="11"/>
      <c r="EII103" s="11"/>
      <c r="EIJ103" s="11"/>
      <c r="EIK103" s="11"/>
      <c r="EIL103" s="11"/>
      <c r="EIM103" s="11"/>
      <c r="EIN103" s="11"/>
      <c r="EIO103" s="11"/>
      <c r="EIP103" s="11"/>
      <c r="EIQ103" s="11"/>
      <c r="EIR103" s="11"/>
      <c r="EIS103" s="11"/>
      <c r="EIT103" s="11"/>
      <c r="EIU103" s="11"/>
      <c r="EIV103" s="11"/>
      <c r="EIW103" s="11"/>
      <c r="EIX103" s="11"/>
      <c r="EIY103" s="11"/>
      <c r="EIZ103" s="11"/>
      <c r="EJA103" s="11"/>
      <c r="EJB103" s="11"/>
      <c r="EJC103" s="11"/>
      <c r="EJD103" s="11"/>
      <c r="EJE103" s="11"/>
      <c r="EJF103" s="11"/>
      <c r="EJG103" s="11"/>
      <c r="EJH103" s="11"/>
      <c r="EJI103" s="11"/>
      <c r="EJJ103" s="11"/>
      <c r="EJK103" s="11"/>
      <c r="EJL103" s="11"/>
      <c r="EJM103" s="11"/>
      <c r="EJN103" s="11"/>
      <c r="EJO103" s="11"/>
      <c r="EJP103" s="11"/>
      <c r="EJQ103" s="11"/>
      <c r="EJR103" s="11"/>
      <c r="EJS103" s="11"/>
      <c r="EJT103" s="11"/>
      <c r="EJU103" s="11"/>
      <c r="EJV103" s="11"/>
      <c r="EJW103" s="11"/>
      <c r="EJX103" s="11"/>
      <c r="EJY103" s="11"/>
      <c r="EJZ103" s="11"/>
      <c r="EKA103" s="11"/>
      <c r="EKB103" s="11"/>
      <c r="EKC103" s="11"/>
      <c r="EKD103" s="11"/>
      <c r="EKE103" s="11"/>
      <c r="EKF103" s="11"/>
      <c r="EKG103" s="11"/>
      <c r="EKH103" s="11"/>
      <c r="EKI103" s="11"/>
      <c r="EKJ103" s="11"/>
      <c r="EKK103" s="11"/>
      <c r="EKL103" s="11"/>
      <c r="EKM103" s="11"/>
      <c r="EKN103" s="11"/>
      <c r="EKO103" s="11"/>
      <c r="EKP103" s="11"/>
      <c r="EKQ103" s="11"/>
      <c r="EKR103" s="11"/>
      <c r="EKS103" s="11"/>
      <c r="EKT103" s="11"/>
      <c r="EKU103" s="11"/>
      <c r="EKV103" s="11"/>
      <c r="EKW103" s="11"/>
      <c r="EKX103" s="11"/>
      <c r="EKY103" s="11"/>
      <c r="EKZ103" s="11"/>
      <c r="ELA103" s="11"/>
      <c r="ELB103" s="11"/>
      <c r="ELC103" s="11"/>
      <c r="ELD103" s="11"/>
      <c r="ELE103" s="11"/>
      <c r="ELF103" s="11"/>
      <c r="ELG103" s="11"/>
      <c r="ELH103" s="11"/>
      <c r="ELI103" s="11"/>
      <c r="ELJ103" s="11"/>
      <c r="ELK103" s="11"/>
      <c r="ELL103" s="11"/>
      <c r="ELM103" s="11"/>
      <c r="ELN103" s="11"/>
      <c r="ELO103" s="11"/>
      <c r="ELP103" s="11"/>
      <c r="ELQ103" s="11"/>
      <c r="ELR103" s="11"/>
      <c r="ELS103" s="11"/>
      <c r="ELT103" s="11"/>
      <c r="ELU103" s="11"/>
      <c r="ELV103" s="11"/>
      <c r="ELW103" s="11"/>
      <c r="ELX103" s="11"/>
      <c r="ELY103" s="11"/>
      <c r="ELZ103" s="11"/>
      <c r="EMA103" s="11"/>
      <c r="EMB103" s="11"/>
      <c r="EMC103" s="11"/>
      <c r="EMD103" s="11"/>
      <c r="EME103" s="11"/>
      <c r="EMF103" s="11"/>
      <c r="EMG103" s="11"/>
      <c r="EMH103" s="11"/>
      <c r="EMI103" s="11"/>
      <c r="EMJ103" s="11"/>
      <c r="EMK103" s="11"/>
      <c r="EML103" s="11"/>
      <c r="EMM103" s="11"/>
      <c r="EMN103" s="11"/>
      <c r="EMO103" s="11"/>
      <c r="EMP103" s="11"/>
      <c r="EMQ103" s="11"/>
      <c r="EMR103" s="11"/>
      <c r="EMS103" s="11"/>
      <c r="EMT103" s="11"/>
      <c r="EMU103" s="11"/>
      <c r="EMV103" s="11"/>
      <c r="EMW103" s="11"/>
      <c r="EMX103" s="11"/>
      <c r="EMY103" s="11"/>
      <c r="EMZ103" s="11"/>
      <c r="ENA103" s="11"/>
      <c r="ENB103" s="11"/>
      <c r="ENC103" s="11"/>
      <c r="END103" s="11"/>
      <c r="ENE103" s="11"/>
      <c r="ENF103" s="11"/>
      <c r="ENG103" s="11"/>
      <c r="ENH103" s="11"/>
      <c r="ENI103" s="11"/>
      <c r="ENJ103" s="11"/>
      <c r="ENK103" s="11"/>
      <c r="ENL103" s="11"/>
      <c r="ENM103" s="11"/>
      <c r="ENN103" s="11"/>
      <c r="ENO103" s="11"/>
      <c r="ENP103" s="11"/>
      <c r="ENQ103" s="11"/>
      <c r="ENR103" s="11"/>
      <c r="ENS103" s="11"/>
      <c r="ENT103" s="11"/>
      <c r="ENU103" s="11"/>
      <c r="ENV103" s="11"/>
      <c r="ENW103" s="11"/>
      <c r="ENX103" s="11"/>
      <c r="ENY103" s="11"/>
      <c r="ENZ103" s="11"/>
      <c r="EOA103" s="11"/>
      <c r="EOB103" s="11"/>
      <c r="EOC103" s="11"/>
      <c r="EOD103" s="11"/>
      <c r="EOE103" s="11"/>
      <c r="EOF103" s="11"/>
      <c r="EOG103" s="11"/>
      <c r="EOH103" s="11"/>
      <c r="EOI103" s="11"/>
      <c r="EOJ103" s="11"/>
      <c r="EOK103" s="11"/>
      <c r="EOL103" s="11"/>
      <c r="EOM103" s="11"/>
      <c r="EON103" s="11"/>
      <c r="EOO103" s="11"/>
      <c r="EOP103" s="11"/>
      <c r="EOQ103" s="11"/>
      <c r="EOR103" s="11"/>
      <c r="EOS103" s="11"/>
      <c r="EOT103" s="11"/>
      <c r="EOU103" s="11"/>
      <c r="EOV103" s="11"/>
      <c r="EOW103" s="11"/>
      <c r="EOX103" s="11"/>
      <c r="EOY103" s="11"/>
      <c r="EOZ103" s="11"/>
      <c r="EPA103" s="11"/>
      <c r="EPB103" s="11"/>
      <c r="EPC103" s="11"/>
      <c r="EPD103" s="11"/>
      <c r="EPE103" s="11"/>
      <c r="EPF103" s="11"/>
      <c r="EPG103" s="11"/>
      <c r="EPH103" s="11"/>
      <c r="EPI103" s="11"/>
      <c r="EPJ103" s="11"/>
      <c r="EPK103" s="11"/>
      <c r="EPL103" s="11"/>
      <c r="EPM103" s="11"/>
      <c r="EPN103" s="11"/>
      <c r="EPO103" s="11"/>
      <c r="EPP103" s="11"/>
      <c r="EPQ103" s="11"/>
      <c r="EPR103" s="11"/>
      <c r="EPS103" s="11"/>
      <c r="EPT103" s="11"/>
      <c r="EPU103" s="11"/>
      <c r="EPV103" s="11"/>
      <c r="EPW103" s="11"/>
      <c r="EPX103" s="11"/>
      <c r="EPY103" s="11"/>
      <c r="EPZ103" s="11"/>
      <c r="EQA103" s="11"/>
      <c r="EQB103" s="11"/>
      <c r="EQC103" s="11"/>
      <c r="EQD103" s="11"/>
      <c r="EQE103" s="11"/>
      <c r="EQF103" s="11"/>
      <c r="EQG103" s="11"/>
      <c r="EQH103" s="11"/>
      <c r="EQI103" s="11"/>
      <c r="EQJ103" s="11"/>
      <c r="EQK103" s="11"/>
      <c r="EQL103" s="11"/>
      <c r="EQM103" s="11"/>
      <c r="EQN103" s="11"/>
      <c r="EQO103" s="11"/>
      <c r="EQP103" s="11"/>
      <c r="EQQ103" s="11"/>
      <c r="EQR103" s="11"/>
      <c r="EQS103" s="11"/>
      <c r="EQT103" s="11"/>
      <c r="EQU103" s="11"/>
      <c r="EQV103" s="11"/>
      <c r="EQW103" s="11"/>
      <c r="EQX103" s="11"/>
      <c r="EQY103" s="11"/>
      <c r="EQZ103" s="11"/>
      <c r="ERA103" s="11"/>
      <c r="ERB103" s="11"/>
      <c r="ERC103" s="11"/>
      <c r="ERD103" s="11"/>
      <c r="ERE103" s="11"/>
      <c r="ERF103" s="11"/>
      <c r="ERG103" s="11"/>
      <c r="ERH103" s="11"/>
      <c r="ERI103" s="11"/>
      <c r="ERJ103" s="11"/>
      <c r="ERK103" s="11"/>
      <c r="ERL103" s="11"/>
      <c r="ERM103" s="11"/>
      <c r="ERN103" s="11"/>
      <c r="ERO103" s="11"/>
      <c r="ERP103" s="11"/>
      <c r="ERQ103" s="11"/>
      <c r="ERR103" s="11"/>
      <c r="ERS103" s="11"/>
      <c r="ERT103" s="11"/>
      <c r="ERU103" s="11"/>
      <c r="ERV103" s="11"/>
      <c r="ERW103" s="11"/>
      <c r="ERX103" s="11"/>
      <c r="ERY103" s="11"/>
      <c r="ERZ103" s="11"/>
      <c r="ESA103" s="11"/>
      <c r="ESB103" s="11"/>
      <c r="ESC103" s="11"/>
      <c r="ESD103" s="11"/>
      <c r="ESE103" s="11"/>
      <c r="ESF103" s="11"/>
      <c r="ESG103" s="11"/>
      <c r="ESH103" s="11"/>
      <c r="ESI103" s="11"/>
      <c r="ESJ103" s="11"/>
      <c r="ESK103" s="11"/>
      <c r="ESL103" s="11"/>
      <c r="ESM103" s="11"/>
      <c r="ESN103" s="11"/>
      <c r="ESO103" s="11"/>
      <c r="ESP103" s="11"/>
      <c r="ESQ103" s="11"/>
      <c r="ESR103" s="11"/>
      <c r="ESS103" s="11"/>
      <c r="EST103" s="11"/>
      <c r="ESU103" s="11"/>
      <c r="ESV103" s="11"/>
      <c r="ESW103" s="11"/>
      <c r="ESX103" s="11"/>
      <c r="ESY103" s="11"/>
      <c r="ESZ103" s="11"/>
      <c r="ETA103" s="11"/>
      <c r="ETB103" s="11"/>
      <c r="ETC103" s="11"/>
      <c r="ETD103" s="11"/>
      <c r="ETE103" s="11"/>
      <c r="ETF103" s="11"/>
      <c r="ETG103" s="11"/>
      <c r="ETH103" s="11"/>
      <c r="ETI103" s="11"/>
      <c r="ETJ103" s="11"/>
      <c r="ETK103" s="11"/>
      <c r="ETL103" s="11"/>
      <c r="ETM103" s="11"/>
      <c r="ETN103" s="11"/>
      <c r="ETO103" s="11"/>
      <c r="ETP103" s="11"/>
      <c r="ETQ103" s="11"/>
      <c r="ETR103" s="11"/>
      <c r="ETS103" s="11"/>
      <c r="ETT103" s="11"/>
      <c r="ETU103" s="11"/>
      <c r="ETV103" s="11"/>
      <c r="ETW103" s="11"/>
      <c r="ETX103" s="11"/>
      <c r="ETY103" s="11"/>
      <c r="ETZ103" s="11"/>
      <c r="EUA103" s="11"/>
      <c r="EUB103" s="11"/>
      <c r="EUC103" s="11"/>
      <c r="EUD103" s="11"/>
      <c r="EUE103" s="11"/>
      <c r="EUF103" s="11"/>
      <c r="EUG103" s="11"/>
      <c r="EUH103" s="11"/>
      <c r="EUI103" s="11"/>
      <c r="EUJ103" s="11"/>
      <c r="EUK103" s="11"/>
      <c r="EUL103" s="11"/>
      <c r="EUM103" s="11"/>
      <c r="EUN103" s="11"/>
      <c r="EUO103" s="11"/>
      <c r="EUP103" s="11"/>
      <c r="EUQ103" s="11"/>
      <c r="EUR103" s="11"/>
      <c r="EUS103" s="11"/>
      <c r="EUT103" s="11"/>
      <c r="EUU103" s="11"/>
      <c r="EUV103" s="11"/>
      <c r="EUW103" s="11"/>
      <c r="EUX103" s="11"/>
      <c r="EUY103" s="11"/>
      <c r="EUZ103" s="11"/>
      <c r="EVA103" s="11"/>
      <c r="EVB103" s="11"/>
      <c r="EVC103" s="11"/>
      <c r="EVD103" s="11"/>
      <c r="EVE103" s="11"/>
      <c r="EVF103" s="11"/>
      <c r="EVG103" s="11"/>
      <c r="EVH103" s="11"/>
      <c r="EVI103" s="11"/>
      <c r="EVJ103" s="11"/>
      <c r="EVK103" s="11"/>
      <c r="EVL103" s="11"/>
      <c r="EVM103" s="11"/>
      <c r="EVN103" s="11"/>
      <c r="EVO103" s="11"/>
      <c r="EVP103" s="11"/>
      <c r="EVQ103" s="11"/>
      <c r="EVR103" s="11"/>
      <c r="EVS103" s="11"/>
      <c r="EVT103" s="11"/>
      <c r="EVU103" s="11"/>
      <c r="EVV103" s="11"/>
      <c r="EVW103" s="11"/>
      <c r="EVX103" s="11"/>
      <c r="EVY103" s="11"/>
      <c r="EVZ103" s="11"/>
      <c r="EWA103" s="11"/>
      <c r="EWB103" s="11"/>
      <c r="EWC103" s="11"/>
      <c r="EWD103" s="11"/>
      <c r="EWE103" s="11"/>
      <c r="EWF103" s="11"/>
      <c r="EWG103" s="11"/>
      <c r="EWH103" s="11"/>
      <c r="EWI103" s="11"/>
      <c r="EWJ103" s="11"/>
      <c r="EWK103" s="11"/>
      <c r="EWL103" s="11"/>
      <c r="EWM103" s="11"/>
      <c r="EWN103" s="11"/>
      <c r="EWO103" s="11"/>
      <c r="EWP103" s="11"/>
      <c r="EWQ103" s="11"/>
      <c r="EWR103" s="11"/>
      <c r="EWS103" s="11"/>
      <c r="EWT103" s="11"/>
      <c r="EWU103" s="11"/>
      <c r="EWV103" s="11"/>
      <c r="EWW103" s="11"/>
      <c r="EWX103" s="11"/>
      <c r="EWY103" s="11"/>
      <c r="EWZ103" s="11"/>
      <c r="EXA103" s="11"/>
      <c r="EXB103" s="11"/>
      <c r="EXC103" s="11"/>
      <c r="EXD103" s="11"/>
      <c r="EXE103" s="11"/>
      <c r="EXF103" s="11"/>
      <c r="EXG103" s="11"/>
      <c r="EXH103" s="11"/>
      <c r="EXI103" s="11"/>
      <c r="EXJ103" s="11"/>
      <c r="EXK103" s="11"/>
      <c r="EXL103" s="11"/>
      <c r="EXM103" s="11"/>
      <c r="EXN103" s="11"/>
      <c r="EXO103" s="11"/>
      <c r="EXP103" s="11"/>
      <c r="EXQ103" s="11"/>
      <c r="EXR103" s="11"/>
      <c r="EXS103" s="11"/>
      <c r="EXT103" s="11"/>
      <c r="EXU103" s="11"/>
      <c r="EXV103" s="11"/>
      <c r="EXW103" s="11"/>
      <c r="EXX103" s="11"/>
      <c r="EXY103" s="11"/>
      <c r="EXZ103" s="11"/>
      <c r="EYA103" s="11"/>
      <c r="EYB103" s="11"/>
      <c r="EYC103" s="11"/>
      <c r="EYD103" s="11"/>
      <c r="EYE103" s="11"/>
      <c r="EYF103" s="11"/>
      <c r="EYG103" s="11"/>
      <c r="EYH103" s="11"/>
      <c r="EYI103" s="11"/>
      <c r="EYJ103" s="11"/>
      <c r="EYK103" s="11"/>
      <c r="EYL103" s="11"/>
      <c r="EYM103" s="11"/>
      <c r="EYN103" s="11"/>
      <c r="EYO103" s="11"/>
      <c r="EYP103" s="11"/>
      <c r="EYQ103" s="11"/>
      <c r="EYR103" s="11"/>
      <c r="EYS103" s="11"/>
      <c r="EYT103" s="11"/>
      <c r="EYU103" s="11"/>
      <c r="EYV103" s="11"/>
      <c r="EYW103" s="11"/>
      <c r="EYX103" s="11"/>
      <c r="EYY103" s="11"/>
      <c r="EYZ103" s="11"/>
      <c r="EZA103" s="11"/>
      <c r="EZB103" s="11"/>
      <c r="EZC103" s="11"/>
      <c r="EZD103" s="11"/>
      <c r="EZE103" s="11"/>
      <c r="EZF103" s="11"/>
      <c r="EZG103" s="11"/>
      <c r="EZH103" s="11"/>
      <c r="EZI103" s="11"/>
      <c r="EZJ103" s="11"/>
      <c r="EZK103" s="11"/>
      <c r="EZL103" s="11"/>
      <c r="EZM103" s="11"/>
      <c r="EZN103" s="11"/>
      <c r="EZO103" s="11"/>
      <c r="EZP103" s="11"/>
      <c r="EZQ103" s="11"/>
      <c r="EZR103" s="11"/>
      <c r="EZS103" s="11"/>
      <c r="EZT103" s="11"/>
      <c r="EZU103" s="11"/>
      <c r="EZV103" s="11"/>
      <c r="EZW103" s="11"/>
      <c r="EZX103" s="11"/>
      <c r="EZY103" s="11"/>
      <c r="EZZ103" s="11"/>
      <c r="FAA103" s="11"/>
      <c r="FAB103" s="11"/>
      <c r="FAC103" s="11"/>
      <c r="FAD103" s="11"/>
      <c r="FAE103" s="11"/>
      <c r="FAF103" s="11"/>
      <c r="FAG103" s="11"/>
      <c r="FAH103" s="11"/>
      <c r="FAI103" s="11"/>
      <c r="FAJ103" s="11"/>
      <c r="FAK103" s="11"/>
      <c r="FAL103" s="11"/>
      <c r="FAM103" s="11"/>
      <c r="FAN103" s="11"/>
      <c r="FAO103" s="11"/>
      <c r="FAP103" s="11"/>
      <c r="FAQ103" s="11"/>
      <c r="FAR103" s="11"/>
      <c r="FAS103" s="11"/>
      <c r="FAT103" s="11"/>
      <c r="FAU103" s="11"/>
      <c r="FAV103" s="11"/>
      <c r="FAW103" s="11"/>
      <c r="FAX103" s="11"/>
      <c r="FAY103" s="11"/>
      <c r="FAZ103" s="11"/>
      <c r="FBA103" s="11"/>
      <c r="FBB103" s="11"/>
      <c r="FBC103" s="11"/>
      <c r="FBD103" s="11"/>
      <c r="FBE103" s="11"/>
      <c r="FBF103" s="11"/>
      <c r="FBG103" s="11"/>
      <c r="FBH103" s="11"/>
      <c r="FBI103" s="11"/>
      <c r="FBJ103" s="11"/>
      <c r="FBK103" s="11"/>
      <c r="FBL103" s="11"/>
      <c r="FBM103" s="11"/>
      <c r="FBN103" s="11"/>
      <c r="FBO103" s="11"/>
      <c r="FBP103" s="11"/>
      <c r="FBQ103" s="11"/>
      <c r="FBR103" s="11"/>
      <c r="FBS103" s="11"/>
      <c r="FBT103" s="11"/>
      <c r="FBU103" s="11"/>
      <c r="FBV103" s="11"/>
      <c r="FBW103" s="11"/>
      <c r="FBX103" s="11"/>
      <c r="FBY103" s="11"/>
      <c r="FBZ103" s="11"/>
      <c r="FCA103" s="11"/>
      <c r="FCB103" s="11"/>
      <c r="FCC103" s="11"/>
      <c r="FCD103" s="11"/>
      <c r="FCE103" s="11"/>
      <c r="FCF103" s="11"/>
      <c r="FCG103" s="11"/>
      <c r="FCH103" s="11"/>
      <c r="FCI103" s="11"/>
      <c r="FCJ103" s="11"/>
      <c r="FCK103" s="11"/>
      <c r="FCL103" s="11"/>
      <c r="FCM103" s="11"/>
      <c r="FCN103" s="11"/>
      <c r="FCO103" s="11"/>
      <c r="FCP103" s="11"/>
      <c r="FCQ103" s="11"/>
      <c r="FCR103" s="11"/>
      <c r="FCS103" s="11"/>
      <c r="FCT103" s="11"/>
      <c r="FCU103" s="11"/>
      <c r="FCV103" s="11"/>
      <c r="FCW103" s="11"/>
      <c r="FCX103" s="11"/>
      <c r="FCY103" s="11"/>
      <c r="FCZ103" s="11"/>
      <c r="FDA103" s="11"/>
      <c r="FDB103" s="11"/>
      <c r="FDC103" s="11"/>
      <c r="FDD103" s="11"/>
      <c r="FDE103" s="11"/>
      <c r="FDF103" s="11"/>
      <c r="FDG103" s="11"/>
      <c r="FDH103" s="11"/>
      <c r="FDI103" s="11"/>
      <c r="FDJ103" s="11"/>
      <c r="FDK103" s="11"/>
      <c r="FDL103" s="11"/>
      <c r="FDM103" s="11"/>
      <c r="FDN103" s="11"/>
      <c r="FDO103" s="11"/>
      <c r="FDP103" s="11"/>
      <c r="FDQ103" s="11"/>
      <c r="FDR103" s="11"/>
      <c r="FDS103" s="11"/>
      <c r="FDT103" s="11"/>
      <c r="FDU103" s="11"/>
      <c r="FDV103" s="11"/>
      <c r="FDW103" s="11"/>
      <c r="FDX103" s="11"/>
      <c r="FDY103" s="11"/>
      <c r="FDZ103" s="11"/>
      <c r="FEA103" s="11"/>
      <c r="FEB103" s="11"/>
      <c r="FEC103" s="11"/>
      <c r="FED103" s="11"/>
      <c r="FEE103" s="11"/>
      <c r="FEF103" s="11"/>
      <c r="FEG103" s="11"/>
      <c r="FEH103" s="11"/>
      <c r="FEI103" s="11"/>
      <c r="FEJ103" s="11"/>
      <c r="FEK103" s="11"/>
      <c r="FEL103" s="11"/>
      <c r="FEM103" s="11"/>
      <c r="FEN103" s="11"/>
      <c r="FEO103" s="11"/>
      <c r="FEP103" s="11"/>
      <c r="FEQ103" s="11"/>
      <c r="FER103" s="11"/>
      <c r="FES103" s="11"/>
      <c r="FET103" s="11"/>
      <c r="FEU103" s="11"/>
      <c r="FEV103" s="11"/>
      <c r="FEW103" s="11"/>
      <c r="FEX103" s="11"/>
      <c r="FEY103" s="11"/>
      <c r="FEZ103" s="11"/>
      <c r="FFA103" s="11"/>
      <c r="FFB103" s="11"/>
      <c r="FFC103" s="11"/>
      <c r="FFD103" s="11"/>
      <c r="FFE103" s="11"/>
      <c r="FFF103" s="11"/>
      <c r="FFG103" s="11"/>
      <c r="FFH103" s="11"/>
      <c r="FFI103" s="11"/>
      <c r="FFJ103" s="11"/>
      <c r="FFK103" s="11"/>
      <c r="FFL103" s="11"/>
      <c r="FFM103" s="11"/>
      <c r="FFN103" s="11"/>
      <c r="FFO103" s="11"/>
      <c r="FFP103" s="11"/>
      <c r="FFQ103" s="11"/>
      <c r="FFR103" s="11"/>
      <c r="FFS103" s="11"/>
      <c r="FFT103" s="11"/>
      <c r="FFU103" s="11"/>
      <c r="FFV103" s="11"/>
      <c r="FFW103" s="11"/>
      <c r="FFX103" s="11"/>
      <c r="FFY103" s="11"/>
      <c r="FFZ103" s="11"/>
      <c r="FGA103" s="11"/>
      <c r="FGB103" s="11"/>
      <c r="FGC103" s="11"/>
      <c r="FGD103" s="11"/>
      <c r="FGE103" s="11"/>
      <c r="FGF103" s="11"/>
      <c r="FGG103" s="11"/>
      <c r="FGH103" s="11"/>
      <c r="FGI103" s="11"/>
      <c r="FGJ103" s="11"/>
      <c r="FGK103" s="11"/>
      <c r="FGL103" s="11"/>
      <c r="FGM103" s="11"/>
      <c r="FGN103" s="11"/>
      <c r="FGO103" s="11"/>
      <c r="FGP103" s="11"/>
      <c r="FGQ103" s="11"/>
      <c r="FGR103" s="11"/>
      <c r="FGS103" s="11"/>
      <c r="FGT103" s="11"/>
      <c r="FGU103" s="11"/>
      <c r="FGV103" s="11"/>
      <c r="FGW103" s="11"/>
      <c r="FGX103" s="11"/>
      <c r="FGY103" s="11"/>
      <c r="FGZ103" s="11"/>
      <c r="FHA103" s="11"/>
      <c r="FHB103" s="11"/>
      <c r="FHC103" s="11"/>
      <c r="FHD103" s="11"/>
      <c r="FHE103" s="11"/>
      <c r="FHF103" s="11"/>
      <c r="FHG103" s="11"/>
      <c r="FHH103" s="11"/>
      <c r="FHI103" s="11"/>
      <c r="FHJ103" s="11"/>
      <c r="FHK103" s="11"/>
      <c r="FHL103" s="11"/>
      <c r="FHM103" s="11"/>
      <c r="FHN103" s="11"/>
      <c r="FHO103" s="11"/>
      <c r="FHP103" s="11"/>
      <c r="FHQ103" s="11"/>
      <c r="FHR103" s="11"/>
      <c r="FHS103" s="11"/>
      <c r="FHT103" s="11"/>
      <c r="FHU103" s="11"/>
      <c r="FHV103" s="11"/>
      <c r="FHW103" s="11"/>
      <c r="FHX103" s="11"/>
      <c r="FHY103" s="11"/>
      <c r="FHZ103" s="11"/>
      <c r="FIA103" s="11"/>
      <c r="FIB103" s="11"/>
      <c r="FIC103" s="11"/>
      <c r="FID103" s="11"/>
      <c r="FIE103" s="11"/>
      <c r="FIF103" s="11"/>
      <c r="FIG103" s="11"/>
      <c r="FIH103" s="11"/>
      <c r="FII103" s="11"/>
      <c r="FIJ103" s="11"/>
      <c r="FIK103" s="11"/>
      <c r="FIL103" s="11"/>
      <c r="FIM103" s="11"/>
      <c r="FIN103" s="11"/>
      <c r="FIO103" s="11"/>
      <c r="FIP103" s="11"/>
      <c r="FIQ103" s="11"/>
      <c r="FIR103" s="11"/>
      <c r="FIS103" s="11"/>
      <c r="FIT103" s="11"/>
      <c r="FIU103" s="11"/>
      <c r="FIV103" s="11"/>
      <c r="FIW103" s="11"/>
      <c r="FIX103" s="11"/>
      <c r="FIY103" s="11"/>
      <c r="FIZ103" s="11"/>
      <c r="FJA103" s="11"/>
      <c r="FJB103" s="11"/>
      <c r="FJC103" s="11"/>
      <c r="FJD103" s="11"/>
      <c r="FJE103" s="11"/>
      <c r="FJF103" s="11"/>
      <c r="FJG103" s="11"/>
      <c r="FJH103" s="11"/>
      <c r="FJI103" s="11"/>
      <c r="FJJ103" s="11"/>
      <c r="FJK103" s="11"/>
      <c r="FJL103" s="11"/>
      <c r="FJM103" s="11"/>
      <c r="FJN103" s="11"/>
      <c r="FJO103" s="11"/>
      <c r="FJP103" s="11"/>
      <c r="FJQ103" s="11"/>
      <c r="FJR103" s="11"/>
      <c r="FJS103" s="11"/>
      <c r="FJT103" s="11"/>
      <c r="FJU103" s="11"/>
      <c r="FJV103" s="11"/>
      <c r="FJW103" s="11"/>
      <c r="FJX103" s="11"/>
      <c r="FJY103" s="11"/>
      <c r="FJZ103" s="11"/>
      <c r="FKA103" s="11"/>
      <c r="FKB103" s="11"/>
      <c r="FKC103" s="11"/>
      <c r="FKD103" s="11"/>
      <c r="FKE103" s="11"/>
      <c r="FKF103" s="11"/>
      <c r="FKG103" s="11"/>
      <c r="FKH103" s="11"/>
      <c r="FKI103" s="11"/>
      <c r="FKJ103" s="11"/>
      <c r="FKK103" s="11"/>
      <c r="FKL103" s="11"/>
      <c r="FKM103" s="11"/>
      <c r="FKN103" s="11"/>
      <c r="FKO103" s="11"/>
      <c r="FKP103" s="11"/>
      <c r="FKQ103" s="11"/>
      <c r="FKR103" s="11"/>
      <c r="FKS103" s="11"/>
      <c r="FKT103" s="11"/>
      <c r="FKU103" s="11"/>
      <c r="FKV103" s="11"/>
      <c r="FKW103" s="11"/>
      <c r="FKX103" s="11"/>
      <c r="FKY103" s="11"/>
      <c r="FKZ103" s="11"/>
      <c r="FLA103" s="11"/>
      <c r="FLB103" s="11"/>
      <c r="FLC103" s="11"/>
      <c r="FLD103" s="11"/>
      <c r="FLE103" s="11"/>
      <c r="FLF103" s="11"/>
      <c r="FLG103" s="11"/>
      <c r="FLH103" s="11"/>
      <c r="FLI103" s="11"/>
      <c r="FLJ103" s="11"/>
      <c r="FLK103" s="11"/>
      <c r="FLL103" s="11"/>
      <c r="FLM103" s="11"/>
      <c r="FLN103" s="11"/>
      <c r="FLO103" s="11"/>
      <c r="FLP103" s="11"/>
      <c r="FLQ103" s="11"/>
      <c r="FLR103" s="11"/>
      <c r="FLS103" s="11"/>
      <c r="FLT103" s="11"/>
      <c r="FLU103" s="11"/>
      <c r="FLV103" s="11"/>
      <c r="FLW103" s="11"/>
      <c r="FLX103" s="11"/>
      <c r="FLY103" s="11"/>
      <c r="FLZ103" s="11"/>
      <c r="FMA103" s="11"/>
      <c r="FMB103" s="11"/>
      <c r="FMC103" s="11"/>
      <c r="FMD103" s="11"/>
      <c r="FME103" s="11"/>
      <c r="FMF103" s="11"/>
      <c r="FMG103" s="11"/>
      <c r="FMH103" s="11"/>
      <c r="FMI103" s="11"/>
      <c r="FMJ103" s="11"/>
      <c r="FMK103" s="11"/>
      <c r="FML103" s="11"/>
      <c r="FMM103" s="11"/>
      <c r="FMN103" s="11"/>
      <c r="FMO103" s="11"/>
      <c r="FMP103" s="11"/>
      <c r="FMQ103" s="11"/>
      <c r="FMR103" s="11"/>
      <c r="FMS103" s="11"/>
      <c r="FMT103" s="11"/>
      <c r="FMU103" s="11"/>
      <c r="FMV103" s="11"/>
      <c r="FMW103" s="11"/>
      <c r="FMX103" s="11"/>
      <c r="FMY103" s="11"/>
      <c r="FMZ103" s="11"/>
      <c r="FNA103" s="11"/>
      <c r="FNB103" s="11"/>
      <c r="FNC103" s="11"/>
      <c r="FND103" s="11"/>
      <c r="FNE103" s="11"/>
      <c r="FNF103" s="11"/>
      <c r="FNG103" s="11"/>
      <c r="FNH103" s="11"/>
      <c r="FNI103" s="11"/>
      <c r="FNJ103" s="11"/>
      <c r="FNK103" s="11"/>
      <c r="FNL103" s="11"/>
      <c r="FNM103" s="11"/>
      <c r="FNN103" s="11"/>
      <c r="FNO103" s="11"/>
      <c r="FNP103" s="11"/>
      <c r="FNQ103" s="11"/>
      <c r="FNR103" s="11"/>
      <c r="FNS103" s="11"/>
      <c r="FNT103" s="11"/>
      <c r="FNU103" s="11"/>
      <c r="FNV103" s="11"/>
      <c r="FNW103" s="11"/>
      <c r="FNX103" s="11"/>
      <c r="FNY103" s="11"/>
      <c r="FNZ103" s="11"/>
      <c r="FOA103" s="11"/>
      <c r="FOB103" s="11"/>
      <c r="FOC103" s="11"/>
      <c r="FOD103" s="11"/>
      <c r="FOE103" s="11"/>
      <c r="FOF103" s="11"/>
      <c r="FOG103" s="11"/>
      <c r="FOH103" s="11"/>
      <c r="FOI103" s="11"/>
      <c r="FOJ103" s="11"/>
      <c r="FOK103" s="11"/>
      <c r="FOL103" s="11"/>
      <c r="FOM103" s="11"/>
      <c r="FON103" s="11"/>
      <c r="FOO103" s="11"/>
      <c r="FOP103" s="11"/>
      <c r="FOQ103" s="11"/>
      <c r="FOR103" s="11"/>
      <c r="FOS103" s="11"/>
      <c r="FOT103" s="11"/>
      <c r="FOU103" s="11"/>
      <c r="FOV103" s="11"/>
      <c r="FOW103" s="11"/>
      <c r="FOX103" s="11"/>
      <c r="FOY103" s="11"/>
      <c r="FOZ103" s="11"/>
      <c r="FPA103" s="11"/>
      <c r="FPB103" s="11"/>
      <c r="FPC103" s="11"/>
      <c r="FPD103" s="11"/>
      <c r="FPE103" s="11"/>
      <c r="FPF103" s="11"/>
      <c r="FPG103" s="11"/>
      <c r="FPH103" s="11"/>
      <c r="FPI103" s="11"/>
      <c r="FPJ103" s="11"/>
      <c r="FPK103" s="11"/>
      <c r="FPL103" s="11"/>
      <c r="FPM103" s="11"/>
      <c r="FPN103" s="11"/>
      <c r="FPO103" s="11"/>
      <c r="FPP103" s="11"/>
      <c r="FPQ103" s="11"/>
      <c r="FPR103" s="11"/>
      <c r="FPS103" s="11"/>
      <c r="FPT103" s="11"/>
      <c r="FPU103" s="11"/>
      <c r="FPV103" s="11"/>
      <c r="FPW103" s="11"/>
      <c r="FPX103" s="11"/>
      <c r="FPY103" s="11"/>
      <c r="FPZ103" s="11"/>
      <c r="FQA103" s="11"/>
      <c r="FQB103" s="11"/>
      <c r="FQC103" s="11"/>
      <c r="FQD103" s="11"/>
      <c r="FQE103" s="11"/>
      <c r="FQF103" s="11"/>
      <c r="FQG103" s="11"/>
      <c r="FQH103" s="11"/>
      <c r="FQI103" s="11"/>
      <c r="FQJ103" s="11"/>
      <c r="FQK103" s="11"/>
      <c r="FQL103" s="11"/>
      <c r="FQM103" s="11"/>
      <c r="FQN103" s="11"/>
      <c r="FQO103" s="11"/>
      <c r="FQP103" s="11"/>
      <c r="FQQ103" s="11"/>
      <c r="FQR103" s="11"/>
      <c r="FQS103" s="11"/>
      <c r="FQT103" s="11"/>
      <c r="FQU103" s="11"/>
      <c r="FQV103" s="11"/>
      <c r="FQW103" s="11"/>
      <c r="FQX103" s="11"/>
      <c r="FQY103" s="11"/>
      <c r="FQZ103" s="11"/>
      <c r="FRA103" s="11"/>
      <c r="FRB103" s="11"/>
      <c r="FRC103" s="11"/>
      <c r="FRD103" s="11"/>
      <c r="FRE103" s="11"/>
      <c r="FRF103" s="11"/>
      <c r="FRG103" s="11"/>
      <c r="FRH103" s="11"/>
      <c r="FRI103" s="11"/>
      <c r="FRJ103" s="11"/>
      <c r="FRK103" s="11"/>
      <c r="FRL103" s="11"/>
      <c r="FRM103" s="11"/>
      <c r="FRN103" s="11"/>
      <c r="FRO103" s="11"/>
      <c r="FRP103" s="11"/>
      <c r="FRQ103" s="11"/>
      <c r="FRR103" s="11"/>
      <c r="FRS103" s="11"/>
      <c r="FRT103" s="11"/>
      <c r="FRU103" s="11"/>
      <c r="FRV103" s="11"/>
      <c r="FRW103" s="11"/>
      <c r="FRX103" s="11"/>
      <c r="FRY103" s="11"/>
      <c r="FRZ103" s="11"/>
      <c r="FSA103" s="11"/>
      <c r="FSB103" s="11"/>
      <c r="FSC103" s="11"/>
      <c r="FSD103" s="11"/>
      <c r="FSE103" s="11"/>
      <c r="FSF103" s="11"/>
      <c r="FSG103" s="11"/>
      <c r="FSH103" s="11"/>
      <c r="FSI103" s="11"/>
      <c r="FSJ103" s="11"/>
      <c r="FSK103" s="11"/>
      <c r="FSL103" s="11"/>
      <c r="FSM103" s="11"/>
      <c r="FSN103" s="11"/>
      <c r="FSO103" s="11"/>
      <c r="FSP103" s="11"/>
      <c r="FSQ103" s="11"/>
      <c r="FSR103" s="11"/>
      <c r="FSS103" s="11"/>
      <c r="FST103" s="11"/>
      <c r="FSU103" s="11"/>
      <c r="FSV103" s="11"/>
      <c r="FSW103" s="11"/>
      <c r="FSX103" s="11"/>
      <c r="FSY103" s="11"/>
      <c r="FSZ103" s="11"/>
      <c r="FTA103" s="11"/>
      <c r="FTB103" s="11"/>
      <c r="FTC103" s="11"/>
      <c r="FTD103" s="11"/>
      <c r="FTE103" s="11"/>
      <c r="FTF103" s="11"/>
      <c r="FTG103" s="11"/>
      <c r="FTH103" s="11"/>
      <c r="FTI103" s="11"/>
      <c r="FTJ103" s="11"/>
      <c r="FTK103" s="11"/>
      <c r="FTL103" s="11"/>
      <c r="FTM103" s="11"/>
      <c r="FTN103" s="11"/>
      <c r="FTO103" s="11"/>
      <c r="FTP103" s="11"/>
      <c r="FTQ103" s="11"/>
      <c r="FTR103" s="11"/>
      <c r="FTS103" s="11"/>
      <c r="FTT103" s="11"/>
      <c r="FTU103" s="11"/>
      <c r="FTV103" s="11"/>
      <c r="FTW103" s="11"/>
      <c r="FTX103" s="11"/>
      <c r="FTY103" s="11"/>
      <c r="FTZ103" s="11"/>
      <c r="FUA103" s="11"/>
      <c r="FUB103" s="11"/>
      <c r="FUC103" s="11"/>
      <c r="FUD103" s="11"/>
      <c r="FUE103" s="11"/>
      <c r="FUF103" s="11"/>
      <c r="FUG103" s="11"/>
      <c r="FUH103" s="11"/>
      <c r="FUI103" s="11"/>
      <c r="FUJ103" s="11"/>
      <c r="FUK103" s="11"/>
      <c r="FUL103" s="11"/>
      <c r="FUM103" s="11"/>
      <c r="FUN103" s="11"/>
      <c r="FUO103" s="11"/>
      <c r="FUP103" s="11"/>
      <c r="FUQ103" s="11"/>
      <c r="FUR103" s="11"/>
      <c r="FUS103" s="11"/>
      <c r="FUT103" s="11"/>
      <c r="FUU103" s="11"/>
      <c r="FUV103" s="11"/>
      <c r="FUW103" s="11"/>
      <c r="FUX103" s="11"/>
      <c r="FUY103" s="11"/>
      <c r="FUZ103" s="11"/>
      <c r="FVA103" s="11"/>
      <c r="FVB103" s="11"/>
      <c r="FVC103" s="11"/>
      <c r="FVD103" s="11"/>
      <c r="FVE103" s="11"/>
      <c r="FVF103" s="11"/>
      <c r="FVG103" s="11"/>
      <c r="FVH103" s="11"/>
      <c r="FVI103" s="11"/>
      <c r="FVJ103" s="11"/>
      <c r="FVK103" s="11"/>
      <c r="FVL103" s="11"/>
      <c r="FVM103" s="11"/>
      <c r="FVN103" s="11"/>
      <c r="FVO103" s="11"/>
      <c r="FVP103" s="11"/>
      <c r="FVQ103" s="11"/>
      <c r="FVR103" s="11"/>
      <c r="FVS103" s="11"/>
      <c r="FVT103" s="11"/>
      <c r="FVU103" s="11"/>
      <c r="FVV103" s="11"/>
      <c r="FVW103" s="11"/>
      <c r="FVX103" s="11"/>
      <c r="FVY103" s="11"/>
      <c r="FVZ103" s="11"/>
      <c r="FWA103" s="11"/>
      <c r="FWB103" s="11"/>
      <c r="FWC103" s="11"/>
      <c r="FWD103" s="11"/>
      <c r="FWE103" s="11"/>
      <c r="FWF103" s="11"/>
      <c r="FWG103" s="11"/>
      <c r="FWH103" s="11"/>
      <c r="FWI103" s="11"/>
      <c r="FWJ103" s="11"/>
      <c r="FWK103" s="11"/>
      <c r="FWL103" s="11"/>
      <c r="FWM103" s="11"/>
      <c r="FWN103" s="11"/>
      <c r="FWO103" s="11"/>
      <c r="FWP103" s="11"/>
      <c r="FWQ103" s="11"/>
      <c r="FWR103" s="11"/>
      <c r="FWS103" s="11"/>
      <c r="FWT103" s="11"/>
      <c r="FWU103" s="11"/>
      <c r="FWV103" s="11"/>
      <c r="FWW103" s="11"/>
      <c r="FWX103" s="11"/>
      <c r="FWY103" s="11"/>
      <c r="FWZ103" s="11"/>
      <c r="FXA103" s="11"/>
      <c r="FXB103" s="11"/>
      <c r="FXC103" s="11"/>
      <c r="FXD103" s="11"/>
      <c r="FXE103" s="11"/>
      <c r="FXF103" s="11"/>
      <c r="FXG103" s="11"/>
      <c r="FXH103" s="11"/>
      <c r="FXI103" s="11"/>
      <c r="FXJ103" s="11"/>
      <c r="FXK103" s="11"/>
      <c r="FXL103" s="11"/>
      <c r="FXM103" s="11"/>
      <c r="FXN103" s="11"/>
      <c r="FXO103" s="11"/>
      <c r="FXP103" s="11"/>
      <c r="FXQ103" s="11"/>
      <c r="FXR103" s="11"/>
      <c r="FXS103" s="11"/>
      <c r="FXT103" s="11"/>
      <c r="FXU103" s="11"/>
      <c r="FXV103" s="11"/>
      <c r="FXW103" s="11"/>
      <c r="FXX103" s="11"/>
      <c r="FXY103" s="11"/>
      <c r="FXZ103" s="11"/>
      <c r="FYA103" s="11"/>
      <c r="FYB103" s="11"/>
      <c r="FYC103" s="11"/>
      <c r="FYD103" s="11"/>
      <c r="FYE103" s="11"/>
      <c r="FYF103" s="11"/>
      <c r="FYG103" s="11"/>
      <c r="FYH103" s="11"/>
      <c r="FYI103" s="11"/>
      <c r="FYJ103" s="11"/>
      <c r="FYK103" s="11"/>
      <c r="FYL103" s="11"/>
      <c r="FYM103" s="11"/>
      <c r="FYN103" s="11"/>
      <c r="FYO103" s="11"/>
      <c r="FYP103" s="11"/>
      <c r="FYQ103" s="11"/>
      <c r="FYR103" s="11"/>
      <c r="FYS103" s="11"/>
      <c r="FYT103" s="11"/>
      <c r="FYU103" s="11"/>
      <c r="FYV103" s="11"/>
      <c r="FYW103" s="11"/>
      <c r="FYX103" s="11"/>
      <c r="FYY103" s="11"/>
      <c r="FYZ103" s="11"/>
      <c r="FZA103" s="11"/>
      <c r="FZB103" s="11"/>
      <c r="FZC103" s="11"/>
      <c r="FZD103" s="11"/>
      <c r="FZE103" s="11"/>
      <c r="FZF103" s="11"/>
      <c r="FZG103" s="11"/>
      <c r="FZH103" s="11"/>
      <c r="FZI103" s="11"/>
      <c r="FZJ103" s="11"/>
      <c r="FZK103" s="11"/>
      <c r="FZL103" s="11"/>
      <c r="FZM103" s="11"/>
      <c r="FZN103" s="11"/>
      <c r="FZO103" s="11"/>
      <c r="FZP103" s="11"/>
      <c r="FZQ103" s="11"/>
      <c r="FZR103" s="11"/>
      <c r="FZS103" s="11"/>
      <c r="FZT103" s="11"/>
      <c r="FZU103" s="11"/>
      <c r="FZV103" s="11"/>
      <c r="FZW103" s="11"/>
      <c r="FZX103" s="11"/>
      <c r="FZY103" s="11"/>
      <c r="FZZ103" s="11"/>
      <c r="GAA103" s="11"/>
      <c r="GAB103" s="11"/>
      <c r="GAC103" s="11"/>
      <c r="GAD103" s="11"/>
      <c r="GAE103" s="11"/>
      <c r="GAF103" s="11"/>
      <c r="GAG103" s="11"/>
      <c r="GAH103" s="11"/>
      <c r="GAI103" s="11"/>
      <c r="GAJ103" s="11"/>
      <c r="GAK103" s="11"/>
      <c r="GAL103" s="11"/>
      <c r="GAM103" s="11"/>
      <c r="GAN103" s="11"/>
      <c r="GAO103" s="11"/>
      <c r="GAP103" s="11"/>
      <c r="GAQ103" s="11"/>
      <c r="GAR103" s="11"/>
      <c r="GAS103" s="11"/>
      <c r="GAT103" s="11"/>
      <c r="GAU103" s="11"/>
      <c r="GAV103" s="11"/>
      <c r="GAW103" s="11"/>
      <c r="GAX103" s="11"/>
      <c r="GAY103" s="11"/>
      <c r="GAZ103" s="11"/>
      <c r="GBA103" s="11"/>
      <c r="GBB103" s="11"/>
      <c r="GBC103" s="11"/>
      <c r="GBD103" s="11"/>
      <c r="GBE103" s="11"/>
      <c r="GBF103" s="11"/>
      <c r="GBG103" s="11"/>
      <c r="GBH103" s="11"/>
      <c r="GBI103" s="11"/>
      <c r="GBJ103" s="11"/>
      <c r="GBK103" s="11"/>
      <c r="GBL103" s="11"/>
      <c r="GBM103" s="11"/>
      <c r="GBN103" s="11"/>
      <c r="GBO103" s="11"/>
      <c r="GBP103" s="11"/>
      <c r="GBQ103" s="11"/>
      <c r="GBR103" s="11"/>
      <c r="GBS103" s="11"/>
      <c r="GBT103" s="11"/>
      <c r="GBU103" s="11"/>
      <c r="GBV103" s="11"/>
      <c r="GBW103" s="11"/>
      <c r="GBX103" s="11"/>
      <c r="GBY103" s="11"/>
      <c r="GBZ103" s="11"/>
      <c r="GCA103" s="11"/>
      <c r="GCB103" s="11"/>
      <c r="GCC103" s="11"/>
      <c r="GCD103" s="11"/>
      <c r="GCE103" s="11"/>
      <c r="GCF103" s="11"/>
      <c r="GCG103" s="11"/>
      <c r="GCH103" s="11"/>
      <c r="GCI103" s="11"/>
      <c r="GCJ103" s="11"/>
      <c r="GCK103" s="11"/>
      <c r="GCL103" s="11"/>
      <c r="GCM103" s="11"/>
      <c r="GCN103" s="11"/>
      <c r="GCO103" s="11"/>
      <c r="GCP103" s="11"/>
      <c r="GCQ103" s="11"/>
      <c r="GCR103" s="11"/>
      <c r="GCS103" s="11"/>
      <c r="GCT103" s="11"/>
      <c r="GCU103" s="11"/>
      <c r="GCV103" s="11"/>
      <c r="GCW103" s="11"/>
      <c r="GCX103" s="11"/>
      <c r="GCY103" s="11"/>
      <c r="GCZ103" s="11"/>
      <c r="GDA103" s="11"/>
      <c r="GDB103" s="11"/>
      <c r="GDC103" s="11"/>
      <c r="GDD103" s="11"/>
      <c r="GDE103" s="11"/>
      <c r="GDF103" s="11"/>
      <c r="GDG103" s="11"/>
      <c r="GDH103" s="11"/>
      <c r="GDI103" s="11"/>
      <c r="GDJ103" s="11"/>
      <c r="GDK103" s="11"/>
      <c r="GDL103" s="11"/>
      <c r="GDM103" s="11"/>
      <c r="GDN103" s="11"/>
      <c r="GDO103" s="11"/>
      <c r="GDP103" s="11"/>
      <c r="GDQ103" s="11"/>
      <c r="GDR103" s="11"/>
      <c r="GDS103" s="11"/>
      <c r="GDT103" s="11"/>
      <c r="GDU103" s="11"/>
      <c r="GDV103" s="11"/>
      <c r="GDW103" s="11"/>
      <c r="GDX103" s="11"/>
      <c r="GDY103" s="11"/>
      <c r="GDZ103" s="11"/>
      <c r="GEA103" s="11"/>
      <c r="GEB103" s="11"/>
      <c r="GEC103" s="11"/>
      <c r="GED103" s="11"/>
      <c r="GEE103" s="11"/>
      <c r="GEF103" s="11"/>
      <c r="GEG103" s="11"/>
      <c r="GEH103" s="11"/>
      <c r="GEI103" s="11"/>
      <c r="GEJ103" s="11"/>
      <c r="GEK103" s="11"/>
      <c r="GEL103" s="11"/>
      <c r="GEM103" s="11"/>
      <c r="GEN103" s="11"/>
      <c r="GEO103" s="11"/>
      <c r="GEP103" s="11"/>
      <c r="GEQ103" s="11"/>
      <c r="GER103" s="11"/>
      <c r="GES103" s="11"/>
      <c r="GET103" s="11"/>
      <c r="GEU103" s="11"/>
      <c r="GEV103" s="11"/>
      <c r="GEW103" s="11"/>
      <c r="GEX103" s="11"/>
      <c r="GEY103" s="11"/>
      <c r="GEZ103" s="11"/>
      <c r="GFA103" s="11"/>
      <c r="GFB103" s="11"/>
      <c r="GFC103" s="11"/>
      <c r="GFD103" s="11"/>
      <c r="GFE103" s="11"/>
      <c r="GFF103" s="11"/>
      <c r="GFG103" s="11"/>
      <c r="GFH103" s="11"/>
      <c r="GFI103" s="11"/>
      <c r="GFJ103" s="11"/>
      <c r="GFK103" s="11"/>
      <c r="GFL103" s="11"/>
      <c r="GFM103" s="11"/>
      <c r="GFN103" s="11"/>
      <c r="GFO103" s="11"/>
      <c r="GFP103" s="11"/>
      <c r="GFQ103" s="11"/>
      <c r="GFR103" s="11"/>
      <c r="GFS103" s="11"/>
      <c r="GFT103" s="11"/>
      <c r="GFU103" s="11"/>
      <c r="GFV103" s="11"/>
      <c r="GFW103" s="11"/>
      <c r="GFX103" s="11"/>
      <c r="GFY103" s="11"/>
      <c r="GFZ103" s="11"/>
      <c r="GGA103" s="11"/>
      <c r="GGB103" s="11"/>
      <c r="GGC103" s="11"/>
      <c r="GGD103" s="11"/>
      <c r="GGE103" s="11"/>
      <c r="GGF103" s="11"/>
      <c r="GGG103" s="11"/>
      <c r="GGH103" s="11"/>
      <c r="GGI103" s="11"/>
      <c r="GGJ103" s="11"/>
      <c r="GGK103" s="11"/>
      <c r="GGL103" s="11"/>
      <c r="GGM103" s="11"/>
      <c r="GGN103" s="11"/>
      <c r="GGO103" s="11"/>
      <c r="GGP103" s="11"/>
      <c r="GGQ103" s="11"/>
      <c r="GGR103" s="11"/>
      <c r="GGS103" s="11"/>
      <c r="GGT103" s="11"/>
      <c r="GGU103" s="11"/>
      <c r="GGV103" s="11"/>
      <c r="GGW103" s="11"/>
      <c r="GGX103" s="11"/>
      <c r="GGY103" s="11"/>
      <c r="GGZ103" s="11"/>
      <c r="GHA103" s="11"/>
      <c r="GHB103" s="11"/>
      <c r="GHC103" s="11"/>
      <c r="GHD103" s="11"/>
      <c r="GHE103" s="11"/>
      <c r="GHF103" s="11"/>
      <c r="GHG103" s="11"/>
      <c r="GHH103" s="11"/>
      <c r="GHI103" s="11"/>
      <c r="GHJ103" s="11"/>
      <c r="GHK103" s="11"/>
      <c r="GHL103" s="11"/>
      <c r="GHM103" s="11"/>
      <c r="GHN103" s="11"/>
      <c r="GHO103" s="11"/>
      <c r="GHP103" s="11"/>
      <c r="GHQ103" s="11"/>
      <c r="GHR103" s="11"/>
      <c r="GHS103" s="11"/>
      <c r="GHT103" s="11"/>
      <c r="GHU103" s="11"/>
      <c r="GHV103" s="11"/>
      <c r="GHW103" s="11"/>
      <c r="GHX103" s="11"/>
      <c r="GHY103" s="11"/>
      <c r="GHZ103" s="11"/>
      <c r="GIA103" s="11"/>
      <c r="GIB103" s="11"/>
      <c r="GIC103" s="11"/>
      <c r="GID103" s="11"/>
      <c r="GIE103" s="11"/>
      <c r="GIF103" s="11"/>
      <c r="GIG103" s="11"/>
      <c r="GIH103" s="11"/>
      <c r="GII103" s="11"/>
      <c r="GIJ103" s="11"/>
      <c r="GIK103" s="11"/>
      <c r="GIL103" s="11"/>
      <c r="GIM103" s="11"/>
      <c r="GIN103" s="11"/>
      <c r="GIO103" s="11"/>
      <c r="GIP103" s="11"/>
      <c r="GIQ103" s="11"/>
      <c r="GIR103" s="11"/>
      <c r="GIS103" s="11"/>
      <c r="GIT103" s="11"/>
      <c r="GIU103" s="11"/>
      <c r="GIV103" s="11"/>
      <c r="GIW103" s="11"/>
      <c r="GIX103" s="11"/>
      <c r="GIY103" s="11"/>
      <c r="GIZ103" s="11"/>
      <c r="GJA103" s="11"/>
      <c r="GJB103" s="11"/>
      <c r="GJC103" s="11"/>
      <c r="GJD103" s="11"/>
      <c r="GJE103" s="11"/>
      <c r="GJF103" s="11"/>
      <c r="GJG103" s="11"/>
      <c r="GJH103" s="11"/>
      <c r="GJI103" s="11"/>
      <c r="GJJ103" s="11"/>
      <c r="GJK103" s="11"/>
      <c r="GJL103" s="11"/>
      <c r="GJM103" s="11"/>
      <c r="GJN103" s="11"/>
      <c r="GJO103" s="11"/>
      <c r="GJP103" s="11"/>
      <c r="GJQ103" s="11"/>
      <c r="GJR103" s="11"/>
      <c r="GJS103" s="11"/>
      <c r="GJT103" s="11"/>
      <c r="GJU103" s="11"/>
      <c r="GJV103" s="11"/>
      <c r="GJW103" s="11"/>
      <c r="GJX103" s="11"/>
      <c r="GJY103" s="11"/>
      <c r="GJZ103" s="11"/>
      <c r="GKA103" s="11"/>
      <c r="GKB103" s="11"/>
      <c r="GKC103" s="11"/>
      <c r="GKD103" s="11"/>
      <c r="GKE103" s="11"/>
      <c r="GKF103" s="11"/>
      <c r="GKG103" s="11"/>
      <c r="GKH103" s="11"/>
      <c r="GKI103" s="11"/>
      <c r="GKJ103" s="11"/>
      <c r="GKK103" s="11"/>
      <c r="GKL103" s="11"/>
      <c r="GKM103" s="11"/>
      <c r="GKN103" s="11"/>
      <c r="GKO103" s="11"/>
      <c r="GKP103" s="11"/>
      <c r="GKQ103" s="11"/>
      <c r="GKR103" s="11"/>
      <c r="GKS103" s="11"/>
      <c r="GKT103" s="11"/>
      <c r="GKU103" s="11"/>
      <c r="GKV103" s="11"/>
      <c r="GKW103" s="11"/>
      <c r="GKX103" s="11"/>
      <c r="GKY103" s="11"/>
      <c r="GKZ103" s="11"/>
      <c r="GLA103" s="11"/>
      <c r="GLB103" s="11"/>
      <c r="GLC103" s="11"/>
      <c r="GLD103" s="11"/>
      <c r="GLE103" s="11"/>
      <c r="GLF103" s="11"/>
      <c r="GLG103" s="11"/>
      <c r="GLH103" s="11"/>
      <c r="GLI103" s="11"/>
      <c r="GLJ103" s="11"/>
      <c r="GLK103" s="11"/>
      <c r="GLL103" s="11"/>
      <c r="GLM103" s="11"/>
      <c r="GLN103" s="11"/>
      <c r="GLO103" s="11"/>
      <c r="GLP103" s="11"/>
      <c r="GLQ103" s="11"/>
      <c r="GLR103" s="11"/>
      <c r="GLS103" s="11"/>
      <c r="GLT103" s="11"/>
      <c r="GLU103" s="11"/>
      <c r="GLV103" s="11"/>
      <c r="GLW103" s="11"/>
      <c r="GLX103" s="11"/>
      <c r="GLY103" s="11"/>
      <c r="GLZ103" s="11"/>
      <c r="GMA103" s="11"/>
      <c r="GMB103" s="11"/>
      <c r="GMC103" s="11"/>
      <c r="GMD103" s="11"/>
      <c r="GME103" s="11"/>
      <c r="GMF103" s="11"/>
      <c r="GMG103" s="11"/>
      <c r="GMH103" s="11"/>
      <c r="GMI103" s="11"/>
      <c r="GMJ103" s="11"/>
      <c r="GMK103" s="11"/>
      <c r="GML103" s="11"/>
      <c r="GMM103" s="11"/>
      <c r="GMN103" s="11"/>
      <c r="GMO103" s="11"/>
      <c r="GMP103" s="11"/>
      <c r="GMQ103" s="11"/>
      <c r="GMR103" s="11"/>
      <c r="GMS103" s="11"/>
      <c r="GMT103" s="11"/>
      <c r="GMU103" s="11"/>
      <c r="GMV103" s="11"/>
      <c r="GMW103" s="11"/>
      <c r="GMX103" s="11"/>
      <c r="GMY103" s="11"/>
      <c r="GMZ103" s="11"/>
      <c r="GNA103" s="11"/>
      <c r="GNB103" s="11"/>
      <c r="GNC103" s="11"/>
      <c r="GND103" s="11"/>
      <c r="GNE103" s="11"/>
      <c r="GNF103" s="11"/>
      <c r="GNG103" s="11"/>
      <c r="GNH103" s="11"/>
      <c r="GNI103" s="11"/>
      <c r="GNJ103" s="11"/>
      <c r="GNK103" s="11"/>
      <c r="GNL103" s="11"/>
      <c r="GNM103" s="11"/>
      <c r="GNN103" s="11"/>
      <c r="GNO103" s="11"/>
      <c r="GNP103" s="11"/>
      <c r="GNQ103" s="11"/>
      <c r="GNR103" s="11"/>
      <c r="GNS103" s="11"/>
      <c r="GNT103" s="11"/>
      <c r="GNU103" s="11"/>
      <c r="GNV103" s="11"/>
      <c r="GNW103" s="11"/>
      <c r="GNX103" s="11"/>
      <c r="GNY103" s="11"/>
      <c r="GNZ103" s="11"/>
      <c r="GOA103" s="11"/>
      <c r="GOB103" s="11"/>
      <c r="GOC103" s="11"/>
      <c r="GOD103" s="11"/>
      <c r="GOE103" s="11"/>
      <c r="GOF103" s="11"/>
      <c r="GOG103" s="11"/>
      <c r="GOH103" s="11"/>
      <c r="GOI103" s="11"/>
      <c r="GOJ103" s="11"/>
      <c r="GOK103" s="11"/>
      <c r="GOL103" s="11"/>
      <c r="GOM103" s="11"/>
      <c r="GON103" s="11"/>
      <c r="GOO103" s="11"/>
      <c r="GOP103" s="11"/>
      <c r="GOQ103" s="11"/>
      <c r="GOR103" s="11"/>
      <c r="GOS103" s="11"/>
      <c r="GOT103" s="11"/>
      <c r="GOU103" s="11"/>
      <c r="GOV103" s="11"/>
      <c r="GOW103" s="11"/>
      <c r="GOX103" s="11"/>
      <c r="GOY103" s="11"/>
      <c r="GOZ103" s="11"/>
      <c r="GPA103" s="11"/>
      <c r="GPB103" s="11"/>
      <c r="GPC103" s="11"/>
      <c r="GPD103" s="11"/>
      <c r="GPE103" s="11"/>
      <c r="GPF103" s="11"/>
      <c r="GPG103" s="11"/>
      <c r="GPH103" s="11"/>
      <c r="GPI103" s="11"/>
      <c r="GPJ103" s="11"/>
      <c r="GPK103" s="11"/>
      <c r="GPL103" s="11"/>
      <c r="GPM103" s="11"/>
      <c r="GPN103" s="11"/>
      <c r="GPO103" s="11"/>
      <c r="GPP103" s="11"/>
      <c r="GPQ103" s="11"/>
      <c r="GPR103" s="11"/>
      <c r="GPS103" s="11"/>
      <c r="GPT103" s="11"/>
      <c r="GPU103" s="11"/>
      <c r="GPV103" s="11"/>
      <c r="GPW103" s="11"/>
      <c r="GPX103" s="11"/>
      <c r="GPY103" s="11"/>
      <c r="GPZ103" s="11"/>
      <c r="GQA103" s="11"/>
      <c r="GQB103" s="11"/>
      <c r="GQC103" s="11"/>
      <c r="GQD103" s="11"/>
      <c r="GQE103" s="11"/>
      <c r="GQF103" s="11"/>
      <c r="GQG103" s="11"/>
      <c r="GQH103" s="11"/>
      <c r="GQI103" s="11"/>
      <c r="GQJ103" s="11"/>
      <c r="GQK103" s="11"/>
      <c r="GQL103" s="11"/>
      <c r="GQM103" s="11"/>
      <c r="GQN103" s="11"/>
      <c r="GQO103" s="11"/>
      <c r="GQP103" s="11"/>
      <c r="GQQ103" s="11"/>
      <c r="GQR103" s="11"/>
      <c r="GQS103" s="11"/>
      <c r="GQT103" s="11"/>
      <c r="GQU103" s="11"/>
      <c r="GQV103" s="11"/>
      <c r="GQW103" s="11"/>
      <c r="GQX103" s="11"/>
      <c r="GQY103" s="11"/>
      <c r="GQZ103" s="11"/>
      <c r="GRA103" s="11"/>
      <c r="GRB103" s="11"/>
      <c r="GRC103" s="11"/>
      <c r="GRD103" s="11"/>
      <c r="GRE103" s="11"/>
      <c r="GRF103" s="11"/>
      <c r="GRG103" s="11"/>
      <c r="GRH103" s="11"/>
      <c r="GRI103" s="11"/>
      <c r="GRJ103" s="11"/>
      <c r="GRK103" s="11"/>
      <c r="GRL103" s="11"/>
      <c r="GRM103" s="11"/>
      <c r="GRN103" s="11"/>
      <c r="GRO103" s="11"/>
      <c r="GRP103" s="11"/>
      <c r="GRQ103" s="11"/>
      <c r="GRR103" s="11"/>
      <c r="GRS103" s="11"/>
      <c r="GRT103" s="11"/>
      <c r="GRU103" s="11"/>
      <c r="GRV103" s="11"/>
      <c r="GRW103" s="11"/>
      <c r="GRX103" s="11"/>
      <c r="GRY103" s="11"/>
      <c r="GRZ103" s="11"/>
      <c r="GSA103" s="11"/>
      <c r="GSB103" s="11"/>
      <c r="GSC103" s="11"/>
      <c r="GSD103" s="11"/>
      <c r="GSE103" s="11"/>
      <c r="GSF103" s="11"/>
      <c r="GSG103" s="11"/>
      <c r="GSH103" s="11"/>
      <c r="GSI103" s="11"/>
      <c r="GSJ103" s="11"/>
      <c r="GSK103" s="11"/>
      <c r="GSL103" s="11"/>
      <c r="GSM103" s="11"/>
      <c r="GSN103" s="11"/>
      <c r="GSO103" s="11"/>
      <c r="GSP103" s="11"/>
      <c r="GSQ103" s="11"/>
      <c r="GSR103" s="11"/>
      <c r="GSS103" s="11"/>
      <c r="GST103" s="11"/>
      <c r="GSU103" s="11"/>
      <c r="GSV103" s="11"/>
      <c r="GSW103" s="11"/>
      <c r="GSX103" s="11"/>
      <c r="GSY103" s="11"/>
      <c r="GSZ103" s="11"/>
      <c r="GTA103" s="11"/>
      <c r="GTB103" s="11"/>
      <c r="GTC103" s="11"/>
      <c r="GTD103" s="11"/>
      <c r="GTE103" s="11"/>
      <c r="GTF103" s="11"/>
      <c r="GTG103" s="11"/>
      <c r="GTH103" s="11"/>
      <c r="GTI103" s="11"/>
      <c r="GTJ103" s="11"/>
      <c r="GTK103" s="11"/>
      <c r="GTL103" s="11"/>
      <c r="GTM103" s="11"/>
      <c r="GTN103" s="11"/>
      <c r="GTO103" s="11"/>
      <c r="GTP103" s="11"/>
      <c r="GTQ103" s="11"/>
      <c r="GTR103" s="11"/>
      <c r="GTS103" s="11"/>
      <c r="GTT103" s="11"/>
      <c r="GTU103" s="11"/>
      <c r="GTV103" s="11"/>
      <c r="GTW103" s="11"/>
      <c r="GTX103" s="11"/>
      <c r="GTY103" s="11"/>
      <c r="GTZ103" s="11"/>
      <c r="GUA103" s="11"/>
      <c r="GUB103" s="11"/>
      <c r="GUC103" s="11"/>
      <c r="GUD103" s="11"/>
      <c r="GUE103" s="11"/>
      <c r="GUF103" s="11"/>
      <c r="GUG103" s="11"/>
      <c r="GUH103" s="11"/>
      <c r="GUI103" s="11"/>
      <c r="GUJ103" s="11"/>
      <c r="GUK103" s="11"/>
      <c r="GUL103" s="11"/>
      <c r="GUM103" s="11"/>
      <c r="GUN103" s="11"/>
      <c r="GUO103" s="11"/>
      <c r="GUP103" s="11"/>
      <c r="GUQ103" s="11"/>
      <c r="GUR103" s="11"/>
      <c r="GUS103" s="11"/>
      <c r="GUT103" s="11"/>
      <c r="GUU103" s="11"/>
      <c r="GUV103" s="11"/>
      <c r="GUW103" s="11"/>
      <c r="GUX103" s="11"/>
      <c r="GUY103" s="11"/>
      <c r="GUZ103" s="11"/>
      <c r="GVA103" s="11"/>
      <c r="GVB103" s="11"/>
      <c r="GVC103" s="11"/>
      <c r="GVD103" s="11"/>
      <c r="GVE103" s="11"/>
      <c r="GVF103" s="11"/>
      <c r="GVG103" s="11"/>
      <c r="GVH103" s="11"/>
      <c r="GVI103" s="11"/>
      <c r="GVJ103" s="11"/>
      <c r="GVK103" s="11"/>
      <c r="GVL103" s="11"/>
      <c r="GVM103" s="11"/>
      <c r="GVN103" s="11"/>
      <c r="GVO103" s="11"/>
      <c r="GVP103" s="11"/>
      <c r="GVQ103" s="11"/>
      <c r="GVR103" s="11"/>
      <c r="GVS103" s="11"/>
      <c r="GVT103" s="11"/>
      <c r="GVU103" s="11"/>
      <c r="GVV103" s="11"/>
      <c r="GVW103" s="11"/>
      <c r="GVX103" s="11"/>
      <c r="GVY103" s="11"/>
      <c r="GVZ103" s="11"/>
      <c r="GWA103" s="11"/>
      <c r="GWB103" s="11"/>
      <c r="GWC103" s="11"/>
      <c r="GWD103" s="11"/>
      <c r="GWE103" s="11"/>
      <c r="GWF103" s="11"/>
      <c r="GWG103" s="11"/>
      <c r="GWH103" s="11"/>
      <c r="GWI103" s="11"/>
      <c r="GWJ103" s="11"/>
      <c r="GWK103" s="11"/>
      <c r="GWL103" s="11"/>
      <c r="GWM103" s="11"/>
      <c r="GWN103" s="11"/>
      <c r="GWO103" s="11"/>
      <c r="GWP103" s="11"/>
      <c r="GWQ103" s="11"/>
      <c r="GWR103" s="11"/>
      <c r="GWS103" s="11"/>
      <c r="GWT103" s="11"/>
      <c r="GWU103" s="11"/>
      <c r="GWV103" s="11"/>
      <c r="GWW103" s="11"/>
      <c r="GWX103" s="11"/>
      <c r="GWY103" s="11"/>
      <c r="GWZ103" s="11"/>
      <c r="GXA103" s="11"/>
      <c r="GXB103" s="11"/>
      <c r="GXC103" s="11"/>
      <c r="GXD103" s="11"/>
      <c r="GXE103" s="11"/>
      <c r="GXF103" s="11"/>
      <c r="GXG103" s="11"/>
      <c r="GXH103" s="11"/>
      <c r="GXI103" s="11"/>
      <c r="GXJ103" s="11"/>
      <c r="GXK103" s="11"/>
      <c r="GXL103" s="11"/>
      <c r="GXM103" s="11"/>
      <c r="GXN103" s="11"/>
      <c r="GXO103" s="11"/>
      <c r="GXP103" s="11"/>
      <c r="GXQ103" s="11"/>
      <c r="GXR103" s="11"/>
      <c r="GXS103" s="11"/>
      <c r="GXT103" s="11"/>
      <c r="GXU103" s="11"/>
      <c r="GXV103" s="11"/>
      <c r="GXW103" s="11"/>
      <c r="GXX103" s="11"/>
      <c r="GXY103" s="11"/>
      <c r="GXZ103" s="11"/>
      <c r="GYA103" s="11"/>
      <c r="GYB103" s="11"/>
      <c r="GYC103" s="11"/>
      <c r="GYD103" s="11"/>
      <c r="GYE103" s="11"/>
      <c r="GYF103" s="11"/>
      <c r="GYG103" s="11"/>
      <c r="GYH103" s="11"/>
      <c r="GYI103" s="11"/>
      <c r="GYJ103" s="11"/>
      <c r="GYK103" s="11"/>
      <c r="GYL103" s="11"/>
      <c r="GYM103" s="11"/>
      <c r="GYN103" s="11"/>
      <c r="GYO103" s="11"/>
      <c r="GYP103" s="11"/>
      <c r="GYQ103" s="11"/>
      <c r="GYR103" s="11"/>
      <c r="GYS103" s="11"/>
      <c r="GYT103" s="11"/>
      <c r="GYU103" s="11"/>
      <c r="GYV103" s="11"/>
      <c r="GYW103" s="11"/>
      <c r="GYX103" s="11"/>
      <c r="GYY103" s="11"/>
      <c r="GYZ103" s="11"/>
      <c r="GZA103" s="11"/>
      <c r="GZB103" s="11"/>
      <c r="GZC103" s="11"/>
      <c r="GZD103" s="11"/>
      <c r="GZE103" s="11"/>
      <c r="GZF103" s="11"/>
      <c r="GZG103" s="11"/>
      <c r="GZH103" s="11"/>
      <c r="GZI103" s="11"/>
      <c r="GZJ103" s="11"/>
      <c r="GZK103" s="11"/>
      <c r="GZL103" s="11"/>
      <c r="GZM103" s="11"/>
      <c r="GZN103" s="11"/>
      <c r="GZO103" s="11"/>
      <c r="GZP103" s="11"/>
      <c r="GZQ103" s="11"/>
      <c r="GZR103" s="11"/>
      <c r="GZS103" s="11"/>
      <c r="GZT103" s="11"/>
      <c r="GZU103" s="11"/>
      <c r="GZV103" s="11"/>
      <c r="GZW103" s="11"/>
      <c r="GZX103" s="11"/>
      <c r="GZY103" s="11"/>
      <c r="GZZ103" s="11"/>
      <c r="HAA103" s="11"/>
      <c r="HAB103" s="11"/>
      <c r="HAC103" s="11"/>
      <c r="HAD103" s="11"/>
      <c r="HAE103" s="11"/>
      <c r="HAF103" s="11"/>
      <c r="HAG103" s="11"/>
      <c r="HAH103" s="11"/>
      <c r="HAI103" s="11"/>
      <c r="HAJ103" s="11"/>
      <c r="HAK103" s="11"/>
      <c r="HAL103" s="11"/>
      <c r="HAM103" s="11"/>
      <c r="HAN103" s="11"/>
      <c r="HAO103" s="11"/>
      <c r="HAP103" s="11"/>
      <c r="HAQ103" s="11"/>
      <c r="HAR103" s="11"/>
      <c r="HAS103" s="11"/>
      <c r="HAT103" s="11"/>
      <c r="HAU103" s="11"/>
      <c r="HAV103" s="11"/>
      <c r="HAW103" s="11"/>
      <c r="HAX103" s="11"/>
      <c r="HAY103" s="11"/>
      <c r="HAZ103" s="11"/>
      <c r="HBA103" s="11"/>
      <c r="HBB103" s="11"/>
      <c r="HBC103" s="11"/>
      <c r="HBD103" s="11"/>
      <c r="HBE103" s="11"/>
      <c r="HBF103" s="11"/>
      <c r="HBG103" s="11"/>
      <c r="HBH103" s="11"/>
      <c r="HBI103" s="11"/>
      <c r="HBJ103" s="11"/>
      <c r="HBK103" s="11"/>
      <c r="HBL103" s="11"/>
      <c r="HBM103" s="11"/>
      <c r="HBN103" s="11"/>
      <c r="HBO103" s="11"/>
      <c r="HBP103" s="11"/>
      <c r="HBQ103" s="11"/>
      <c r="HBR103" s="11"/>
      <c r="HBS103" s="11"/>
      <c r="HBT103" s="11"/>
      <c r="HBU103" s="11"/>
      <c r="HBV103" s="11"/>
      <c r="HBW103" s="11"/>
      <c r="HBX103" s="11"/>
      <c r="HBY103" s="11"/>
      <c r="HBZ103" s="11"/>
      <c r="HCA103" s="11"/>
      <c r="HCB103" s="11"/>
      <c r="HCC103" s="11"/>
      <c r="HCD103" s="11"/>
      <c r="HCE103" s="11"/>
      <c r="HCF103" s="11"/>
      <c r="HCG103" s="11"/>
      <c r="HCH103" s="11"/>
      <c r="HCI103" s="11"/>
      <c r="HCJ103" s="11"/>
      <c r="HCK103" s="11"/>
      <c r="HCL103" s="11"/>
      <c r="HCM103" s="11"/>
      <c r="HCN103" s="11"/>
      <c r="HCO103" s="11"/>
      <c r="HCP103" s="11"/>
      <c r="HCQ103" s="11"/>
      <c r="HCR103" s="11"/>
      <c r="HCS103" s="11"/>
      <c r="HCT103" s="11"/>
      <c r="HCU103" s="11"/>
      <c r="HCV103" s="11"/>
      <c r="HCW103" s="11"/>
      <c r="HCX103" s="11"/>
      <c r="HCY103" s="11"/>
      <c r="HCZ103" s="11"/>
      <c r="HDA103" s="11"/>
      <c r="HDB103" s="11"/>
      <c r="HDC103" s="11"/>
      <c r="HDD103" s="11"/>
      <c r="HDE103" s="11"/>
      <c r="HDF103" s="11"/>
      <c r="HDG103" s="11"/>
      <c r="HDH103" s="11"/>
      <c r="HDI103" s="11"/>
      <c r="HDJ103" s="11"/>
      <c r="HDK103" s="11"/>
      <c r="HDL103" s="11"/>
      <c r="HDM103" s="11"/>
      <c r="HDN103" s="11"/>
      <c r="HDO103" s="11"/>
      <c r="HDP103" s="11"/>
      <c r="HDQ103" s="11"/>
      <c r="HDR103" s="11"/>
      <c r="HDS103" s="11"/>
      <c r="HDT103" s="11"/>
      <c r="HDU103" s="11"/>
      <c r="HDV103" s="11"/>
      <c r="HDW103" s="11"/>
      <c r="HDX103" s="11"/>
      <c r="HDY103" s="11"/>
      <c r="HDZ103" s="11"/>
      <c r="HEA103" s="11"/>
      <c r="HEB103" s="11"/>
      <c r="HEC103" s="11"/>
      <c r="HED103" s="11"/>
      <c r="HEE103" s="11"/>
      <c r="HEF103" s="11"/>
      <c r="HEG103" s="11"/>
      <c r="HEH103" s="11"/>
      <c r="HEI103" s="11"/>
      <c r="HEJ103" s="11"/>
      <c r="HEK103" s="11"/>
      <c r="HEL103" s="11"/>
      <c r="HEM103" s="11"/>
      <c r="HEN103" s="11"/>
      <c r="HEO103" s="11"/>
      <c r="HEP103" s="11"/>
      <c r="HEQ103" s="11"/>
      <c r="HER103" s="11"/>
      <c r="HES103" s="11"/>
      <c r="HET103" s="11"/>
      <c r="HEU103" s="11"/>
      <c r="HEV103" s="11"/>
      <c r="HEW103" s="11"/>
      <c r="HEX103" s="11"/>
      <c r="HEY103" s="11"/>
      <c r="HEZ103" s="11"/>
      <c r="HFA103" s="11"/>
      <c r="HFB103" s="11"/>
      <c r="HFC103" s="11"/>
      <c r="HFD103" s="11"/>
      <c r="HFE103" s="11"/>
      <c r="HFF103" s="11"/>
      <c r="HFG103" s="11"/>
      <c r="HFH103" s="11"/>
      <c r="HFI103" s="11"/>
      <c r="HFJ103" s="11"/>
      <c r="HFK103" s="11"/>
      <c r="HFL103" s="11"/>
      <c r="HFM103" s="11"/>
      <c r="HFN103" s="11"/>
      <c r="HFO103" s="11"/>
      <c r="HFP103" s="11"/>
      <c r="HFQ103" s="11"/>
      <c r="HFR103" s="11"/>
      <c r="HFS103" s="11"/>
      <c r="HFT103" s="11"/>
      <c r="HFU103" s="11"/>
      <c r="HFV103" s="11"/>
      <c r="HFW103" s="11"/>
      <c r="HFX103" s="11"/>
      <c r="HFY103" s="11"/>
      <c r="HFZ103" s="11"/>
      <c r="HGA103" s="11"/>
      <c r="HGB103" s="11"/>
      <c r="HGC103" s="11"/>
      <c r="HGD103" s="11"/>
      <c r="HGE103" s="11"/>
      <c r="HGF103" s="11"/>
      <c r="HGG103" s="11"/>
      <c r="HGH103" s="11"/>
      <c r="HGI103" s="11"/>
      <c r="HGJ103" s="11"/>
      <c r="HGK103" s="11"/>
      <c r="HGL103" s="11"/>
      <c r="HGM103" s="11"/>
      <c r="HGN103" s="11"/>
      <c r="HGO103" s="11"/>
      <c r="HGP103" s="11"/>
      <c r="HGQ103" s="11"/>
      <c r="HGR103" s="11"/>
      <c r="HGS103" s="11"/>
      <c r="HGT103" s="11"/>
      <c r="HGU103" s="11"/>
      <c r="HGV103" s="11"/>
      <c r="HGW103" s="11"/>
      <c r="HGX103" s="11"/>
      <c r="HGY103" s="11"/>
      <c r="HGZ103" s="11"/>
      <c r="HHA103" s="11"/>
      <c r="HHB103" s="11"/>
      <c r="HHC103" s="11"/>
      <c r="HHD103" s="11"/>
      <c r="HHE103" s="11"/>
      <c r="HHF103" s="11"/>
      <c r="HHG103" s="11"/>
      <c r="HHH103" s="11"/>
      <c r="HHI103" s="11"/>
      <c r="HHJ103" s="11"/>
      <c r="HHK103" s="11"/>
      <c r="HHL103" s="11"/>
      <c r="HHM103" s="11"/>
      <c r="HHN103" s="11"/>
      <c r="HHO103" s="11"/>
      <c r="HHP103" s="11"/>
      <c r="HHQ103" s="11"/>
      <c r="HHR103" s="11"/>
      <c r="HHS103" s="11"/>
      <c r="HHT103" s="11"/>
      <c r="HHU103" s="11"/>
      <c r="HHV103" s="11"/>
      <c r="HHW103" s="11"/>
      <c r="HHX103" s="11"/>
      <c r="HHY103" s="11"/>
      <c r="HHZ103" s="11"/>
      <c r="HIA103" s="11"/>
      <c r="HIB103" s="11"/>
      <c r="HIC103" s="11"/>
      <c r="HID103" s="11"/>
      <c r="HIE103" s="11"/>
      <c r="HIF103" s="11"/>
      <c r="HIG103" s="11"/>
      <c r="HIH103" s="11"/>
      <c r="HII103" s="11"/>
      <c r="HIJ103" s="11"/>
      <c r="HIK103" s="11"/>
      <c r="HIL103" s="11"/>
      <c r="HIM103" s="11"/>
      <c r="HIN103" s="11"/>
      <c r="HIO103" s="11"/>
      <c r="HIP103" s="11"/>
      <c r="HIQ103" s="11"/>
      <c r="HIR103" s="11"/>
      <c r="HIS103" s="11"/>
      <c r="HIT103" s="11"/>
      <c r="HIU103" s="11"/>
      <c r="HIV103" s="11"/>
      <c r="HIW103" s="11"/>
      <c r="HIX103" s="11"/>
      <c r="HIY103" s="11"/>
      <c r="HIZ103" s="11"/>
      <c r="HJA103" s="11"/>
      <c r="HJB103" s="11"/>
      <c r="HJC103" s="11"/>
      <c r="HJD103" s="11"/>
      <c r="HJE103" s="11"/>
      <c r="HJF103" s="11"/>
      <c r="HJG103" s="11"/>
      <c r="HJH103" s="11"/>
      <c r="HJI103" s="11"/>
      <c r="HJJ103" s="11"/>
      <c r="HJK103" s="11"/>
      <c r="HJL103" s="11"/>
      <c r="HJM103" s="11"/>
      <c r="HJN103" s="11"/>
      <c r="HJO103" s="11"/>
      <c r="HJP103" s="11"/>
      <c r="HJQ103" s="11"/>
      <c r="HJR103" s="11"/>
      <c r="HJS103" s="11"/>
      <c r="HJT103" s="11"/>
      <c r="HJU103" s="11"/>
      <c r="HJV103" s="11"/>
      <c r="HJW103" s="11"/>
      <c r="HJX103" s="11"/>
      <c r="HJY103" s="11"/>
      <c r="HJZ103" s="11"/>
      <c r="HKA103" s="11"/>
      <c r="HKB103" s="11"/>
      <c r="HKC103" s="11"/>
      <c r="HKD103" s="11"/>
      <c r="HKE103" s="11"/>
      <c r="HKF103" s="11"/>
      <c r="HKG103" s="11"/>
      <c r="HKH103" s="11"/>
      <c r="HKI103" s="11"/>
      <c r="HKJ103" s="11"/>
      <c r="HKK103" s="11"/>
      <c r="HKL103" s="11"/>
      <c r="HKM103" s="11"/>
      <c r="HKN103" s="11"/>
      <c r="HKO103" s="11"/>
      <c r="HKP103" s="11"/>
      <c r="HKQ103" s="11"/>
      <c r="HKR103" s="11"/>
      <c r="HKS103" s="11"/>
      <c r="HKT103" s="11"/>
      <c r="HKU103" s="11"/>
      <c r="HKV103" s="11"/>
      <c r="HKW103" s="11"/>
      <c r="HKX103" s="11"/>
      <c r="HKY103" s="11"/>
      <c r="HKZ103" s="11"/>
      <c r="HLA103" s="11"/>
      <c r="HLB103" s="11"/>
      <c r="HLC103" s="11"/>
      <c r="HLD103" s="11"/>
      <c r="HLE103" s="11"/>
      <c r="HLF103" s="11"/>
      <c r="HLG103" s="11"/>
      <c r="HLH103" s="11"/>
      <c r="HLI103" s="11"/>
      <c r="HLJ103" s="11"/>
      <c r="HLK103" s="11"/>
      <c r="HLL103" s="11"/>
      <c r="HLM103" s="11"/>
      <c r="HLN103" s="11"/>
      <c r="HLO103" s="11"/>
      <c r="HLP103" s="11"/>
      <c r="HLQ103" s="11"/>
      <c r="HLR103" s="11"/>
      <c r="HLS103" s="11"/>
      <c r="HLT103" s="11"/>
      <c r="HLU103" s="11"/>
      <c r="HLV103" s="11"/>
      <c r="HLW103" s="11"/>
      <c r="HLX103" s="11"/>
      <c r="HLY103" s="11"/>
      <c r="HLZ103" s="11"/>
      <c r="HMA103" s="11"/>
      <c r="HMB103" s="11"/>
      <c r="HMC103" s="11"/>
      <c r="HMD103" s="11"/>
      <c r="HME103" s="11"/>
      <c r="HMF103" s="11"/>
      <c r="HMG103" s="11"/>
      <c r="HMH103" s="11"/>
      <c r="HMI103" s="11"/>
      <c r="HMJ103" s="11"/>
      <c r="HMK103" s="11"/>
      <c r="HML103" s="11"/>
      <c r="HMM103" s="11"/>
      <c r="HMN103" s="11"/>
      <c r="HMO103" s="11"/>
      <c r="HMP103" s="11"/>
      <c r="HMQ103" s="11"/>
      <c r="HMR103" s="11"/>
      <c r="HMS103" s="11"/>
      <c r="HMT103" s="11"/>
      <c r="HMU103" s="11"/>
      <c r="HMV103" s="11"/>
      <c r="HMW103" s="11"/>
      <c r="HMX103" s="11"/>
      <c r="HMY103" s="11"/>
      <c r="HMZ103" s="11"/>
      <c r="HNA103" s="11"/>
      <c r="HNB103" s="11"/>
      <c r="HNC103" s="11"/>
      <c r="HND103" s="11"/>
      <c r="HNE103" s="11"/>
      <c r="HNF103" s="11"/>
      <c r="HNG103" s="11"/>
      <c r="HNH103" s="11"/>
      <c r="HNI103" s="11"/>
      <c r="HNJ103" s="11"/>
      <c r="HNK103" s="11"/>
      <c r="HNL103" s="11"/>
      <c r="HNM103" s="11"/>
      <c r="HNN103" s="11"/>
      <c r="HNO103" s="11"/>
      <c r="HNP103" s="11"/>
      <c r="HNQ103" s="11"/>
      <c r="HNR103" s="11"/>
      <c r="HNS103" s="11"/>
      <c r="HNT103" s="11"/>
      <c r="HNU103" s="11"/>
      <c r="HNV103" s="11"/>
      <c r="HNW103" s="11"/>
      <c r="HNX103" s="11"/>
      <c r="HNY103" s="11"/>
      <c r="HNZ103" s="11"/>
      <c r="HOA103" s="11"/>
      <c r="HOB103" s="11"/>
      <c r="HOC103" s="11"/>
      <c r="HOD103" s="11"/>
      <c r="HOE103" s="11"/>
      <c r="HOF103" s="11"/>
      <c r="HOG103" s="11"/>
      <c r="HOH103" s="11"/>
      <c r="HOI103" s="11"/>
      <c r="HOJ103" s="11"/>
      <c r="HOK103" s="11"/>
      <c r="HOL103" s="11"/>
      <c r="HOM103" s="11"/>
      <c r="HON103" s="11"/>
      <c r="HOO103" s="11"/>
      <c r="HOP103" s="11"/>
      <c r="HOQ103" s="11"/>
      <c r="HOR103" s="11"/>
      <c r="HOS103" s="11"/>
      <c r="HOT103" s="11"/>
      <c r="HOU103" s="11"/>
      <c r="HOV103" s="11"/>
      <c r="HOW103" s="11"/>
      <c r="HOX103" s="11"/>
      <c r="HOY103" s="11"/>
      <c r="HOZ103" s="11"/>
      <c r="HPA103" s="11"/>
      <c r="HPB103" s="11"/>
      <c r="HPC103" s="11"/>
      <c r="HPD103" s="11"/>
      <c r="HPE103" s="11"/>
      <c r="HPF103" s="11"/>
      <c r="HPG103" s="11"/>
      <c r="HPH103" s="11"/>
      <c r="HPI103" s="11"/>
      <c r="HPJ103" s="11"/>
      <c r="HPK103" s="11"/>
      <c r="HPL103" s="11"/>
      <c r="HPM103" s="11"/>
      <c r="HPN103" s="11"/>
      <c r="HPO103" s="11"/>
      <c r="HPP103" s="11"/>
      <c r="HPQ103" s="11"/>
      <c r="HPR103" s="11"/>
      <c r="HPS103" s="11"/>
      <c r="HPT103" s="11"/>
      <c r="HPU103" s="11"/>
      <c r="HPV103" s="11"/>
      <c r="HPW103" s="11"/>
      <c r="HPX103" s="11"/>
      <c r="HPY103" s="11"/>
      <c r="HPZ103" s="11"/>
      <c r="HQA103" s="11"/>
      <c r="HQB103" s="11"/>
      <c r="HQC103" s="11"/>
      <c r="HQD103" s="11"/>
      <c r="HQE103" s="11"/>
      <c r="HQF103" s="11"/>
      <c r="HQG103" s="11"/>
      <c r="HQH103" s="11"/>
      <c r="HQI103" s="11"/>
      <c r="HQJ103" s="11"/>
      <c r="HQK103" s="11"/>
      <c r="HQL103" s="11"/>
      <c r="HQM103" s="11"/>
      <c r="HQN103" s="11"/>
      <c r="HQO103" s="11"/>
      <c r="HQP103" s="11"/>
      <c r="HQQ103" s="11"/>
      <c r="HQR103" s="11"/>
      <c r="HQS103" s="11"/>
      <c r="HQT103" s="11"/>
      <c r="HQU103" s="11"/>
      <c r="HQV103" s="11"/>
      <c r="HQW103" s="11"/>
      <c r="HQX103" s="11"/>
      <c r="HQY103" s="11"/>
      <c r="HQZ103" s="11"/>
      <c r="HRA103" s="11"/>
      <c r="HRB103" s="11"/>
      <c r="HRC103" s="11"/>
      <c r="HRD103" s="11"/>
      <c r="HRE103" s="11"/>
      <c r="HRF103" s="11"/>
      <c r="HRG103" s="11"/>
      <c r="HRH103" s="11"/>
      <c r="HRI103" s="11"/>
      <c r="HRJ103" s="11"/>
      <c r="HRK103" s="11"/>
      <c r="HRL103" s="11"/>
      <c r="HRM103" s="11"/>
      <c r="HRN103" s="11"/>
      <c r="HRO103" s="11"/>
      <c r="HRP103" s="11"/>
      <c r="HRQ103" s="11"/>
      <c r="HRR103" s="11"/>
      <c r="HRS103" s="11"/>
      <c r="HRT103" s="11"/>
      <c r="HRU103" s="11"/>
      <c r="HRV103" s="11"/>
      <c r="HRW103" s="11"/>
      <c r="HRX103" s="11"/>
      <c r="HRY103" s="11"/>
      <c r="HRZ103" s="11"/>
      <c r="HSA103" s="11"/>
      <c r="HSB103" s="11"/>
      <c r="HSC103" s="11"/>
      <c r="HSD103" s="11"/>
      <c r="HSE103" s="11"/>
      <c r="HSF103" s="11"/>
      <c r="HSG103" s="11"/>
      <c r="HSH103" s="11"/>
      <c r="HSI103" s="11"/>
      <c r="HSJ103" s="11"/>
      <c r="HSK103" s="11"/>
      <c r="HSL103" s="11"/>
      <c r="HSM103" s="11"/>
      <c r="HSN103" s="11"/>
      <c r="HSO103" s="11"/>
      <c r="HSP103" s="11"/>
      <c r="HSQ103" s="11"/>
      <c r="HSR103" s="11"/>
      <c r="HSS103" s="11"/>
      <c r="HST103" s="11"/>
      <c r="HSU103" s="11"/>
      <c r="HSV103" s="11"/>
      <c r="HSW103" s="11"/>
      <c r="HSX103" s="11"/>
      <c r="HSY103" s="11"/>
      <c r="HSZ103" s="11"/>
      <c r="HTA103" s="11"/>
      <c r="HTB103" s="11"/>
      <c r="HTC103" s="11"/>
      <c r="HTD103" s="11"/>
      <c r="HTE103" s="11"/>
      <c r="HTF103" s="11"/>
      <c r="HTG103" s="11"/>
      <c r="HTH103" s="11"/>
      <c r="HTI103" s="11"/>
      <c r="HTJ103" s="11"/>
      <c r="HTK103" s="11"/>
      <c r="HTL103" s="11"/>
      <c r="HTM103" s="11"/>
      <c r="HTN103" s="11"/>
      <c r="HTO103" s="11"/>
      <c r="HTP103" s="11"/>
      <c r="HTQ103" s="11"/>
      <c r="HTR103" s="11"/>
      <c r="HTS103" s="11"/>
      <c r="HTT103" s="11"/>
      <c r="HTU103" s="11"/>
      <c r="HTV103" s="11"/>
      <c r="HTW103" s="11"/>
      <c r="HTX103" s="11"/>
      <c r="HTY103" s="11"/>
      <c r="HTZ103" s="11"/>
      <c r="HUA103" s="11"/>
      <c r="HUB103" s="11"/>
      <c r="HUC103" s="11"/>
      <c r="HUD103" s="11"/>
      <c r="HUE103" s="11"/>
      <c r="HUF103" s="11"/>
      <c r="HUG103" s="11"/>
      <c r="HUH103" s="11"/>
      <c r="HUI103" s="11"/>
      <c r="HUJ103" s="11"/>
      <c r="HUK103" s="11"/>
      <c r="HUL103" s="11"/>
      <c r="HUM103" s="11"/>
      <c r="HUN103" s="11"/>
      <c r="HUO103" s="11"/>
      <c r="HUP103" s="11"/>
      <c r="HUQ103" s="11"/>
      <c r="HUR103" s="11"/>
      <c r="HUS103" s="11"/>
      <c r="HUT103" s="11"/>
      <c r="HUU103" s="11"/>
      <c r="HUV103" s="11"/>
      <c r="HUW103" s="11"/>
      <c r="HUX103" s="11"/>
      <c r="HUY103" s="11"/>
      <c r="HUZ103" s="11"/>
      <c r="HVA103" s="11"/>
      <c r="HVB103" s="11"/>
      <c r="HVC103" s="11"/>
      <c r="HVD103" s="11"/>
      <c r="HVE103" s="11"/>
      <c r="HVF103" s="11"/>
      <c r="HVG103" s="11"/>
      <c r="HVH103" s="11"/>
      <c r="HVI103" s="11"/>
      <c r="HVJ103" s="11"/>
      <c r="HVK103" s="11"/>
      <c r="HVL103" s="11"/>
      <c r="HVM103" s="11"/>
      <c r="HVN103" s="11"/>
      <c r="HVO103" s="11"/>
      <c r="HVP103" s="11"/>
      <c r="HVQ103" s="11"/>
      <c r="HVR103" s="11"/>
      <c r="HVS103" s="11"/>
      <c r="HVT103" s="11"/>
      <c r="HVU103" s="11"/>
      <c r="HVV103" s="11"/>
      <c r="HVW103" s="11"/>
      <c r="HVX103" s="11"/>
      <c r="HVY103" s="11"/>
      <c r="HVZ103" s="11"/>
      <c r="HWA103" s="11"/>
      <c r="HWB103" s="11"/>
      <c r="HWC103" s="11"/>
      <c r="HWD103" s="11"/>
      <c r="HWE103" s="11"/>
      <c r="HWF103" s="11"/>
      <c r="HWG103" s="11"/>
      <c r="HWH103" s="11"/>
      <c r="HWI103" s="11"/>
      <c r="HWJ103" s="11"/>
      <c r="HWK103" s="11"/>
      <c r="HWL103" s="11"/>
      <c r="HWM103" s="11"/>
      <c r="HWN103" s="11"/>
      <c r="HWO103" s="11"/>
      <c r="HWP103" s="11"/>
      <c r="HWQ103" s="11"/>
      <c r="HWR103" s="11"/>
      <c r="HWS103" s="11"/>
      <c r="HWT103" s="11"/>
      <c r="HWU103" s="11"/>
      <c r="HWV103" s="11"/>
      <c r="HWW103" s="11"/>
      <c r="HWX103" s="11"/>
      <c r="HWY103" s="11"/>
      <c r="HWZ103" s="11"/>
      <c r="HXA103" s="11"/>
      <c r="HXB103" s="11"/>
      <c r="HXC103" s="11"/>
      <c r="HXD103" s="11"/>
      <c r="HXE103" s="11"/>
      <c r="HXF103" s="11"/>
      <c r="HXG103" s="11"/>
      <c r="HXH103" s="11"/>
      <c r="HXI103" s="11"/>
      <c r="HXJ103" s="11"/>
      <c r="HXK103" s="11"/>
      <c r="HXL103" s="11"/>
      <c r="HXM103" s="11"/>
      <c r="HXN103" s="11"/>
      <c r="HXO103" s="11"/>
      <c r="HXP103" s="11"/>
      <c r="HXQ103" s="11"/>
      <c r="HXR103" s="11"/>
      <c r="HXS103" s="11"/>
      <c r="HXT103" s="11"/>
      <c r="HXU103" s="11"/>
      <c r="HXV103" s="11"/>
      <c r="HXW103" s="11"/>
      <c r="HXX103" s="11"/>
      <c r="HXY103" s="11"/>
      <c r="HXZ103" s="11"/>
      <c r="HYA103" s="11"/>
      <c r="HYB103" s="11"/>
      <c r="HYC103" s="11"/>
      <c r="HYD103" s="11"/>
      <c r="HYE103" s="11"/>
      <c r="HYF103" s="11"/>
      <c r="HYG103" s="11"/>
      <c r="HYH103" s="11"/>
      <c r="HYI103" s="11"/>
      <c r="HYJ103" s="11"/>
      <c r="HYK103" s="11"/>
      <c r="HYL103" s="11"/>
      <c r="HYM103" s="11"/>
      <c r="HYN103" s="11"/>
      <c r="HYO103" s="11"/>
      <c r="HYP103" s="11"/>
      <c r="HYQ103" s="11"/>
      <c r="HYR103" s="11"/>
      <c r="HYS103" s="11"/>
      <c r="HYT103" s="11"/>
      <c r="HYU103" s="11"/>
      <c r="HYV103" s="11"/>
      <c r="HYW103" s="11"/>
      <c r="HYX103" s="11"/>
      <c r="HYY103" s="11"/>
      <c r="HYZ103" s="11"/>
      <c r="HZA103" s="11"/>
      <c r="HZB103" s="11"/>
      <c r="HZC103" s="11"/>
      <c r="HZD103" s="11"/>
      <c r="HZE103" s="11"/>
      <c r="HZF103" s="11"/>
      <c r="HZG103" s="11"/>
      <c r="HZH103" s="11"/>
      <c r="HZI103" s="11"/>
      <c r="HZJ103" s="11"/>
      <c r="HZK103" s="11"/>
      <c r="HZL103" s="11"/>
      <c r="HZM103" s="11"/>
      <c r="HZN103" s="11"/>
      <c r="HZO103" s="11"/>
      <c r="HZP103" s="11"/>
      <c r="HZQ103" s="11"/>
      <c r="HZR103" s="11"/>
      <c r="HZS103" s="11"/>
      <c r="HZT103" s="11"/>
      <c r="HZU103" s="11"/>
      <c r="HZV103" s="11"/>
      <c r="HZW103" s="11"/>
      <c r="HZX103" s="11"/>
      <c r="HZY103" s="11"/>
      <c r="HZZ103" s="11"/>
      <c r="IAA103" s="11"/>
      <c r="IAB103" s="11"/>
      <c r="IAC103" s="11"/>
      <c r="IAD103" s="11"/>
      <c r="IAE103" s="11"/>
      <c r="IAF103" s="11"/>
      <c r="IAG103" s="11"/>
      <c r="IAH103" s="11"/>
      <c r="IAI103" s="11"/>
      <c r="IAJ103" s="11"/>
      <c r="IAK103" s="11"/>
      <c r="IAL103" s="11"/>
      <c r="IAM103" s="11"/>
      <c r="IAN103" s="11"/>
      <c r="IAO103" s="11"/>
      <c r="IAP103" s="11"/>
      <c r="IAQ103" s="11"/>
      <c r="IAR103" s="11"/>
      <c r="IAS103" s="11"/>
      <c r="IAT103" s="11"/>
      <c r="IAU103" s="11"/>
      <c r="IAV103" s="11"/>
      <c r="IAW103" s="11"/>
      <c r="IAX103" s="11"/>
      <c r="IAY103" s="11"/>
      <c r="IAZ103" s="11"/>
      <c r="IBA103" s="11"/>
      <c r="IBB103" s="11"/>
      <c r="IBC103" s="11"/>
      <c r="IBD103" s="11"/>
      <c r="IBE103" s="11"/>
      <c r="IBF103" s="11"/>
      <c r="IBG103" s="11"/>
      <c r="IBH103" s="11"/>
      <c r="IBI103" s="11"/>
      <c r="IBJ103" s="11"/>
      <c r="IBK103" s="11"/>
      <c r="IBL103" s="11"/>
      <c r="IBM103" s="11"/>
      <c r="IBN103" s="11"/>
      <c r="IBO103" s="11"/>
      <c r="IBP103" s="11"/>
      <c r="IBQ103" s="11"/>
      <c r="IBR103" s="11"/>
      <c r="IBS103" s="11"/>
      <c r="IBT103" s="11"/>
      <c r="IBU103" s="11"/>
      <c r="IBV103" s="11"/>
      <c r="IBW103" s="11"/>
      <c r="IBX103" s="11"/>
      <c r="IBY103" s="11"/>
      <c r="IBZ103" s="11"/>
      <c r="ICA103" s="11"/>
      <c r="ICB103" s="11"/>
      <c r="ICC103" s="11"/>
      <c r="ICD103" s="11"/>
      <c r="ICE103" s="11"/>
      <c r="ICF103" s="11"/>
      <c r="ICG103" s="11"/>
      <c r="ICH103" s="11"/>
      <c r="ICI103" s="11"/>
      <c r="ICJ103" s="11"/>
      <c r="ICK103" s="11"/>
      <c r="ICL103" s="11"/>
      <c r="ICM103" s="11"/>
      <c r="ICN103" s="11"/>
      <c r="ICO103" s="11"/>
      <c r="ICP103" s="11"/>
      <c r="ICQ103" s="11"/>
      <c r="ICR103" s="11"/>
      <c r="ICS103" s="11"/>
      <c r="ICT103" s="11"/>
      <c r="ICU103" s="11"/>
      <c r="ICV103" s="11"/>
      <c r="ICW103" s="11"/>
      <c r="ICX103" s="11"/>
      <c r="ICY103" s="11"/>
      <c r="ICZ103" s="11"/>
      <c r="IDA103" s="11"/>
      <c r="IDB103" s="11"/>
      <c r="IDC103" s="11"/>
      <c r="IDD103" s="11"/>
      <c r="IDE103" s="11"/>
      <c r="IDF103" s="11"/>
      <c r="IDG103" s="11"/>
      <c r="IDH103" s="11"/>
      <c r="IDI103" s="11"/>
      <c r="IDJ103" s="11"/>
      <c r="IDK103" s="11"/>
      <c r="IDL103" s="11"/>
      <c r="IDM103" s="11"/>
      <c r="IDN103" s="11"/>
      <c r="IDO103" s="11"/>
      <c r="IDP103" s="11"/>
      <c r="IDQ103" s="11"/>
      <c r="IDR103" s="11"/>
      <c r="IDS103" s="11"/>
      <c r="IDT103" s="11"/>
      <c r="IDU103" s="11"/>
      <c r="IDV103" s="11"/>
      <c r="IDW103" s="11"/>
      <c r="IDX103" s="11"/>
      <c r="IDY103" s="11"/>
      <c r="IDZ103" s="11"/>
      <c r="IEA103" s="11"/>
      <c r="IEB103" s="11"/>
      <c r="IEC103" s="11"/>
      <c r="IED103" s="11"/>
      <c r="IEE103" s="11"/>
      <c r="IEF103" s="11"/>
      <c r="IEG103" s="11"/>
      <c r="IEH103" s="11"/>
      <c r="IEI103" s="11"/>
      <c r="IEJ103" s="11"/>
      <c r="IEK103" s="11"/>
      <c r="IEL103" s="11"/>
      <c r="IEM103" s="11"/>
      <c r="IEN103" s="11"/>
      <c r="IEO103" s="11"/>
      <c r="IEP103" s="11"/>
      <c r="IEQ103" s="11"/>
      <c r="IER103" s="11"/>
      <c r="IES103" s="11"/>
      <c r="IET103" s="11"/>
      <c r="IEU103" s="11"/>
      <c r="IEV103" s="11"/>
      <c r="IEW103" s="11"/>
      <c r="IEX103" s="11"/>
      <c r="IEY103" s="11"/>
      <c r="IEZ103" s="11"/>
      <c r="IFA103" s="11"/>
      <c r="IFB103" s="11"/>
      <c r="IFC103" s="11"/>
      <c r="IFD103" s="11"/>
      <c r="IFE103" s="11"/>
      <c r="IFF103" s="11"/>
      <c r="IFG103" s="11"/>
      <c r="IFH103" s="11"/>
      <c r="IFI103" s="11"/>
      <c r="IFJ103" s="11"/>
      <c r="IFK103" s="11"/>
      <c r="IFL103" s="11"/>
      <c r="IFM103" s="11"/>
      <c r="IFN103" s="11"/>
      <c r="IFO103" s="11"/>
      <c r="IFP103" s="11"/>
      <c r="IFQ103" s="11"/>
      <c r="IFR103" s="11"/>
      <c r="IFS103" s="11"/>
      <c r="IFT103" s="11"/>
      <c r="IFU103" s="11"/>
      <c r="IFV103" s="11"/>
      <c r="IFW103" s="11"/>
      <c r="IFX103" s="11"/>
      <c r="IFY103" s="11"/>
      <c r="IFZ103" s="11"/>
      <c r="IGA103" s="11"/>
      <c r="IGB103" s="11"/>
      <c r="IGC103" s="11"/>
      <c r="IGD103" s="11"/>
      <c r="IGE103" s="11"/>
      <c r="IGF103" s="11"/>
      <c r="IGG103" s="11"/>
      <c r="IGH103" s="11"/>
      <c r="IGI103" s="11"/>
      <c r="IGJ103" s="11"/>
      <c r="IGK103" s="11"/>
      <c r="IGL103" s="11"/>
      <c r="IGM103" s="11"/>
      <c r="IGN103" s="11"/>
      <c r="IGO103" s="11"/>
      <c r="IGP103" s="11"/>
      <c r="IGQ103" s="11"/>
      <c r="IGR103" s="11"/>
      <c r="IGS103" s="11"/>
      <c r="IGT103" s="11"/>
      <c r="IGU103" s="11"/>
      <c r="IGV103" s="11"/>
      <c r="IGW103" s="11"/>
      <c r="IGX103" s="11"/>
      <c r="IGY103" s="11"/>
      <c r="IGZ103" s="11"/>
      <c r="IHA103" s="11"/>
      <c r="IHB103" s="11"/>
      <c r="IHC103" s="11"/>
      <c r="IHD103" s="11"/>
      <c r="IHE103" s="11"/>
      <c r="IHF103" s="11"/>
      <c r="IHG103" s="11"/>
      <c r="IHH103" s="11"/>
      <c r="IHI103" s="11"/>
      <c r="IHJ103" s="11"/>
      <c r="IHK103" s="11"/>
      <c r="IHL103" s="11"/>
      <c r="IHM103" s="11"/>
      <c r="IHN103" s="11"/>
      <c r="IHO103" s="11"/>
      <c r="IHP103" s="11"/>
      <c r="IHQ103" s="11"/>
      <c r="IHR103" s="11"/>
      <c r="IHS103" s="11"/>
      <c r="IHT103" s="11"/>
      <c r="IHU103" s="11"/>
      <c r="IHV103" s="11"/>
      <c r="IHW103" s="11"/>
      <c r="IHX103" s="11"/>
      <c r="IHY103" s="11"/>
      <c r="IHZ103" s="11"/>
      <c r="IIA103" s="11"/>
      <c r="IIB103" s="11"/>
      <c r="IIC103" s="11"/>
      <c r="IID103" s="11"/>
      <c r="IIE103" s="11"/>
      <c r="IIF103" s="11"/>
      <c r="IIG103" s="11"/>
      <c r="IIH103" s="11"/>
      <c r="III103" s="11"/>
      <c r="IIJ103" s="11"/>
      <c r="IIK103" s="11"/>
      <c r="IIL103" s="11"/>
      <c r="IIM103" s="11"/>
      <c r="IIN103" s="11"/>
      <c r="IIO103" s="11"/>
      <c r="IIP103" s="11"/>
      <c r="IIQ103" s="11"/>
      <c r="IIR103" s="11"/>
      <c r="IIS103" s="11"/>
      <c r="IIT103" s="11"/>
      <c r="IIU103" s="11"/>
      <c r="IIV103" s="11"/>
      <c r="IIW103" s="11"/>
      <c r="IIX103" s="11"/>
      <c r="IIY103" s="11"/>
      <c r="IIZ103" s="11"/>
      <c r="IJA103" s="11"/>
      <c r="IJB103" s="11"/>
      <c r="IJC103" s="11"/>
      <c r="IJD103" s="11"/>
      <c r="IJE103" s="11"/>
      <c r="IJF103" s="11"/>
      <c r="IJG103" s="11"/>
      <c r="IJH103" s="11"/>
      <c r="IJI103" s="11"/>
      <c r="IJJ103" s="11"/>
      <c r="IJK103" s="11"/>
      <c r="IJL103" s="11"/>
      <c r="IJM103" s="11"/>
      <c r="IJN103" s="11"/>
      <c r="IJO103" s="11"/>
      <c r="IJP103" s="11"/>
      <c r="IJQ103" s="11"/>
      <c r="IJR103" s="11"/>
      <c r="IJS103" s="11"/>
      <c r="IJT103" s="11"/>
      <c r="IJU103" s="11"/>
      <c r="IJV103" s="11"/>
      <c r="IJW103" s="11"/>
      <c r="IJX103" s="11"/>
      <c r="IJY103" s="11"/>
      <c r="IJZ103" s="11"/>
      <c r="IKA103" s="11"/>
      <c r="IKB103" s="11"/>
      <c r="IKC103" s="11"/>
      <c r="IKD103" s="11"/>
      <c r="IKE103" s="11"/>
      <c r="IKF103" s="11"/>
      <c r="IKG103" s="11"/>
      <c r="IKH103" s="11"/>
      <c r="IKI103" s="11"/>
      <c r="IKJ103" s="11"/>
      <c r="IKK103" s="11"/>
      <c r="IKL103" s="11"/>
      <c r="IKM103" s="11"/>
      <c r="IKN103" s="11"/>
      <c r="IKO103" s="11"/>
      <c r="IKP103" s="11"/>
      <c r="IKQ103" s="11"/>
      <c r="IKR103" s="11"/>
      <c r="IKS103" s="11"/>
      <c r="IKT103" s="11"/>
      <c r="IKU103" s="11"/>
      <c r="IKV103" s="11"/>
      <c r="IKW103" s="11"/>
      <c r="IKX103" s="11"/>
      <c r="IKY103" s="11"/>
      <c r="IKZ103" s="11"/>
      <c r="ILA103" s="11"/>
      <c r="ILB103" s="11"/>
      <c r="ILC103" s="11"/>
      <c r="ILD103" s="11"/>
      <c r="ILE103" s="11"/>
      <c r="ILF103" s="11"/>
      <c r="ILG103" s="11"/>
      <c r="ILH103" s="11"/>
      <c r="ILI103" s="11"/>
      <c r="ILJ103" s="11"/>
      <c r="ILK103" s="11"/>
      <c r="ILL103" s="11"/>
      <c r="ILM103" s="11"/>
      <c r="ILN103" s="11"/>
      <c r="ILO103" s="11"/>
      <c r="ILP103" s="11"/>
      <c r="ILQ103" s="11"/>
      <c r="ILR103" s="11"/>
      <c r="ILS103" s="11"/>
      <c r="ILT103" s="11"/>
      <c r="ILU103" s="11"/>
      <c r="ILV103" s="11"/>
      <c r="ILW103" s="11"/>
      <c r="ILX103" s="11"/>
      <c r="ILY103" s="11"/>
      <c r="ILZ103" s="11"/>
      <c r="IMA103" s="11"/>
      <c r="IMB103" s="11"/>
      <c r="IMC103" s="11"/>
      <c r="IMD103" s="11"/>
      <c r="IME103" s="11"/>
      <c r="IMF103" s="11"/>
      <c r="IMG103" s="11"/>
      <c r="IMH103" s="11"/>
      <c r="IMI103" s="11"/>
      <c r="IMJ103" s="11"/>
      <c r="IMK103" s="11"/>
      <c r="IML103" s="11"/>
      <c r="IMM103" s="11"/>
      <c r="IMN103" s="11"/>
      <c r="IMO103" s="11"/>
      <c r="IMP103" s="11"/>
      <c r="IMQ103" s="11"/>
      <c r="IMR103" s="11"/>
      <c r="IMS103" s="11"/>
      <c r="IMT103" s="11"/>
      <c r="IMU103" s="11"/>
      <c r="IMV103" s="11"/>
      <c r="IMW103" s="11"/>
      <c r="IMX103" s="11"/>
      <c r="IMY103" s="11"/>
      <c r="IMZ103" s="11"/>
      <c r="INA103" s="11"/>
      <c r="INB103" s="11"/>
      <c r="INC103" s="11"/>
      <c r="IND103" s="11"/>
      <c r="INE103" s="11"/>
      <c r="INF103" s="11"/>
      <c r="ING103" s="11"/>
      <c r="INH103" s="11"/>
      <c r="INI103" s="11"/>
      <c r="INJ103" s="11"/>
      <c r="INK103" s="11"/>
      <c r="INL103" s="11"/>
      <c r="INM103" s="11"/>
      <c r="INN103" s="11"/>
      <c r="INO103" s="11"/>
      <c r="INP103" s="11"/>
      <c r="INQ103" s="11"/>
      <c r="INR103" s="11"/>
      <c r="INS103" s="11"/>
      <c r="INT103" s="11"/>
      <c r="INU103" s="11"/>
      <c r="INV103" s="11"/>
      <c r="INW103" s="11"/>
      <c r="INX103" s="11"/>
      <c r="INY103" s="11"/>
      <c r="INZ103" s="11"/>
      <c r="IOA103" s="11"/>
      <c r="IOB103" s="11"/>
      <c r="IOC103" s="11"/>
      <c r="IOD103" s="11"/>
      <c r="IOE103" s="11"/>
      <c r="IOF103" s="11"/>
      <c r="IOG103" s="11"/>
      <c r="IOH103" s="11"/>
      <c r="IOI103" s="11"/>
      <c r="IOJ103" s="11"/>
      <c r="IOK103" s="11"/>
      <c r="IOL103" s="11"/>
      <c r="IOM103" s="11"/>
      <c r="ION103" s="11"/>
      <c r="IOO103" s="11"/>
      <c r="IOP103" s="11"/>
      <c r="IOQ103" s="11"/>
      <c r="IOR103" s="11"/>
      <c r="IOS103" s="11"/>
      <c r="IOT103" s="11"/>
      <c r="IOU103" s="11"/>
      <c r="IOV103" s="11"/>
      <c r="IOW103" s="11"/>
      <c r="IOX103" s="11"/>
      <c r="IOY103" s="11"/>
      <c r="IOZ103" s="11"/>
      <c r="IPA103" s="11"/>
      <c r="IPB103" s="11"/>
      <c r="IPC103" s="11"/>
      <c r="IPD103" s="11"/>
      <c r="IPE103" s="11"/>
      <c r="IPF103" s="11"/>
      <c r="IPG103" s="11"/>
      <c r="IPH103" s="11"/>
      <c r="IPI103" s="11"/>
      <c r="IPJ103" s="11"/>
      <c r="IPK103" s="11"/>
      <c r="IPL103" s="11"/>
      <c r="IPM103" s="11"/>
      <c r="IPN103" s="11"/>
      <c r="IPO103" s="11"/>
      <c r="IPP103" s="11"/>
      <c r="IPQ103" s="11"/>
      <c r="IPR103" s="11"/>
      <c r="IPS103" s="11"/>
      <c r="IPT103" s="11"/>
      <c r="IPU103" s="11"/>
      <c r="IPV103" s="11"/>
      <c r="IPW103" s="11"/>
      <c r="IPX103" s="11"/>
      <c r="IPY103" s="11"/>
      <c r="IPZ103" s="11"/>
      <c r="IQA103" s="11"/>
      <c r="IQB103" s="11"/>
      <c r="IQC103" s="11"/>
      <c r="IQD103" s="11"/>
      <c r="IQE103" s="11"/>
      <c r="IQF103" s="11"/>
      <c r="IQG103" s="11"/>
      <c r="IQH103" s="11"/>
      <c r="IQI103" s="11"/>
      <c r="IQJ103" s="11"/>
      <c r="IQK103" s="11"/>
      <c r="IQL103" s="11"/>
      <c r="IQM103" s="11"/>
      <c r="IQN103" s="11"/>
      <c r="IQO103" s="11"/>
      <c r="IQP103" s="11"/>
      <c r="IQQ103" s="11"/>
      <c r="IQR103" s="11"/>
      <c r="IQS103" s="11"/>
      <c r="IQT103" s="11"/>
      <c r="IQU103" s="11"/>
      <c r="IQV103" s="11"/>
      <c r="IQW103" s="11"/>
      <c r="IQX103" s="11"/>
      <c r="IQY103" s="11"/>
      <c r="IQZ103" s="11"/>
      <c r="IRA103" s="11"/>
      <c r="IRB103" s="11"/>
      <c r="IRC103" s="11"/>
      <c r="IRD103" s="11"/>
      <c r="IRE103" s="11"/>
      <c r="IRF103" s="11"/>
      <c r="IRG103" s="11"/>
      <c r="IRH103" s="11"/>
      <c r="IRI103" s="11"/>
      <c r="IRJ103" s="11"/>
      <c r="IRK103" s="11"/>
      <c r="IRL103" s="11"/>
      <c r="IRM103" s="11"/>
      <c r="IRN103" s="11"/>
      <c r="IRO103" s="11"/>
      <c r="IRP103" s="11"/>
      <c r="IRQ103" s="11"/>
      <c r="IRR103" s="11"/>
      <c r="IRS103" s="11"/>
      <c r="IRT103" s="11"/>
      <c r="IRU103" s="11"/>
      <c r="IRV103" s="11"/>
      <c r="IRW103" s="11"/>
      <c r="IRX103" s="11"/>
      <c r="IRY103" s="11"/>
      <c r="IRZ103" s="11"/>
      <c r="ISA103" s="11"/>
      <c r="ISB103" s="11"/>
      <c r="ISC103" s="11"/>
      <c r="ISD103" s="11"/>
      <c r="ISE103" s="11"/>
      <c r="ISF103" s="11"/>
      <c r="ISG103" s="11"/>
      <c r="ISH103" s="11"/>
      <c r="ISI103" s="11"/>
      <c r="ISJ103" s="11"/>
      <c r="ISK103" s="11"/>
      <c r="ISL103" s="11"/>
      <c r="ISM103" s="11"/>
      <c r="ISN103" s="11"/>
      <c r="ISO103" s="11"/>
      <c r="ISP103" s="11"/>
      <c r="ISQ103" s="11"/>
      <c r="ISR103" s="11"/>
      <c r="ISS103" s="11"/>
      <c r="IST103" s="11"/>
      <c r="ISU103" s="11"/>
      <c r="ISV103" s="11"/>
      <c r="ISW103" s="11"/>
      <c r="ISX103" s="11"/>
      <c r="ISY103" s="11"/>
      <c r="ISZ103" s="11"/>
      <c r="ITA103" s="11"/>
      <c r="ITB103" s="11"/>
      <c r="ITC103" s="11"/>
      <c r="ITD103" s="11"/>
      <c r="ITE103" s="11"/>
      <c r="ITF103" s="11"/>
      <c r="ITG103" s="11"/>
      <c r="ITH103" s="11"/>
      <c r="ITI103" s="11"/>
      <c r="ITJ103" s="11"/>
      <c r="ITK103" s="11"/>
      <c r="ITL103" s="11"/>
      <c r="ITM103" s="11"/>
      <c r="ITN103" s="11"/>
      <c r="ITO103" s="11"/>
      <c r="ITP103" s="11"/>
      <c r="ITQ103" s="11"/>
      <c r="ITR103" s="11"/>
      <c r="ITS103" s="11"/>
      <c r="ITT103" s="11"/>
      <c r="ITU103" s="11"/>
      <c r="ITV103" s="11"/>
      <c r="ITW103" s="11"/>
      <c r="ITX103" s="11"/>
      <c r="ITY103" s="11"/>
      <c r="ITZ103" s="11"/>
      <c r="IUA103" s="11"/>
      <c r="IUB103" s="11"/>
      <c r="IUC103" s="11"/>
      <c r="IUD103" s="11"/>
      <c r="IUE103" s="11"/>
      <c r="IUF103" s="11"/>
      <c r="IUG103" s="11"/>
      <c r="IUH103" s="11"/>
      <c r="IUI103" s="11"/>
      <c r="IUJ103" s="11"/>
      <c r="IUK103" s="11"/>
      <c r="IUL103" s="11"/>
      <c r="IUM103" s="11"/>
      <c r="IUN103" s="11"/>
      <c r="IUO103" s="11"/>
      <c r="IUP103" s="11"/>
      <c r="IUQ103" s="11"/>
      <c r="IUR103" s="11"/>
      <c r="IUS103" s="11"/>
      <c r="IUT103" s="11"/>
      <c r="IUU103" s="11"/>
      <c r="IUV103" s="11"/>
      <c r="IUW103" s="11"/>
      <c r="IUX103" s="11"/>
      <c r="IUY103" s="11"/>
      <c r="IUZ103" s="11"/>
      <c r="IVA103" s="11"/>
      <c r="IVB103" s="11"/>
      <c r="IVC103" s="11"/>
      <c r="IVD103" s="11"/>
      <c r="IVE103" s="11"/>
      <c r="IVF103" s="11"/>
      <c r="IVG103" s="11"/>
      <c r="IVH103" s="11"/>
      <c r="IVI103" s="11"/>
      <c r="IVJ103" s="11"/>
      <c r="IVK103" s="11"/>
      <c r="IVL103" s="11"/>
      <c r="IVM103" s="11"/>
      <c r="IVN103" s="11"/>
      <c r="IVO103" s="11"/>
      <c r="IVP103" s="11"/>
      <c r="IVQ103" s="11"/>
      <c r="IVR103" s="11"/>
      <c r="IVS103" s="11"/>
      <c r="IVT103" s="11"/>
      <c r="IVU103" s="11"/>
      <c r="IVV103" s="11"/>
      <c r="IVW103" s="11"/>
      <c r="IVX103" s="11"/>
      <c r="IVY103" s="11"/>
      <c r="IVZ103" s="11"/>
      <c r="IWA103" s="11"/>
      <c r="IWB103" s="11"/>
      <c r="IWC103" s="11"/>
      <c r="IWD103" s="11"/>
      <c r="IWE103" s="11"/>
      <c r="IWF103" s="11"/>
      <c r="IWG103" s="11"/>
      <c r="IWH103" s="11"/>
      <c r="IWI103" s="11"/>
      <c r="IWJ103" s="11"/>
      <c r="IWK103" s="11"/>
      <c r="IWL103" s="11"/>
      <c r="IWM103" s="11"/>
      <c r="IWN103" s="11"/>
      <c r="IWO103" s="11"/>
      <c r="IWP103" s="11"/>
      <c r="IWQ103" s="11"/>
      <c r="IWR103" s="11"/>
      <c r="IWS103" s="11"/>
      <c r="IWT103" s="11"/>
      <c r="IWU103" s="11"/>
      <c r="IWV103" s="11"/>
      <c r="IWW103" s="11"/>
      <c r="IWX103" s="11"/>
      <c r="IWY103" s="11"/>
      <c r="IWZ103" s="11"/>
      <c r="IXA103" s="11"/>
      <c r="IXB103" s="11"/>
      <c r="IXC103" s="11"/>
      <c r="IXD103" s="11"/>
      <c r="IXE103" s="11"/>
      <c r="IXF103" s="11"/>
      <c r="IXG103" s="11"/>
      <c r="IXH103" s="11"/>
      <c r="IXI103" s="11"/>
      <c r="IXJ103" s="11"/>
      <c r="IXK103" s="11"/>
      <c r="IXL103" s="11"/>
      <c r="IXM103" s="11"/>
      <c r="IXN103" s="11"/>
      <c r="IXO103" s="11"/>
      <c r="IXP103" s="11"/>
      <c r="IXQ103" s="11"/>
      <c r="IXR103" s="11"/>
      <c r="IXS103" s="11"/>
      <c r="IXT103" s="11"/>
      <c r="IXU103" s="11"/>
      <c r="IXV103" s="11"/>
      <c r="IXW103" s="11"/>
      <c r="IXX103" s="11"/>
      <c r="IXY103" s="11"/>
      <c r="IXZ103" s="11"/>
      <c r="IYA103" s="11"/>
      <c r="IYB103" s="11"/>
      <c r="IYC103" s="11"/>
      <c r="IYD103" s="11"/>
      <c r="IYE103" s="11"/>
      <c r="IYF103" s="11"/>
      <c r="IYG103" s="11"/>
      <c r="IYH103" s="11"/>
      <c r="IYI103" s="11"/>
      <c r="IYJ103" s="11"/>
      <c r="IYK103" s="11"/>
      <c r="IYL103" s="11"/>
      <c r="IYM103" s="11"/>
      <c r="IYN103" s="11"/>
      <c r="IYO103" s="11"/>
      <c r="IYP103" s="11"/>
      <c r="IYQ103" s="11"/>
      <c r="IYR103" s="11"/>
      <c r="IYS103" s="11"/>
      <c r="IYT103" s="11"/>
      <c r="IYU103" s="11"/>
      <c r="IYV103" s="11"/>
      <c r="IYW103" s="11"/>
      <c r="IYX103" s="11"/>
      <c r="IYY103" s="11"/>
      <c r="IYZ103" s="11"/>
      <c r="IZA103" s="11"/>
      <c r="IZB103" s="11"/>
      <c r="IZC103" s="11"/>
      <c r="IZD103" s="11"/>
      <c r="IZE103" s="11"/>
      <c r="IZF103" s="11"/>
      <c r="IZG103" s="11"/>
      <c r="IZH103" s="11"/>
      <c r="IZI103" s="11"/>
      <c r="IZJ103" s="11"/>
      <c r="IZK103" s="11"/>
      <c r="IZL103" s="11"/>
      <c r="IZM103" s="11"/>
      <c r="IZN103" s="11"/>
      <c r="IZO103" s="11"/>
      <c r="IZP103" s="11"/>
      <c r="IZQ103" s="11"/>
      <c r="IZR103" s="11"/>
      <c r="IZS103" s="11"/>
      <c r="IZT103" s="11"/>
      <c r="IZU103" s="11"/>
      <c r="IZV103" s="11"/>
      <c r="IZW103" s="11"/>
      <c r="IZX103" s="11"/>
      <c r="IZY103" s="11"/>
      <c r="IZZ103" s="11"/>
      <c r="JAA103" s="11"/>
      <c r="JAB103" s="11"/>
      <c r="JAC103" s="11"/>
      <c r="JAD103" s="11"/>
      <c r="JAE103" s="11"/>
      <c r="JAF103" s="11"/>
      <c r="JAG103" s="11"/>
      <c r="JAH103" s="11"/>
      <c r="JAI103" s="11"/>
      <c r="JAJ103" s="11"/>
      <c r="JAK103" s="11"/>
      <c r="JAL103" s="11"/>
      <c r="JAM103" s="11"/>
      <c r="JAN103" s="11"/>
      <c r="JAO103" s="11"/>
      <c r="JAP103" s="11"/>
      <c r="JAQ103" s="11"/>
      <c r="JAR103" s="11"/>
      <c r="JAS103" s="11"/>
      <c r="JAT103" s="11"/>
      <c r="JAU103" s="11"/>
      <c r="JAV103" s="11"/>
      <c r="JAW103" s="11"/>
      <c r="JAX103" s="11"/>
      <c r="JAY103" s="11"/>
      <c r="JAZ103" s="11"/>
      <c r="JBA103" s="11"/>
      <c r="JBB103" s="11"/>
      <c r="JBC103" s="11"/>
      <c r="JBD103" s="11"/>
      <c r="JBE103" s="11"/>
      <c r="JBF103" s="11"/>
      <c r="JBG103" s="11"/>
      <c r="JBH103" s="11"/>
      <c r="JBI103" s="11"/>
      <c r="JBJ103" s="11"/>
      <c r="JBK103" s="11"/>
      <c r="JBL103" s="11"/>
      <c r="JBM103" s="11"/>
      <c r="JBN103" s="11"/>
      <c r="JBO103" s="11"/>
      <c r="JBP103" s="11"/>
      <c r="JBQ103" s="11"/>
      <c r="JBR103" s="11"/>
      <c r="JBS103" s="11"/>
      <c r="JBT103" s="11"/>
      <c r="JBU103" s="11"/>
      <c r="JBV103" s="11"/>
      <c r="JBW103" s="11"/>
      <c r="JBX103" s="11"/>
      <c r="JBY103" s="11"/>
      <c r="JBZ103" s="11"/>
      <c r="JCA103" s="11"/>
      <c r="JCB103" s="11"/>
      <c r="JCC103" s="11"/>
      <c r="JCD103" s="11"/>
      <c r="JCE103" s="11"/>
      <c r="JCF103" s="11"/>
      <c r="JCG103" s="11"/>
      <c r="JCH103" s="11"/>
      <c r="JCI103" s="11"/>
      <c r="JCJ103" s="11"/>
      <c r="JCK103" s="11"/>
      <c r="JCL103" s="11"/>
      <c r="JCM103" s="11"/>
      <c r="JCN103" s="11"/>
      <c r="JCO103" s="11"/>
      <c r="JCP103" s="11"/>
      <c r="JCQ103" s="11"/>
      <c r="JCR103" s="11"/>
      <c r="JCS103" s="11"/>
      <c r="JCT103" s="11"/>
      <c r="JCU103" s="11"/>
      <c r="JCV103" s="11"/>
      <c r="JCW103" s="11"/>
      <c r="JCX103" s="11"/>
      <c r="JCY103" s="11"/>
      <c r="JCZ103" s="11"/>
      <c r="JDA103" s="11"/>
      <c r="JDB103" s="11"/>
      <c r="JDC103" s="11"/>
      <c r="JDD103" s="11"/>
      <c r="JDE103" s="11"/>
      <c r="JDF103" s="11"/>
      <c r="JDG103" s="11"/>
      <c r="JDH103" s="11"/>
      <c r="JDI103" s="11"/>
      <c r="JDJ103" s="11"/>
      <c r="JDK103" s="11"/>
      <c r="JDL103" s="11"/>
      <c r="JDM103" s="11"/>
      <c r="JDN103" s="11"/>
      <c r="JDO103" s="11"/>
      <c r="JDP103" s="11"/>
      <c r="JDQ103" s="11"/>
      <c r="JDR103" s="11"/>
      <c r="JDS103" s="11"/>
      <c r="JDT103" s="11"/>
      <c r="JDU103" s="11"/>
      <c r="JDV103" s="11"/>
      <c r="JDW103" s="11"/>
      <c r="JDX103" s="11"/>
      <c r="JDY103" s="11"/>
      <c r="JDZ103" s="11"/>
      <c r="JEA103" s="11"/>
      <c r="JEB103" s="11"/>
      <c r="JEC103" s="11"/>
      <c r="JED103" s="11"/>
      <c r="JEE103" s="11"/>
      <c r="JEF103" s="11"/>
      <c r="JEG103" s="11"/>
      <c r="JEH103" s="11"/>
      <c r="JEI103" s="11"/>
      <c r="JEJ103" s="11"/>
      <c r="JEK103" s="11"/>
      <c r="JEL103" s="11"/>
      <c r="JEM103" s="11"/>
      <c r="JEN103" s="11"/>
      <c r="JEO103" s="11"/>
      <c r="JEP103" s="11"/>
      <c r="JEQ103" s="11"/>
      <c r="JER103" s="11"/>
      <c r="JES103" s="11"/>
      <c r="JET103" s="11"/>
      <c r="JEU103" s="11"/>
      <c r="JEV103" s="11"/>
      <c r="JEW103" s="11"/>
      <c r="JEX103" s="11"/>
      <c r="JEY103" s="11"/>
      <c r="JEZ103" s="11"/>
      <c r="JFA103" s="11"/>
      <c r="JFB103" s="11"/>
      <c r="JFC103" s="11"/>
      <c r="JFD103" s="11"/>
      <c r="JFE103" s="11"/>
      <c r="JFF103" s="11"/>
      <c r="JFG103" s="11"/>
      <c r="JFH103" s="11"/>
      <c r="JFI103" s="11"/>
      <c r="JFJ103" s="11"/>
      <c r="JFK103" s="11"/>
      <c r="JFL103" s="11"/>
      <c r="JFM103" s="11"/>
      <c r="JFN103" s="11"/>
      <c r="JFO103" s="11"/>
      <c r="JFP103" s="11"/>
      <c r="JFQ103" s="11"/>
      <c r="JFR103" s="11"/>
      <c r="JFS103" s="11"/>
      <c r="JFT103" s="11"/>
      <c r="JFU103" s="11"/>
      <c r="JFV103" s="11"/>
      <c r="JFW103" s="11"/>
      <c r="JFX103" s="11"/>
      <c r="JFY103" s="11"/>
      <c r="JFZ103" s="11"/>
      <c r="JGA103" s="11"/>
      <c r="JGB103" s="11"/>
      <c r="JGC103" s="11"/>
      <c r="JGD103" s="11"/>
      <c r="JGE103" s="11"/>
      <c r="JGF103" s="11"/>
      <c r="JGG103" s="11"/>
      <c r="JGH103" s="11"/>
      <c r="JGI103" s="11"/>
      <c r="JGJ103" s="11"/>
      <c r="JGK103" s="11"/>
      <c r="JGL103" s="11"/>
      <c r="JGM103" s="11"/>
      <c r="JGN103" s="11"/>
      <c r="JGO103" s="11"/>
      <c r="JGP103" s="11"/>
      <c r="JGQ103" s="11"/>
      <c r="JGR103" s="11"/>
      <c r="JGS103" s="11"/>
      <c r="JGT103" s="11"/>
      <c r="JGU103" s="11"/>
      <c r="JGV103" s="11"/>
      <c r="JGW103" s="11"/>
      <c r="JGX103" s="11"/>
      <c r="JGY103" s="11"/>
      <c r="JGZ103" s="11"/>
      <c r="JHA103" s="11"/>
      <c r="JHB103" s="11"/>
      <c r="JHC103" s="11"/>
      <c r="JHD103" s="11"/>
      <c r="JHE103" s="11"/>
      <c r="JHF103" s="11"/>
      <c r="JHG103" s="11"/>
      <c r="JHH103" s="11"/>
      <c r="JHI103" s="11"/>
      <c r="JHJ103" s="11"/>
      <c r="JHK103" s="11"/>
      <c r="JHL103" s="11"/>
      <c r="JHM103" s="11"/>
      <c r="JHN103" s="11"/>
      <c r="JHO103" s="11"/>
      <c r="JHP103" s="11"/>
      <c r="JHQ103" s="11"/>
      <c r="JHR103" s="11"/>
      <c r="JHS103" s="11"/>
      <c r="JHT103" s="11"/>
      <c r="JHU103" s="11"/>
      <c r="JHV103" s="11"/>
      <c r="JHW103" s="11"/>
      <c r="JHX103" s="11"/>
      <c r="JHY103" s="11"/>
      <c r="JHZ103" s="11"/>
      <c r="JIA103" s="11"/>
      <c r="JIB103" s="11"/>
      <c r="JIC103" s="11"/>
      <c r="JID103" s="11"/>
      <c r="JIE103" s="11"/>
      <c r="JIF103" s="11"/>
      <c r="JIG103" s="11"/>
      <c r="JIH103" s="11"/>
      <c r="JII103" s="11"/>
      <c r="JIJ103" s="11"/>
      <c r="JIK103" s="11"/>
      <c r="JIL103" s="11"/>
      <c r="JIM103" s="11"/>
      <c r="JIN103" s="11"/>
      <c r="JIO103" s="11"/>
      <c r="JIP103" s="11"/>
      <c r="JIQ103" s="11"/>
      <c r="JIR103" s="11"/>
      <c r="JIS103" s="11"/>
      <c r="JIT103" s="11"/>
      <c r="JIU103" s="11"/>
      <c r="JIV103" s="11"/>
      <c r="JIW103" s="11"/>
      <c r="JIX103" s="11"/>
      <c r="JIY103" s="11"/>
      <c r="JIZ103" s="11"/>
      <c r="JJA103" s="11"/>
      <c r="JJB103" s="11"/>
      <c r="JJC103" s="11"/>
      <c r="JJD103" s="11"/>
      <c r="JJE103" s="11"/>
      <c r="JJF103" s="11"/>
      <c r="JJG103" s="11"/>
      <c r="JJH103" s="11"/>
      <c r="JJI103" s="11"/>
      <c r="JJJ103" s="11"/>
      <c r="JJK103" s="11"/>
      <c r="JJL103" s="11"/>
      <c r="JJM103" s="11"/>
      <c r="JJN103" s="11"/>
      <c r="JJO103" s="11"/>
      <c r="JJP103" s="11"/>
      <c r="JJQ103" s="11"/>
      <c r="JJR103" s="11"/>
      <c r="JJS103" s="11"/>
      <c r="JJT103" s="11"/>
      <c r="JJU103" s="11"/>
      <c r="JJV103" s="11"/>
      <c r="JJW103" s="11"/>
      <c r="JJX103" s="11"/>
      <c r="JJY103" s="11"/>
      <c r="JJZ103" s="11"/>
      <c r="JKA103" s="11"/>
      <c r="JKB103" s="11"/>
      <c r="JKC103" s="11"/>
      <c r="JKD103" s="11"/>
      <c r="JKE103" s="11"/>
      <c r="JKF103" s="11"/>
      <c r="JKG103" s="11"/>
      <c r="JKH103" s="11"/>
      <c r="JKI103" s="11"/>
      <c r="JKJ103" s="11"/>
      <c r="JKK103" s="11"/>
      <c r="JKL103" s="11"/>
      <c r="JKM103" s="11"/>
      <c r="JKN103" s="11"/>
      <c r="JKO103" s="11"/>
      <c r="JKP103" s="11"/>
      <c r="JKQ103" s="11"/>
      <c r="JKR103" s="11"/>
      <c r="JKS103" s="11"/>
      <c r="JKT103" s="11"/>
      <c r="JKU103" s="11"/>
      <c r="JKV103" s="11"/>
      <c r="JKW103" s="11"/>
      <c r="JKX103" s="11"/>
      <c r="JKY103" s="11"/>
      <c r="JKZ103" s="11"/>
      <c r="JLA103" s="11"/>
      <c r="JLB103" s="11"/>
      <c r="JLC103" s="11"/>
      <c r="JLD103" s="11"/>
      <c r="JLE103" s="11"/>
      <c r="JLF103" s="11"/>
      <c r="JLG103" s="11"/>
      <c r="JLH103" s="11"/>
      <c r="JLI103" s="11"/>
      <c r="JLJ103" s="11"/>
      <c r="JLK103" s="11"/>
      <c r="JLL103" s="11"/>
      <c r="JLM103" s="11"/>
      <c r="JLN103" s="11"/>
      <c r="JLO103" s="11"/>
      <c r="JLP103" s="11"/>
      <c r="JLQ103" s="11"/>
      <c r="JLR103" s="11"/>
      <c r="JLS103" s="11"/>
      <c r="JLT103" s="11"/>
      <c r="JLU103" s="11"/>
      <c r="JLV103" s="11"/>
      <c r="JLW103" s="11"/>
      <c r="JLX103" s="11"/>
      <c r="JLY103" s="11"/>
      <c r="JLZ103" s="11"/>
      <c r="JMA103" s="11"/>
      <c r="JMB103" s="11"/>
      <c r="JMC103" s="11"/>
      <c r="JMD103" s="11"/>
      <c r="JME103" s="11"/>
      <c r="JMF103" s="11"/>
      <c r="JMG103" s="11"/>
      <c r="JMH103" s="11"/>
      <c r="JMI103" s="11"/>
      <c r="JMJ103" s="11"/>
      <c r="JMK103" s="11"/>
      <c r="JML103" s="11"/>
      <c r="JMM103" s="11"/>
      <c r="JMN103" s="11"/>
      <c r="JMO103" s="11"/>
      <c r="JMP103" s="11"/>
      <c r="JMQ103" s="11"/>
      <c r="JMR103" s="11"/>
      <c r="JMS103" s="11"/>
      <c r="JMT103" s="11"/>
      <c r="JMU103" s="11"/>
      <c r="JMV103" s="11"/>
      <c r="JMW103" s="11"/>
      <c r="JMX103" s="11"/>
      <c r="JMY103" s="11"/>
      <c r="JMZ103" s="11"/>
      <c r="JNA103" s="11"/>
      <c r="JNB103" s="11"/>
      <c r="JNC103" s="11"/>
      <c r="JND103" s="11"/>
      <c r="JNE103" s="11"/>
      <c r="JNF103" s="11"/>
      <c r="JNG103" s="11"/>
      <c r="JNH103" s="11"/>
      <c r="JNI103" s="11"/>
      <c r="JNJ103" s="11"/>
      <c r="JNK103" s="11"/>
      <c r="JNL103" s="11"/>
      <c r="JNM103" s="11"/>
      <c r="JNN103" s="11"/>
      <c r="JNO103" s="11"/>
      <c r="JNP103" s="11"/>
      <c r="JNQ103" s="11"/>
      <c r="JNR103" s="11"/>
      <c r="JNS103" s="11"/>
      <c r="JNT103" s="11"/>
      <c r="JNU103" s="11"/>
      <c r="JNV103" s="11"/>
      <c r="JNW103" s="11"/>
      <c r="JNX103" s="11"/>
      <c r="JNY103" s="11"/>
      <c r="JNZ103" s="11"/>
      <c r="JOA103" s="11"/>
      <c r="JOB103" s="11"/>
      <c r="JOC103" s="11"/>
      <c r="JOD103" s="11"/>
      <c r="JOE103" s="11"/>
      <c r="JOF103" s="11"/>
      <c r="JOG103" s="11"/>
      <c r="JOH103" s="11"/>
      <c r="JOI103" s="11"/>
      <c r="JOJ103" s="11"/>
      <c r="JOK103" s="11"/>
      <c r="JOL103" s="11"/>
      <c r="JOM103" s="11"/>
      <c r="JON103" s="11"/>
      <c r="JOO103" s="11"/>
      <c r="JOP103" s="11"/>
      <c r="JOQ103" s="11"/>
      <c r="JOR103" s="11"/>
      <c r="JOS103" s="11"/>
      <c r="JOT103" s="11"/>
      <c r="JOU103" s="11"/>
      <c r="JOV103" s="11"/>
      <c r="JOW103" s="11"/>
      <c r="JOX103" s="11"/>
      <c r="JOY103" s="11"/>
      <c r="JOZ103" s="11"/>
      <c r="JPA103" s="11"/>
      <c r="JPB103" s="11"/>
      <c r="JPC103" s="11"/>
      <c r="JPD103" s="11"/>
      <c r="JPE103" s="11"/>
      <c r="JPF103" s="11"/>
      <c r="JPG103" s="11"/>
      <c r="JPH103" s="11"/>
      <c r="JPI103" s="11"/>
      <c r="JPJ103" s="11"/>
      <c r="JPK103" s="11"/>
      <c r="JPL103" s="11"/>
      <c r="JPM103" s="11"/>
      <c r="JPN103" s="11"/>
      <c r="JPO103" s="11"/>
      <c r="JPP103" s="11"/>
      <c r="JPQ103" s="11"/>
      <c r="JPR103" s="11"/>
      <c r="JPS103" s="11"/>
      <c r="JPT103" s="11"/>
      <c r="JPU103" s="11"/>
      <c r="JPV103" s="11"/>
      <c r="JPW103" s="11"/>
      <c r="JPX103" s="11"/>
      <c r="JPY103" s="11"/>
      <c r="JPZ103" s="11"/>
      <c r="JQA103" s="11"/>
      <c r="JQB103" s="11"/>
      <c r="JQC103" s="11"/>
      <c r="JQD103" s="11"/>
      <c r="JQE103" s="11"/>
      <c r="JQF103" s="11"/>
      <c r="JQG103" s="11"/>
      <c r="JQH103" s="11"/>
      <c r="JQI103" s="11"/>
      <c r="JQJ103" s="11"/>
      <c r="JQK103" s="11"/>
      <c r="JQL103" s="11"/>
      <c r="JQM103" s="11"/>
      <c r="JQN103" s="11"/>
      <c r="JQO103" s="11"/>
      <c r="JQP103" s="11"/>
      <c r="JQQ103" s="11"/>
      <c r="JQR103" s="11"/>
      <c r="JQS103" s="11"/>
      <c r="JQT103" s="11"/>
      <c r="JQU103" s="11"/>
      <c r="JQV103" s="11"/>
      <c r="JQW103" s="11"/>
      <c r="JQX103" s="11"/>
      <c r="JQY103" s="11"/>
      <c r="JQZ103" s="11"/>
      <c r="JRA103" s="11"/>
      <c r="JRB103" s="11"/>
      <c r="JRC103" s="11"/>
      <c r="JRD103" s="11"/>
      <c r="JRE103" s="11"/>
      <c r="JRF103" s="11"/>
      <c r="JRG103" s="11"/>
      <c r="JRH103" s="11"/>
      <c r="JRI103" s="11"/>
      <c r="JRJ103" s="11"/>
      <c r="JRK103" s="11"/>
      <c r="JRL103" s="11"/>
      <c r="JRM103" s="11"/>
      <c r="JRN103" s="11"/>
      <c r="JRO103" s="11"/>
      <c r="JRP103" s="11"/>
      <c r="JRQ103" s="11"/>
      <c r="JRR103" s="11"/>
      <c r="JRS103" s="11"/>
      <c r="JRT103" s="11"/>
      <c r="JRU103" s="11"/>
      <c r="JRV103" s="11"/>
      <c r="JRW103" s="11"/>
      <c r="JRX103" s="11"/>
      <c r="JRY103" s="11"/>
      <c r="JRZ103" s="11"/>
      <c r="JSA103" s="11"/>
      <c r="JSB103" s="11"/>
      <c r="JSC103" s="11"/>
      <c r="JSD103" s="11"/>
      <c r="JSE103" s="11"/>
      <c r="JSF103" s="11"/>
      <c r="JSG103" s="11"/>
      <c r="JSH103" s="11"/>
      <c r="JSI103" s="11"/>
      <c r="JSJ103" s="11"/>
      <c r="JSK103" s="11"/>
      <c r="JSL103" s="11"/>
      <c r="JSM103" s="11"/>
      <c r="JSN103" s="11"/>
      <c r="JSO103" s="11"/>
      <c r="JSP103" s="11"/>
      <c r="JSQ103" s="11"/>
      <c r="JSR103" s="11"/>
      <c r="JSS103" s="11"/>
      <c r="JST103" s="11"/>
      <c r="JSU103" s="11"/>
      <c r="JSV103" s="11"/>
      <c r="JSW103" s="11"/>
      <c r="JSX103" s="11"/>
      <c r="JSY103" s="11"/>
      <c r="JSZ103" s="11"/>
      <c r="JTA103" s="11"/>
      <c r="JTB103" s="11"/>
      <c r="JTC103" s="11"/>
      <c r="JTD103" s="11"/>
      <c r="JTE103" s="11"/>
      <c r="JTF103" s="11"/>
      <c r="JTG103" s="11"/>
      <c r="JTH103" s="11"/>
      <c r="JTI103" s="11"/>
      <c r="JTJ103" s="11"/>
      <c r="JTK103" s="11"/>
      <c r="JTL103" s="11"/>
      <c r="JTM103" s="11"/>
      <c r="JTN103" s="11"/>
      <c r="JTO103" s="11"/>
      <c r="JTP103" s="11"/>
      <c r="JTQ103" s="11"/>
      <c r="JTR103" s="11"/>
      <c r="JTS103" s="11"/>
      <c r="JTT103" s="11"/>
      <c r="JTU103" s="11"/>
      <c r="JTV103" s="11"/>
      <c r="JTW103" s="11"/>
      <c r="JTX103" s="11"/>
      <c r="JTY103" s="11"/>
      <c r="JTZ103" s="11"/>
      <c r="JUA103" s="11"/>
      <c r="JUB103" s="11"/>
      <c r="JUC103" s="11"/>
      <c r="JUD103" s="11"/>
      <c r="JUE103" s="11"/>
      <c r="JUF103" s="11"/>
      <c r="JUG103" s="11"/>
      <c r="JUH103" s="11"/>
      <c r="JUI103" s="11"/>
      <c r="JUJ103" s="11"/>
      <c r="JUK103" s="11"/>
      <c r="JUL103" s="11"/>
      <c r="JUM103" s="11"/>
      <c r="JUN103" s="11"/>
      <c r="JUO103" s="11"/>
      <c r="JUP103" s="11"/>
      <c r="JUQ103" s="11"/>
      <c r="JUR103" s="11"/>
      <c r="JUS103" s="11"/>
      <c r="JUT103" s="11"/>
      <c r="JUU103" s="11"/>
      <c r="JUV103" s="11"/>
      <c r="JUW103" s="11"/>
      <c r="JUX103" s="11"/>
      <c r="JUY103" s="11"/>
      <c r="JUZ103" s="11"/>
      <c r="JVA103" s="11"/>
      <c r="JVB103" s="11"/>
      <c r="JVC103" s="11"/>
      <c r="JVD103" s="11"/>
      <c r="JVE103" s="11"/>
      <c r="JVF103" s="11"/>
      <c r="JVG103" s="11"/>
      <c r="JVH103" s="11"/>
      <c r="JVI103" s="11"/>
      <c r="JVJ103" s="11"/>
      <c r="JVK103" s="11"/>
      <c r="JVL103" s="11"/>
      <c r="JVM103" s="11"/>
      <c r="JVN103" s="11"/>
      <c r="JVO103" s="11"/>
      <c r="JVP103" s="11"/>
      <c r="JVQ103" s="11"/>
      <c r="JVR103" s="11"/>
      <c r="JVS103" s="11"/>
      <c r="JVT103" s="11"/>
      <c r="JVU103" s="11"/>
      <c r="JVV103" s="11"/>
      <c r="JVW103" s="11"/>
      <c r="JVX103" s="11"/>
      <c r="JVY103" s="11"/>
      <c r="JVZ103" s="11"/>
      <c r="JWA103" s="11"/>
      <c r="JWB103" s="11"/>
      <c r="JWC103" s="11"/>
      <c r="JWD103" s="11"/>
      <c r="JWE103" s="11"/>
      <c r="JWF103" s="11"/>
      <c r="JWG103" s="11"/>
      <c r="JWH103" s="11"/>
      <c r="JWI103" s="11"/>
      <c r="JWJ103" s="11"/>
      <c r="JWK103" s="11"/>
      <c r="JWL103" s="11"/>
      <c r="JWM103" s="11"/>
      <c r="JWN103" s="11"/>
      <c r="JWO103" s="11"/>
      <c r="JWP103" s="11"/>
      <c r="JWQ103" s="11"/>
      <c r="JWR103" s="11"/>
      <c r="JWS103" s="11"/>
      <c r="JWT103" s="11"/>
      <c r="JWU103" s="11"/>
      <c r="JWV103" s="11"/>
      <c r="JWW103" s="11"/>
      <c r="JWX103" s="11"/>
      <c r="JWY103" s="11"/>
      <c r="JWZ103" s="11"/>
      <c r="JXA103" s="11"/>
      <c r="JXB103" s="11"/>
      <c r="JXC103" s="11"/>
      <c r="JXD103" s="11"/>
      <c r="JXE103" s="11"/>
      <c r="JXF103" s="11"/>
      <c r="JXG103" s="11"/>
      <c r="JXH103" s="11"/>
      <c r="JXI103" s="11"/>
      <c r="JXJ103" s="11"/>
      <c r="JXK103" s="11"/>
      <c r="JXL103" s="11"/>
      <c r="JXM103" s="11"/>
      <c r="JXN103" s="11"/>
      <c r="JXO103" s="11"/>
      <c r="JXP103" s="11"/>
      <c r="JXQ103" s="11"/>
      <c r="JXR103" s="11"/>
      <c r="JXS103" s="11"/>
      <c r="JXT103" s="11"/>
      <c r="JXU103" s="11"/>
      <c r="JXV103" s="11"/>
      <c r="JXW103" s="11"/>
      <c r="JXX103" s="11"/>
      <c r="JXY103" s="11"/>
      <c r="JXZ103" s="11"/>
      <c r="JYA103" s="11"/>
      <c r="JYB103" s="11"/>
      <c r="JYC103" s="11"/>
      <c r="JYD103" s="11"/>
      <c r="JYE103" s="11"/>
      <c r="JYF103" s="11"/>
      <c r="JYG103" s="11"/>
      <c r="JYH103" s="11"/>
      <c r="JYI103" s="11"/>
      <c r="JYJ103" s="11"/>
      <c r="JYK103" s="11"/>
      <c r="JYL103" s="11"/>
      <c r="JYM103" s="11"/>
      <c r="JYN103" s="11"/>
      <c r="JYO103" s="11"/>
      <c r="JYP103" s="11"/>
      <c r="JYQ103" s="11"/>
      <c r="JYR103" s="11"/>
      <c r="JYS103" s="11"/>
      <c r="JYT103" s="11"/>
      <c r="JYU103" s="11"/>
      <c r="JYV103" s="11"/>
      <c r="JYW103" s="11"/>
      <c r="JYX103" s="11"/>
      <c r="JYY103" s="11"/>
      <c r="JYZ103" s="11"/>
      <c r="JZA103" s="11"/>
      <c r="JZB103" s="11"/>
      <c r="JZC103" s="11"/>
      <c r="JZD103" s="11"/>
      <c r="JZE103" s="11"/>
      <c r="JZF103" s="11"/>
      <c r="JZG103" s="11"/>
      <c r="JZH103" s="11"/>
      <c r="JZI103" s="11"/>
      <c r="JZJ103" s="11"/>
      <c r="JZK103" s="11"/>
      <c r="JZL103" s="11"/>
      <c r="JZM103" s="11"/>
      <c r="JZN103" s="11"/>
      <c r="JZO103" s="11"/>
      <c r="JZP103" s="11"/>
      <c r="JZQ103" s="11"/>
      <c r="JZR103" s="11"/>
      <c r="JZS103" s="11"/>
      <c r="JZT103" s="11"/>
      <c r="JZU103" s="11"/>
      <c r="JZV103" s="11"/>
      <c r="JZW103" s="11"/>
      <c r="JZX103" s="11"/>
      <c r="JZY103" s="11"/>
      <c r="JZZ103" s="11"/>
      <c r="KAA103" s="11"/>
      <c r="KAB103" s="11"/>
      <c r="KAC103" s="11"/>
      <c r="KAD103" s="11"/>
      <c r="KAE103" s="11"/>
      <c r="KAF103" s="11"/>
      <c r="KAG103" s="11"/>
      <c r="KAH103" s="11"/>
      <c r="KAI103" s="11"/>
      <c r="KAJ103" s="11"/>
      <c r="KAK103" s="11"/>
      <c r="KAL103" s="11"/>
      <c r="KAM103" s="11"/>
      <c r="KAN103" s="11"/>
      <c r="KAO103" s="11"/>
      <c r="KAP103" s="11"/>
      <c r="KAQ103" s="11"/>
      <c r="KAR103" s="11"/>
      <c r="KAS103" s="11"/>
      <c r="KAT103" s="11"/>
      <c r="KAU103" s="11"/>
      <c r="KAV103" s="11"/>
      <c r="KAW103" s="11"/>
      <c r="KAX103" s="11"/>
      <c r="KAY103" s="11"/>
      <c r="KAZ103" s="11"/>
      <c r="KBA103" s="11"/>
      <c r="KBB103" s="11"/>
      <c r="KBC103" s="11"/>
      <c r="KBD103" s="11"/>
      <c r="KBE103" s="11"/>
      <c r="KBF103" s="11"/>
      <c r="KBG103" s="11"/>
      <c r="KBH103" s="11"/>
      <c r="KBI103" s="11"/>
      <c r="KBJ103" s="11"/>
      <c r="KBK103" s="11"/>
      <c r="KBL103" s="11"/>
      <c r="KBM103" s="11"/>
      <c r="KBN103" s="11"/>
      <c r="KBO103" s="11"/>
      <c r="KBP103" s="11"/>
      <c r="KBQ103" s="11"/>
      <c r="KBR103" s="11"/>
      <c r="KBS103" s="11"/>
      <c r="KBT103" s="11"/>
      <c r="KBU103" s="11"/>
      <c r="KBV103" s="11"/>
      <c r="KBW103" s="11"/>
      <c r="KBX103" s="11"/>
      <c r="KBY103" s="11"/>
      <c r="KBZ103" s="11"/>
      <c r="KCA103" s="11"/>
      <c r="KCB103" s="11"/>
      <c r="KCC103" s="11"/>
      <c r="KCD103" s="11"/>
      <c r="KCE103" s="11"/>
      <c r="KCF103" s="11"/>
      <c r="KCG103" s="11"/>
      <c r="KCH103" s="11"/>
      <c r="KCI103" s="11"/>
      <c r="KCJ103" s="11"/>
      <c r="KCK103" s="11"/>
      <c r="KCL103" s="11"/>
      <c r="KCM103" s="11"/>
      <c r="KCN103" s="11"/>
      <c r="KCO103" s="11"/>
      <c r="KCP103" s="11"/>
      <c r="KCQ103" s="11"/>
      <c r="KCR103" s="11"/>
      <c r="KCS103" s="11"/>
      <c r="KCT103" s="11"/>
      <c r="KCU103" s="11"/>
      <c r="KCV103" s="11"/>
      <c r="KCW103" s="11"/>
      <c r="KCX103" s="11"/>
      <c r="KCY103" s="11"/>
      <c r="KCZ103" s="11"/>
      <c r="KDA103" s="11"/>
      <c r="KDB103" s="11"/>
      <c r="KDC103" s="11"/>
      <c r="KDD103" s="11"/>
      <c r="KDE103" s="11"/>
      <c r="KDF103" s="11"/>
      <c r="KDG103" s="11"/>
      <c r="KDH103" s="11"/>
      <c r="KDI103" s="11"/>
      <c r="KDJ103" s="11"/>
      <c r="KDK103" s="11"/>
      <c r="KDL103" s="11"/>
      <c r="KDM103" s="11"/>
      <c r="KDN103" s="11"/>
      <c r="KDO103" s="11"/>
      <c r="KDP103" s="11"/>
      <c r="KDQ103" s="11"/>
      <c r="KDR103" s="11"/>
      <c r="KDS103" s="11"/>
      <c r="KDT103" s="11"/>
      <c r="KDU103" s="11"/>
      <c r="KDV103" s="11"/>
      <c r="KDW103" s="11"/>
      <c r="KDX103" s="11"/>
      <c r="KDY103" s="11"/>
      <c r="KDZ103" s="11"/>
      <c r="KEA103" s="11"/>
      <c r="KEB103" s="11"/>
      <c r="KEC103" s="11"/>
      <c r="KED103" s="11"/>
      <c r="KEE103" s="11"/>
      <c r="KEF103" s="11"/>
      <c r="KEG103" s="11"/>
      <c r="KEH103" s="11"/>
      <c r="KEI103" s="11"/>
      <c r="KEJ103" s="11"/>
      <c r="KEK103" s="11"/>
      <c r="KEL103" s="11"/>
      <c r="KEM103" s="11"/>
      <c r="KEN103" s="11"/>
      <c r="KEO103" s="11"/>
      <c r="KEP103" s="11"/>
      <c r="KEQ103" s="11"/>
      <c r="KER103" s="11"/>
      <c r="KES103" s="11"/>
      <c r="KET103" s="11"/>
      <c r="KEU103" s="11"/>
      <c r="KEV103" s="11"/>
      <c r="KEW103" s="11"/>
      <c r="KEX103" s="11"/>
      <c r="KEY103" s="11"/>
      <c r="KEZ103" s="11"/>
      <c r="KFA103" s="11"/>
      <c r="KFB103" s="11"/>
      <c r="KFC103" s="11"/>
      <c r="KFD103" s="11"/>
      <c r="KFE103" s="11"/>
      <c r="KFF103" s="11"/>
      <c r="KFG103" s="11"/>
      <c r="KFH103" s="11"/>
      <c r="KFI103" s="11"/>
      <c r="KFJ103" s="11"/>
      <c r="KFK103" s="11"/>
      <c r="KFL103" s="11"/>
      <c r="KFM103" s="11"/>
      <c r="KFN103" s="11"/>
      <c r="KFO103" s="11"/>
      <c r="KFP103" s="11"/>
      <c r="KFQ103" s="11"/>
      <c r="KFR103" s="11"/>
      <c r="KFS103" s="11"/>
      <c r="KFT103" s="11"/>
      <c r="KFU103" s="11"/>
      <c r="KFV103" s="11"/>
      <c r="KFW103" s="11"/>
      <c r="KFX103" s="11"/>
      <c r="KFY103" s="11"/>
      <c r="KFZ103" s="11"/>
      <c r="KGA103" s="11"/>
      <c r="KGB103" s="11"/>
      <c r="KGC103" s="11"/>
      <c r="KGD103" s="11"/>
      <c r="KGE103" s="11"/>
      <c r="KGF103" s="11"/>
      <c r="KGG103" s="11"/>
      <c r="KGH103" s="11"/>
      <c r="KGI103" s="11"/>
      <c r="KGJ103" s="11"/>
      <c r="KGK103" s="11"/>
      <c r="KGL103" s="11"/>
      <c r="KGM103" s="11"/>
      <c r="KGN103" s="11"/>
      <c r="KGO103" s="11"/>
      <c r="KGP103" s="11"/>
      <c r="KGQ103" s="11"/>
      <c r="KGR103" s="11"/>
      <c r="KGS103" s="11"/>
      <c r="KGT103" s="11"/>
      <c r="KGU103" s="11"/>
      <c r="KGV103" s="11"/>
      <c r="KGW103" s="11"/>
      <c r="KGX103" s="11"/>
      <c r="KGY103" s="11"/>
      <c r="KGZ103" s="11"/>
      <c r="KHA103" s="11"/>
      <c r="KHB103" s="11"/>
      <c r="KHC103" s="11"/>
      <c r="KHD103" s="11"/>
      <c r="KHE103" s="11"/>
      <c r="KHF103" s="11"/>
      <c r="KHG103" s="11"/>
      <c r="KHH103" s="11"/>
      <c r="KHI103" s="11"/>
      <c r="KHJ103" s="11"/>
      <c r="KHK103" s="11"/>
      <c r="KHL103" s="11"/>
      <c r="KHM103" s="11"/>
      <c r="KHN103" s="11"/>
      <c r="KHO103" s="11"/>
      <c r="KHP103" s="11"/>
      <c r="KHQ103" s="11"/>
      <c r="KHR103" s="11"/>
      <c r="KHS103" s="11"/>
      <c r="KHT103" s="11"/>
      <c r="KHU103" s="11"/>
      <c r="KHV103" s="11"/>
      <c r="KHW103" s="11"/>
      <c r="KHX103" s="11"/>
      <c r="KHY103" s="11"/>
      <c r="KHZ103" s="11"/>
      <c r="KIA103" s="11"/>
      <c r="KIB103" s="11"/>
      <c r="KIC103" s="11"/>
      <c r="KID103" s="11"/>
      <c r="KIE103" s="11"/>
      <c r="KIF103" s="11"/>
      <c r="KIG103" s="11"/>
      <c r="KIH103" s="11"/>
      <c r="KII103" s="11"/>
      <c r="KIJ103" s="11"/>
      <c r="KIK103" s="11"/>
      <c r="KIL103" s="11"/>
      <c r="KIM103" s="11"/>
      <c r="KIN103" s="11"/>
      <c r="KIO103" s="11"/>
      <c r="KIP103" s="11"/>
      <c r="KIQ103" s="11"/>
      <c r="KIR103" s="11"/>
      <c r="KIS103" s="11"/>
      <c r="KIT103" s="11"/>
      <c r="KIU103" s="11"/>
      <c r="KIV103" s="11"/>
      <c r="KIW103" s="11"/>
      <c r="KIX103" s="11"/>
      <c r="KIY103" s="11"/>
      <c r="KIZ103" s="11"/>
      <c r="KJA103" s="11"/>
      <c r="KJB103" s="11"/>
      <c r="KJC103" s="11"/>
      <c r="KJD103" s="11"/>
      <c r="KJE103" s="11"/>
      <c r="KJF103" s="11"/>
      <c r="KJG103" s="11"/>
      <c r="KJH103" s="11"/>
      <c r="KJI103" s="11"/>
      <c r="KJJ103" s="11"/>
      <c r="KJK103" s="11"/>
      <c r="KJL103" s="11"/>
      <c r="KJM103" s="11"/>
      <c r="KJN103" s="11"/>
      <c r="KJO103" s="11"/>
      <c r="KJP103" s="11"/>
      <c r="KJQ103" s="11"/>
      <c r="KJR103" s="11"/>
      <c r="KJS103" s="11"/>
      <c r="KJT103" s="11"/>
      <c r="KJU103" s="11"/>
      <c r="KJV103" s="11"/>
      <c r="KJW103" s="11"/>
      <c r="KJX103" s="11"/>
      <c r="KJY103" s="11"/>
      <c r="KJZ103" s="11"/>
      <c r="KKA103" s="11"/>
      <c r="KKB103" s="11"/>
      <c r="KKC103" s="11"/>
      <c r="KKD103" s="11"/>
      <c r="KKE103" s="11"/>
      <c r="KKF103" s="11"/>
      <c r="KKG103" s="11"/>
      <c r="KKH103" s="11"/>
      <c r="KKI103" s="11"/>
      <c r="KKJ103" s="11"/>
      <c r="KKK103" s="11"/>
      <c r="KKL103" s="11"/>
      <c r="KKM103" s="11"/>
      <c r="KKN103" s="11"/>
      <c r="KKO103" s="11"/>
      <c r="KKP103" s="11"/>
      <c r="KKQ103" s="11"/>
      <c r="KKR103" s="11"/>
      <c r="KKS103" s="11"/>
      <c r="KKT103" s="11"/>
      <c r="KKU103" s="11"/>
      <c r="KKV103" s="11"/>
      <c r="KKW103" s="11"/>
      <c r="KKX103" s="11"/>
      <c r="KKY103" s="11"/>
      <c r="KKZ103" s="11"/>
      <c r="KLA103" s="11"/>
      <c r="KLB103" s="11"/>
      <c r="KLC103" s="11"/>
      <c r="KLD103" s="11"/>
      <c r="KLE103" s="11"/>
      <c r="KLF103" s="11"/>
      <c r="KLG103" s="11"/>
      <c r="KLH103" s="11"/>
      <c r="KLI103" s="11"/>
      <c r="KLJ103" s="11"/>
      <c r="KLK103" s="11"/>
      <c r="KLL103" s="11"/>
      <c r="KLM103" s="11"/>
      <c r="KLN103" s="11"/>
      <c r="KLO103" s="11"/>
      <c r="KLP103" s="11"/>
      <c r="KLQ103" s="11"/>
      <c r="KLR103" s="11"/>
      <c r="KLS103" s="11"/>
      <c r="KLT103" s="11"/>
      <c r="KLU103" s="11"/>
      <c r="KLV103" s="11"/>
      <c r="KLW103" s="11"/>
      <c r="KLX103" s="11"/>
      <c r="KLY103" s="11"/>
      <c r="KLZ103" s="11"/>
      <c r="KMA103" s="11"/>
      <c r="KMB103" s="11"/>
      <c r="KMC103" s="11"/>
      <c r="KMD103" s="11"/>
      <c r="KME103" s="11"/>
      <c r="KMF103" s="11"/>
      <c r="KMG103" s="11"/>
      <c r="KMH103" s="11"/>
      <c r="KMI103" s="11"/>
      <c r="KMJ103" s="11"/>
      <c r="KMK103" s="11"/>
      <c r="KML103" s="11"/>
      <c r="KMM103" s="11"/>
      <c r="KMN103" s="11"/>
      <c r="KMO103" s="11"/>
      <c r="KMP103" s="11"/>
      <c r="KMQ103" s="11"/>
      <c r="KMR103" s="11"/>
      <c r="KMS103" s="11"/>
      <c r="KMT103" s="11"/>
      <c r="KMU103" s="11"/>
      <c r="KMV103" s="11"/>
      <c r="KMW103" s="11"/>
      <c r="KMX103" s="11"/>
      <c r="KMY103" s="11"/>
      <c r="KMZ103" s="11"/>
      <c r="KNA103" s="11"/>
      <c r="KNB103" s="11"/>
      <c r="KNC103" s="11"/>
      <c r="KND103" s="11"/>
      <c r="KNE103" s="11"/>
      <c r="KNF103" s="11"/>
      <c r="KNG103" s="11"/>
      <c r="KNH103" s="11"/>
      <c r="KNI103" s="11"/>
      <c r="KNJ103" s="11"/>
      <c r="KNK103" s="11"/>
      <c r="KNL103" s="11"/>
      <c r="KNM103" s="11"/>
      <c r="KNN103" s="11"/>
      <c r="KNO103" s="11"/>
      <c r="KNP103" s="11"/>
      <c r="KNQ103" s="11"/>
      <c r="KNR103" s="11"/>
      <c r="KNS103" s="11"/>
      <c r="KNT103" s="11"/>
      <c r="KNU103" s="11"/>
      <c r="KNV103" s="11"/>
      <c r="KNW103" s="11"/>
      <c r="KNX103" s="11"/>
      <c r="KNY103" s="11"/>
      <c r="KNZ103" s="11"/>
      <c r="KOA103" s="11"/>
      <c r="KOB103" s="11"/>
      <c r="KOC103" s="11"/>
      <c r="KOD103" s="11"/>
      <c r="KOE103" s="11"/>
      <c r="KOF103" s="11"/>
      <c r="KOG103" s="11"/>
      <c r="KOH103" s="11"/>
      <c r="KOI103" s="11"/>
      <c r="KOJ103" s="11"/>
      <c r="KOK103" s="11"/>
      <c r="KOL103" s="11"/>
      <c r="KOM103" s="11"/>
      <c r="KON103" s="11"/>
      <c r="KOO103" s="11"/>
      <c r="KOP103" s="11"/>
      <c r="KOQ103" s="11"/>
      <c r="KOR103" s="11"/>
      <c r="KOS103" s="11"/>
      <c r="KOT103" s="11"/>
      <c r="KOU103" s="11"/>
      <c r="KOV103" s="11"/>
      <c r="KOW103" s="11"/>
      <c r="KOX103" s="11"/>
      <c r="KOY103" s="11"/>
      <c r="KOZ103" s="11"/>
      <c r="KPA103" s="11"/>
      <c r="KPB103" s="11"/>
      <c r="KPC103" s="11"/>
      <c r="KPD103" s="11"/>
      <c r="KPE103" s="11"/>
      <c r="KPF103" s="11"/>
      <c r="KPG103" s="11"/>
      <c r="KPH103" s="11"/>
      <c r="KPI103" s="11"/>
      <c r="KPJ103" s="11"/>
      <c r="KPK103" s="11"/>
      <c r="KPL103" s="11"/>
      <c r="KPM103" s="11"/>
      <c r="KPN103" s="11"/>
      <c r="KPO103" s="11"/>
      <c r="KPP103" s="11"/>
      <c r="KPQ103" s="11"/>
      <c r="KPR103" s="11"/>
      <c r="KPS103" s="11"/>
      <c r="KPT103" s="11"/>
      <c r="KPU103" s="11"/>
      <c r="KPV103" s="11"/>
      <c r="KPW103" s="11"/>
      <c r="KPX103" s="11"/>
      <c r="KPY103" s="11"/>
      <c r="KPZ103" s="11"/>
      <c r="KQA103" s="11"/>
      <c r="KQB103" s="11"/>
      <c r="KQC103" s="11"/>
      <c r="KQD103" s="11"/>
      <c r="KQE103" s="11"/>
      <c r="KQF103" s="11"/>
      <c r="KQG103" s="11"/>
      <c r="KQH103" s="11"/>
      <c r="KQI103" s="11"/>
      <c r="KQJ103" s="11"/>
      <c r="KQK103" s="11"/>
      <c r="KQL103" s="11"/>
      <c r="KQM103" s="11"/>
      <c r="KQN103" s="11"/>
      <c r="KQO103" s="11"/>
      <c r="KQP103" s="11"/>
      <c r="KQQ103" s="11"/>
      <c r="KQR103" s="11"/>
      <c r="KQS103" s="11"/>
      <c r="KQT103" s="11"/>
      <c r="KQU103" s="11"/>
      <c r="KQV103" s="11"/>
      <c r="KQW103" s="11"/>
      <c r="KQX103" s="11"/>
      <c r="KQY103" s="11"/>
      <c r="KQZ103" s="11"/>
      <c r="KRA103" s="11"/>
      <c r="KRB103" s="11"/>
      <c r="KRC103" s="11"/>
      <c r="KRD103" s="11"/>
      <c r="KRE103" s="11"/>
      <c r="KRF103" s="11"/>
      <c r="KRG103" s="11"/>
      <c r="KRH103" s="11"/>
      <c r="KRI103" s="11"/>
      <c r="KRJ103" s="11"/>
      <c r="KRK103" s="11"/>
      <c r="KRL103" s="11"/>
      <c r="KRM103" s="11"/>
      <c r="KRN103" s="11"/>
      <c r="KRO103" s="11"/>
      <c r="KRP103" s="11"/>
      <c r="KRQ103" s="11"/>
      <c r="KRR103" s="11"/>
      <c r="KRS103" s="11"/>
      <c r="KRT103" s="11"/>
      <c r="KRU103" s="11"/>
      <c r="KRV103" s="11"/>
      <c r="KRW103" s="11"/>
      <c r="KRX103" s="11"/>
      <c r="KRY103" s="11"/>
      <c r="KRZ103" s="11"/>
      <c r="KSA103" s="11"/>
      <c r="KSB103" s="11"/>
      <c r="KSC103" s="11"/>
      <c r="KSD103" s="11"/>
      <c r="KSE103" s="11"/>
      <c r="KSF103" s="11"/>
      <c r="KSG103" s="11"/>
      <c r="KSH103" s="11"/>
      <c r="KSI103" s="11"/>
      <c r="KSJ103" s="11"/>
      <c r="KSK103" s="11"/>
      <c r="KSL103" s="11"/>
      <c r="KSM103" s="11"/>
      <c r="KSN103" s="11"/>
      <c r="KSO103" s="11"/>
      <c r="KSP103" s="11"/>
      <c r="KSQ103" s="11"/>
      <c r="KSR103" s="11"/>
      <c r="KSS103" s="11"/>
      <c r="KST103" s="11"/>
      <c r="KSU103" s="11"/>
      <c r="KSV103" s="11"/>
      <c r="KSW103" s="11"/>
      <c r="KSX103" s="11"/>
      <c r="KSY103" s="11"/>
      <c r="KSZ103" s="11"/>
      <c r="KTA103" s="11"/>
      <c r="KTB103" s="11"/>
      <c r="KTC103" s="11"/>
      <c r="KTD103" s="11"/>
      <c r="KTE103" s="11"/>
      <c r="KTF103" s="11"/>
      <c r="KTG103" s="11"/>
      <c r="KTH103" s="11"/>
      <c r="KTI103" s="11"/>
      <c r="KTJ103" s="11"/>
      <c r="KTK103" s="11"/>
      <c r="KTL103" s="11"/>
      <c r="KTM103" s="11"/>
      <c r="KTN103" s="11"/>
      <c r="KTO103" s="11"/>
      <c r="KTP103" s="11"/>
      <c r="KTQ103" s="11"/>
      <c r="KTR103" s="11"/>
      <c r="KTS103" s="11"/>
      <c r="KTT103" s="11"/>
      <c r="KTU103" s="11"/>
      <c r="KTV103" s="11"/>
      <c r="KTW103" s="11"/>
      <c r="KTX103" s="11"/>
      <c r="KTY103" s="11"/>
      <c r="KTZ103" s="11"/>
      <c r="KUA103" s="11"/>
      <c r="KUB103" s="11"/>
      <c r="KUC103" s="11"/>
      <c r="KUD103" s="11"/>
      <c r="KUE103" s="11"/>
      <c r="KUF103" s="11"/>
      <c r="KUG103" s="11"/>
      <c r="KUH103" s="11"/>
      <c r="KUI103" s="11"/>
      <c r="KUJ103" s="11"/>
      <c r="KUK103" s="11"/>
      <c r="KUL103" s="11"/>
      <c r="KUM103" s="11"/>
      <c r="KUN103" s="11"/>
      <c r="KUO103" s="11"/>
      <c r="KUP103" s="11"/>
      <c r="KUQ103" s="11"/>
      <c r="KUR103" s="11"/>
      <c r="KUS103" s="11"/>
      <c r="KUT103" s="11"/>
      <c r="KUU103" s="11"/>
      <c r="KUV103" s="11"/>
      <c r="KUW103" s="11"/>
      <c r="KUX103" s="11"/>
      <c r="KUY103" s="11"/>
      <c r="KUZ103" s="11"/>
      <c r="KVA103" s="11"/>
      <c r="KVB103" s="11"/>
      <c r="KVC103" s="11"/>
      <c r="KVD103" s="11"/>
      <c r="KVE103" s="11"/>
      <c r="KVF103" s="11"/>
      <c r="KVG103" s="11"/>
      <c r="KVH103" s="11"/>
      <c r="KVI103" s="11"/>
      <c r="KVJ103" s="11"/>
      <c r="KVK103" s="11"/>
      <c r="KVL103" s="11"/>
      <c r="KVM103" s="11"/>
      <c r="KVN103" s="11"/>
      <c r="KVO103" s="11"/>
      <c r="KVP103" s="11"/>
      <c r="KVQ103" s="11"/>
      <c r="KVR103" s="11"/>
      <c r="KVS103" s="11"/>
      <c r="KVT103" s="11"/>
      <c r="KVU103" s="11"/>
      <c r="KVV103" s="11"/>
      <c r="KVW103" s="11"/>
      <c r="KVX103" s="11"/>
      <c r="KVY103" s="11"/>
      <c r="KVZ103" s="11"/>
      <c r="KWA103" s="11"/>
      <c r="KWB103" s="11"/>
      <c r="KWC103" s="11"/>
      <c r="KWD103" s="11"/>
      <c r="KWE103" s="11"/>
      <c r="KWF103" s="11"/>
      <c r="KWG103" s="11"/>
      <c r="KWH103" s="11"/>
      <c r="KWI103" s="11"/>
      <c r="KWJ103" s="11"/>
      <c r="KWK103" s="11"/>
      <c r="KWL103" s="11"/>
      <c r="KWM103" s="11"/>
      <c r="KWN103" s="11"/>
      <c r="KWO103" s="11"/>
      <c r="KWP103" s="11"/>
      <c r="KWQ103" s="11"/>
      <c r="KWR103" s="11"/>
      <c r="KWS103" s="11"/>
      <c r="KWT103" s="11"/>
      <c r="KWU103" s="11"/>
      <c r="KWV103" s="11"/>
      <c r="KWW103" s="11"/>
      <c r="KWX103" s="11"/>
      <c r="KWY103" s="11"/>
      <c r="KWZ103" s="11"/>
      <c r="KXA103" s="11"/>
      <c r="KXB103" s="11"/>
      <c r="KXC103" s="11"/>
      <c r="KXD103" s="11"/>
      <c r="KXE103" s="11"/>
      <c r="KXF103" s="11"/>
      <c r="KXG103" s="11"/>
      <c r="KXH103" s="11"/>
      <c r="KXI103" s="11"/>
      <c r="KXJ103" s="11"/>
      <c r="KXK103" s="11"/>
      <c r="KXL103" s="11"/>
      <c r="KXM103" s="11"/>
      <c r="KXN103" s="11"/>
      <c r="KXO103" s="11"/>
      <c r="KXP103" s="11"/>
      <c r="KXQ103" s="11"/>
      <c r="KXR103" s="11"/>
      <c r="KXS103" s="11"/>
      <c r="KXT103" s="11"/>
      <c r="KXU103" s="11"/>
      <c r="KXV103" s="11"/>
      <c r="KXW103" s="11"/>
      <c r="KXX103" s="11"/>
      <c r="KXY103" s="11"/>
      <c r="KXZ103" s="11"/>
      <c r="KYA103" s="11"/>
      <c r="KYB103" s="11"/>
      <c r="KYC103" s="11"/>
      <c r="KYD103" s="11"/>
      <c r="KYE103" s="11"/>
      <c r="KYF103" s="11"/>
      <c r="KYG103" s="11"/>
      <c r="KYH103" s="11"/>
      <c r="KYI103" s="11"/>
      <c r="KYJ103" s="11"/>
      <c r="KYK103" s="11"/>
      <c r="KYL103" s="11"/>
      <c r="KYM103" s="11"/>
      <c r="KYN103" s="11"/>
      <c r="KYO103" s="11"/>
      <c r="KYP103" s="11"/>
      <c r="KYQ103" s="11"/>
      <c r="KYR103" s="11"/>
      <c r="KYS103" s="11"/>
      <c r="KYT103" s="11"/>
      <c r="KYU103" s="11"/>
      <c r="KYV103" s="11"/>
      <c r="KYW103" s="11"/>
      <c r="KYX103" s="11"/>
      <c r="KYY103" s="11"/>
      <c r="KYZ103" s="11"/>
      <c r="KZA103" s="11"/>
      <c r="KZB103" s="11"/>
      <c r="KZC103" s="11"/>
      <c r="KZD103" s="11"/>
      <c r="KZE103" s="11"/>
      <c r="KZF103" s="11"/>
      <c r="KZG103" s="11"/>
      <c r="KZH103" s="11"/>
      <c r="KZI103" s="11"/>
      <c r="KZJ103" s="11"/>
      <c r="KZK103" s="11"/>
      <c r="KZL103" s="11"/>
      <c r="KZM103" s="11"/>
      <c r="KZN103" s="11"/>
      <c r="KZO103" s="11"/>
      <c r="KZP103" s="11"/>
      <c r="KZQ103" s="11"/>
      <c r="KZR103" s="11"/>
      <c r="KZS103" s="11"/>
      <c r="KZT103" s="11"/>
      <c r="KZU103" s="11"/>
      <c r="KZV103" s="11"/>
      <c r="KZW103" s="11"/>
      <c r="KZX103" s="11"/>
      <c r="KZY103" s="11"/>
      <c r="KZZ103" s="11"/>
      <c r="LAA103" s="11"/>
      <c r="LAB103" s="11"/>
      <c r="LAC103" s="11"/>
      <c r="LAD103" s="11"/>
      <c r="LAE103" s="11"/>
      <c r="LAF103" s="11"/>
      <c r="LAG103" s="11"/>
      <c r="LAH103" s="11"/>
      <c r="LAI103" s="11"/>
      <c r="LAJ103" s="11"/>
      <c r="LAK103" s="11"/>
      <c r="LAL103" s="11"/>
      <c r="LAM103" s="11"/>
      <c r="LAN103" s="11"/>
      <c r="LAO103" s="11"/>
      <c r="LAP103" s="11"/>
      <c r="LAQ103" s="11"/>
      <c r="LAR103" s="11"/>
      <c r="LAS103" s="11"/>
      <c r="LAT103" s="11"/>
      <c r="LAU103" s="11"/>
      <c r="LAV103" s="11"/>
      <c r="LAW103" s="11"/>
      <c r="LAX103" s="11"/>
      <c r="LAY103" s="11"/>
      <c r="LAZ103" s="11"/>
      <c r="LBA103" s="11"/>
      <c r="LBB103" s="11"/>
      <c r="LBC103" s="11"/>
      <c r="LBD103" s="11"/>
      <c r="LBE103" s="11"/>
      <c r="LBF103" s="11"/>
      <c r="LBG103" s="11"/>
      <c r="LBH103" s="11"/>
      <c r="LBI103" s="11"/>
      <c r="LBJ103" s="11"/>
      <c r="LBK103" s="11"/>
      <c r="LBL103" s="11"/>
      <c r="LBM103" s="11"/>
      <c r="LBN103" s="11"/>
      <c r="LBO103" s="11"/>
      <c r="LBP103" s="11"/>
      <c r="LBQ103" s="11"/>
      <c r="LBR103" s="11"/>
      <c r="LBS103" s="11"/>
      <c r="LBT103" s="11"/>
      <c r="LBU103" s="11"/>
      <c r="LBV103" s="11"/>
      <c r="LBW103" s="11"/>
      <c r="LBX103" s="11"/>
      <c r="LBY103" s="11"/>
      <c r="LBZ103" s="11"/>
      <c r="LCA103" s="11"/>
      <c r="LCB103" s="11"/>
      <c r="LCC103" s="11"/>
      <c r="LCD103" s="11"/>
      <c r="LCE103" s="11"/>
      <c r="LCF103" s="11"/>
      <c r="LCG103" s="11"/>
      <c r="LCH103" s="11"/>
      <c r="LCI103" s="11"/>
      <c r="LCJ103" s="11"/>
      <c r="LCK103" s="11"/>
      <c r="LCL103" s="11"/>
      <c r="LCM103" s="11"/>
      <c r="LCN103" s="11"/>
      <c r="LCO103" s="11"/>
      <c r="LCP103" s="11"/>
      <c r="LCQ103" s="11"/>
      <c r="LCR103" s="11"/>
      <c r="LCS103" s="11"/>
      <c r="LCT103" s="11"/>
      <c r="LCU103" s="11"/>
      <c r="LCV103" s="11"/>
      <c r="LCW103" s="11"/>
      <c r="LCX103" s="11"/>
      <c r="LCY103" s="11"/>
      <c r="LCZ103" s="11"/>
      <c r="LDA103" s="11"/>
      <c r="LDB103" s="11"/>
      <c r="LDC103" s="11"/>
      <c r="LDD103" s="11"/>
      <c r="LDE103" s="11"/>
      <c r="LDF103" s="11"/>
      <c r="LDG103" s="11"/>
      <c r="LDH103" s="11"/>
      <c r="LDI103" s="11"/>
      <c r="LDJ103" s="11"/>
      <c r="LDK103" s="11"/>
      <c r="LDL103" s="11"/>
      <c r="LDM103" s="11"/>
      <c r="LDN103" s="11"/>
      <c r="LDO103" s="11"/>
      <c r="LDP103" s="11"/>
      <c r="LDQ103" s="11"/>
      <c r="LDR103" s="11"/>
      <c r="LDS103" s="11"/>
      <c r="LDT103" s="11"/>
      <c r="LDU103" s="11"/>
      <c r="LDV103" s="11"/>
      <c r="LDW103" s="11"/>
      <c r="LDX103" s="11"/>
      <c r="LDY103" s="11"/>
      <c r="LDZ103" s="11"/>
      <c r="LEA103" s="11"/>
      <c r="LEB103" s="11"/>
      <c r="LEC103" s="11"/>
      <c r="LED103" s="11"/>
      <c r="LEE103" s="11"/>
      <c r="LEF103" s="11"/>
      <c r="LEG103" s="11"/>
      <c r="LEH103" s="11"/>
      <c r="LEI103" s="11"/>
      <c r="LEJ103" s="11"/>
      <c r="LEK103" s="11"/>
      <c r="LEL103" s="11"/>
      <c r="LEM103" s="11"/>
      <c r="LEN103" s="11"/>
      <c r="LEO103" s="11"/>
      <c r="LEP103" s="11"/>
      <c r="LEQ103" s="11"/>
      <c r="LER103" s="11"/>
      <c r="LES103" s="11"/>
      <c r="LET103" s="11"/>
      <c r="LEU103" s="11"/>
      <c r="LEV103" s="11"/>
      <c r="LEW103" s="11"/>
      <c r="LEX103" s="11"/>
      <c r="LEY103" s="11"/>
      <c r="LEZ103" s="11"/>
      <c r="LFA103" s="11"/>
      <c r="LFB103" s="11"/>
      <c r="LFC103" s="11"/>
      <c r="LFD103" s="11"/>
      <c r="LFE103" s="11"/>
      <c r="LFF103" s="11"/>
      <c r="LFG103" s="11"/>
      <c r="LFH103" s="11"/>
      <c r="LFI103" s="11"/>
      <c r="LFJ103" s="11"/>
      <c r="LFK103" s="11"/>
      <c r="LFL103" s="11"/>
      <c r="LFM103" s="11"/>
      <c r="LFN103" s="11"/>
      <c r="LFO103" s="11"/>
      <c r="LFP103" s="11"/>
      <c r="LFQ103" s="11"/>
      <c r="LFR103" s="11"/>
      <c r="LFS103" s="11"/>
      <c r="LFT103" s="11"/>
      <c r="LFU103" s="11"/>
      <c r="LFV103" s="11"/>
      <c r="LFW103" s="11"/>
      <c r="LFX103" s="11"/>
      <c r="LFY103" s="11"/>
      <c r="LFZ103" s="11"/>
      <c r="LGA103" s="11"/>
      <c r="LGB103" s="11"/>
      <c r="LGC103" s="11"/>
      <c r="LGD103" s="11"/>
      <c r="LGE103" s="11"/>
      <c r="LGF103" s="11"/>
      <c r="LGG103" s="11"/>
      <c r="LGH103" s="11"/>
      <c r="LGI103" s="11"/>
      <c r="LGJ103" s="11"/>
      <c r="LGK103" s="11"/>
      <c r="LGL103" s="11"/>
      <c r="LGM103" s="11"/>
      <c r="LGN103" s="11"/>
      <c r="LGO103" s="11"/>
      <c r="LGP103" s="11"/>
      <c r="LGQ103" s="11"/>
      <c r="LGR103" s="11"/>
      <c r="LGS103" s="11"/>
      <c r="LGT103" s="11"/>
      <c r="LGU103" s="11"/>
      <c r="LGV103" s="11"/>
      <c r="LGW103" s="11"/>
      <c r="LGX103" s="11"/>
      <c r="LGY103" s="11"/>
      <c r="LGZ103" s="11"/>
      <c r="LHA103" s="11"/>
      <c r="LHB103" s="11"/>
      <c r="LHC103" s="11"/>
      <c r="LHD103" s="11"/>
      <c r="LHE103" s="11"/>
      <c r="LHF103" s="11"/>
      <c r="LHG103" s="11"/>
      <c r="LHH103" s="11"/>
      <c r="LHI103" s="11"/>
      <c r="LHJ103" s="11"/>
      <c r="LHK103" s="11"/>
      <c r="LHL103" s="11"/>
      <c r="LHM103" s="11"/>
      <c r="LHN103" s="11"/>
      <c r="LHO103" s="11"/>
      <c r="LHP103" s="11"/>
      <c r="LHQ103" s="11"/>
      <c r="LHR103" s="11"/>
      <c r="LHS103" s="11"/>
      <c r="LHT103" s="11"/>
      <c r="LHU103" s="11"/>
      <c r="LHV103" s="11"/>
      <c r="LHW103" s="11"/>
      <c r="LHX103" s="11"/>
      <c r="LHY103" s="11"/>
      <c r="LHZ103" s="11"/>
      <c r="LIA103" s="11"/>
      <c r="LIB103" s="11"/>
      <c r="LIC103" s="11"/>
      <c r="LID103" s="11"/>
      <c r="LIE103" s="11"/>
      <c r="LIF103" s="11"/>
      <c r="LIG103" s="11"/>
      <c r="LIH103" s="11"/>
      <c r="LII103" s="11"/>
      <c r="LIJ103" s="11"/>
      <c r="LIK103" s="11"/>
      <c r="LIL103" s="11"/>
      <c r="LIM103" s="11"/>
      <c r="LIN103" s="11"/>
      <c r="LIO103" s="11"/>
      <c r="LIP103" s="11"/>
      <c r="LIQ103" s="11"/>
      <c r="LIR103" s="11"/>
      <c r="LIS103" s="11"/>
      <c r="LIT103" s="11"/>
      <c r="LIU103" s="11"/>
      <c r="LIV103" s="11"/>
      <c r="LIW103" s="11"/>
      <c r="LIX103" s="11"/>
      <c r="LIY103" s="11"/>
      <c r="LIZ103" s="11"/>
      <c r="LJA103" s="11"/>
      <c r="LJB103" s="11"/>
      <c r="LJC103" s="11"/>
      <c r="LJD103" s="11"/>
      <c r="LJE103" s="11"/>
      <c r="LJF103" s="11"/>
      <c r="LJG103" s="11"/>
      <c r="LJH103" s="11"/>
      <c r="LJI103" s="11"/>
      <c r="LJJ103" s="11"/>
      <c r="LJK103" s="11"/>
      <c r="LJL103" s="11"/>
      <c r="LJM103" s="11"/>
      <c r="LJN103" s="11"/>
      <c r="LJO103" s="11"/>
      <c r="LJP103" s="11"/>
      <c r="LJQ103" s="11"/>
      <c r="LJR103" s="11"/>
      <c r="LJS103" s="11"/>
      <c r="LJT103" s="11"/>
      <c r="LJU103" s="11"/>
      <c r="LJV103" s="11"/>
      <c r="LJW103" s="11"/>
      <c r="LJX103" s="11"/>
      <c r="LJY103" s="11"/>
      <c r="LJZ103" s="11"/>
      <c r="LKA103" s="11"/>
      <c r="LKB103" s="11"/>
      <c r="LKC103" s="11"/>
      <c r="LKD103" s="11"/>
      <c r="LKE103" s="11"/>
      <c r="LKF103" s="11"/>
      <c r="LKG103" s="11"/>
      <c r="LKH103" s="11"/>
      <c r="LKI103" s="11"/>
      <c r="LKJ103" s="11"/>
      <c r="LKK103" s="11"/>
      <c r="LKL103" s="11"/>
      <c r="LKM103" s="11"/>
      <c r="LKN103" s="11"/>
      <c r="LKO103" s="11"/>
      <c r="LKP103" s="11"/>
      <c r="LKQ103" s="11"/>
      <c r="LKR103" s="11"/>
      <c r="LKS103" s="11"/>
      <c r="LKT103" s="11"/>
      <c r="LKU103" s="11"/>
      <c r="LKV103" s="11"/>
      <c r="LKW103" s="11"/>
      <c r="LKX103" s="11"/>
      <c r="LKY103" s="11"/>
      <c r="LKZ103" s="11"/>
      <c r="LLA103" s="11"/>
      <c r="LLB103" s="11"/>
      <c r="LLC103" s="11"/>
      <c r="LLD103" s="11"/>
      <c r="LLE103" s="11"/>
      <c r="LLF103" s="11"/>
      <c r="LLG103" s="11"/>
      <c r="LLH103" s="11"/>
      <c r="LLI103" s="11"/>
      <c r="LLJ103" s="11"/>
      <c r="LLK103" s="11"/>
      <c r="LLL103" s="11"/>
      <c r="LLM103" s="11"/>
      <c r="LLN103" s="11"/>
      <c r="LLO103" s="11"/>
      <c r="LLP103" s="11"/>
      <c r="LLQ103" s="11"/>
      <c r="LLR103" s="11"/>
      <c r="LLS103" s="11"/>
      <c r="LLT103" s="11"/>
      <c r="LLU103" s="11"/>
      <c r="LLV103" s="11"/>
      <c r="LLW103" s="11"/>
      <c r="LLX103" s="11"/>
      <c r="LLY103" s="11"/>
      <c r="LLZ103" s="11"/>
      <c r="LMA103" s="11"/>
      <c r="LMB103" s="11"/>
      <c r="LMC103" s="11"/>
      <c r="LMD103" s="11"/>
      <c r="LME103" s="11"/>
      <c r="LMF103" s="11"/>
      <c r="LMG103" s="11"/>
      <c r="LMH103" s="11"/>
      <c r="LMI103" s="11"/>
      <c r="LMJ103" s="11"/>
      <c r="LMK103" s="11"/>
      <c r="LML103" s="11"/>
      <c r="LMM103" s="11"/>
      <c r="LMN103" s="11"/>
      <c r="LMO103" s="11"/>
      <c r="LMP103" s="11"/>
      <c r="LMQ103" s="11"/>
      <c r="LMR103" s="11"/>
      <c r="LMS103" s="11"/>
      <c r="LMT103" s="11"/>
      <c r="LMU103" s="11"/>
      <c r="LMV103" s="11"/>
      <c r="LMW103" s="11"/>
      <c r="LMX103" s="11"/>
      <c r="LMY103" s="11"/>
      <c r="LMZ103" s="11"/>
      <c r="LNA103" s="11"/>
      <c r="LNB103" s="11"/>
      <c r="LNC103" s="11"/>
      <c r="LND103" s="11"/>
      <c r="LNE103" s="11"/>
      <c r="LNF103" s="11"/>
      <c r="LNG103" s="11"/>
      <c r="LNH103" s="11"/>
      <c r="LNI103" s="11"/>
      <c r="LNJ103" s="11"/>
      <c r="LNK103" s="11"/>
      <c r="LNL103" s="11"/>
      <c r="LNM103" s="11"/>
      <c r="LNN103" s="11"/>
      <c r="LNO103" s="11"/>
      <c r="LNP103" s="11"/>
      <c r="LNQ103" s="11"/>
      <c r="LNR103" s="11"/>
      <c r="LNS103" s="11"/>
      <c r="LNT103" s="11"/>
      <c r="LNU103" s="11"/>
      <c r="LNV103" s="11"/>
      <c r="LNW103" s="11"/>
      <c r="LNX103" s="11"/>
      <c r="LNY103" s="11"/>
      <c r="LNZ103" s="11"/>
      <c r="LOA103" s="11"/>
      <c r="LOB103" s="11"/>
      <c r="LOC103" s="11"/>
      <c r="LOD103" s="11"/>
      <c r="LOE103" s="11"/>
      <c r="LOF103" s="11"/>
      <c r="LOG103" s="11"/>
      <c r="LOH103" s="11"/>
      <c r="LOI103" s="11"/>
      <c r="LOJ103" s="11"/>
      <c r="LOK103" s="11"/>
      <c r="LOL103" s="11"/>
      <c r="LOM103" s="11"/>
      <c r="LON103" s="11"/>
      <c r="LOO103" s="11"/>
      <c r="LOP103" s="11"/>
      <c r="LOQ103" s="11"/>
      <c r="LOR103" s="11"/>
      <c r="LOS103" s="11"/>
      <c r="LOT103" s="11"/>
      <c r="LOU103" s="11"/>
      <c r="LOV103" s="11"/>
      <c r="LOW103" s="11"/>
      <c r="LOX103" s="11"/>
      <c r="LOY103" s="11"/>
      <c r="LOZ103" s="11"/>
      <c r="LPA103" s="11"/>
      <c r="LPB103" s="11"/>
      <c r="LPC103" s="11"/>
      <c r="LPD103" s="11"/>
      <c r="LPE103" s="11"/>
      <c r="LPF103" s="11"/>
      <c r="LPG103" s="11"/>
      <c r="LPH103" s="11"/>
      <c r="LPI103" s="11"/>
      <c r="LPJ103" s="11"/>
      <c r="LPK103" s="11"/>
      <c r="LPL103" s="11"/>
      <c r="LPM103" s="11"/>
      <c r="LPN103" s="11"/>
      <c r="LPO103" s="11"/>
      <c r="LPP103" s="11"/>
      <c r="LPQ103" s="11"/>
      <c r="LPR103" s="11"/>
      <c r="LPS103" s="11"/>
      <c r="LPT103" s="11"/>
      <c r="LPU103" s="11"/>
      <c r="LPV103" s="11"/>
      <c r="LPW103" s="11"/>
      <c r="LPX103" s="11"/>
      <c r="LPY103" s="11"/>
      <c r="LPZ103" s="11"/>
      <c r="LQA103" s="11"/>
      <c r="LQB103" s="11"/>
      <c r="LQC103" s="11"/>
      <c r="LQD103" s="11"/>
      <c r="LQE103" s="11"/>
      <c r="LQF103" s="11"/>
      <c r="LQG103" s="11"/>
      <c r="LQH103" s="11"/>
      <c r="LQI103" s="11"/>
      <c r="LQJ103" s="11"/>
      <c r="LQK103" s="11"/>
      <c r="LQL103" s="11"/>
      <c r="LQM103" s="11"/>
      <c r="LQN103" s="11"/>
      <c r="LQO103" s="11"/>
      <c r="LQP103" s="11"/>
      <c r="LQQ103" s="11"/>
      <c r="LQR103" s="11"/>
      <c r="LQS103" s="11"/>
      <c r="LQT103" s="11"/>
      <c r="LQU103" s="11"/>
      <c r="LQV103" s="11"/>
      <c r="LQW103" s="11"/>
      <c r="LQX103" s="11"/>
      <c r="LQY103" s="11"/>
      <c r="LQZ103" s="11"/>
      <c r="LRA103" s="11"/>
      <c r="LRB103" s="11"/>
      <c r="LRC103" s="11"/>
      <c r="LRD103" s="11"/>
      <c r="LRE103" s="11"/>
      <c r="LRF103" s="11"/>
      <c r="LRG103" s="11"/>
      <c r="LRH103" s="11"/>
      <c r="LRI103" s="11"/>
      <c r="LRJ103" s="11"/>
      <c r="LRK103" s="11"/>
      <c r="LRL103" s="11"/>
      <c r="LRM103" s="11"/>
      <c r="LRN103" s="11"/>
      <c r="LRO103" s="11"/>
      <c r="LRP103" s="11"/>
      <c r="LRQ103" s="11"/>
      <c r="LRR103" s="11"/>
      <c r="LRS103" s="11"/>
      <c r="LRT103" s="11"/>
      <c r="LRU103" s="11"/>
      <c r="LRV103" s="11"/>
      <c r="LRW103" s="11"/>
      <c r="LRX103" s="11"/>
      <c r="LRY103" s="11"/>
      <c r="LRZ103" s="11"/>
      <c r="LSA103" s="11"/>
      <c r="LSB103" s="11"/>
      <c r="LSC103" s="11"/>
      <c r="LSD103" s="11"/>
      <c r="LSE103" s="11"/>
      <c r="LSF103" s="11"/>
      <c r="LSG103" s="11"/>
      <c r="LSH103" s="11"/>
      <c r="LSI103" s="11"/>
      <c r="LSJ103" s="11"/>
      <c r="LSK103" s="11"/>
      <c r="LSL103" s="11"/>
      <c r="LSM103" s="11"/>
      <c r="LSN103" s="11"/>
      <c r="LSO103" s="11"/>
      <c r="LSP103" s="11"/>
      <c r="LSQ103" s="11"/>
      <c r="LSR103" s="11"/>
      <c r="LSS103" s="11"/>
      <c r="LST103" s="11"/>
      <c r="LSU103" s="11"/>
      <c r="LSV103" s="11"/>
      <c r="LSW103" s="11"/>
      <c r="LSX103" s="11"/>
      <c r="LSY103" s="11"/>
      <c r="LSZ103" s="11"/>
      <c r="LTA103" s="11"/>
      <c r="LTB103" s="11"/>
      <c r="LTC103" s="11"/>
      <c r="LTD103" s="11"/>
      <c r="LTE103" s="11"/>
      <c r="LTF103" s="11"/>
      <c r="LTG103" s="11"/>
      <c r="LTH103" s="11"/>
      <c r="LTI103" s="11"/>
      <c r="LTJ103" s="11"/>
      <c r="LTK103" s="11"/>
      <c r="LTL103" s="11"/>
      <c r="LTM103" s="11"/>
      <c r="LTN103" s="11"/>
      <c r="LTO103" s="11"/>
      <c r="LTP103" s="11"/>
      <c r="LTQ103" s="11"/>
      <c r="LTR103" s="11"/>
      <c r="LTS103" s="11"/>
      <c r="LTT103" s="11"/>
      <c r="LTU103" s="11"/>
      <c r="LTV103" s="11"/>
      <c r="LTW103" s="11"/>
      <c r="LTX103" s="11"/>
      <c r="LTY103" s="11"/>
      <c r="LTZ103" s="11"/>
      <c r="LUA103" s="11"/>
      <c r="LUB103" s="11"/>
      <c r="LUC103" s="11"/>
      <c r="LUD103" s="11"/>
      <c r="LUE103" s="11"/>
      <c r="LUF103" s="11"/>
      <c r="LUG103" s="11"/>
      <c r="LUH103" s="11"/>
      <c r="LUI103" s="11"/>
      <c r="LUJ103" s="11"/>
      <c r="LUK103" s="11"/>
      <c r="LUL103" s="11"/>
      <c r="LUM103" s="11"/>
      <c r="LUN103" s="11"/>
      <c r="LUO103" s="11"/>
      <c r="LUP103" s="11"/>
      <c r="LUQ103" s="11"/>
      <c r="LUR103" s="11"/>
      <c r="LUS103" s="11"/>
      <c r="LUT103" s="11"/>
      <c r="LUU103" s="11"/>
      <c r="LUV103" s="11"/>
      <c r="LUW103" s="11"/>
      <c r="LUX103" s="11"/>
      <c r="LUY103" s="11"/>
      <c r="LUZ103" s="11"/>
      <c r="LVA103" s="11"/>
      <c r="LVB103" s="11"/>
      <c r="LVC103" s="11"/>
      <c r="LVD103" s="11"/>
      <c r="LVE103" s="11"/>
      <c r="LVF103" s="11"/>
      <c r="LVG103" s="11"/>
      <c r="LVH103" s="11"/>
      <c r="LVI103" s="11"/>
      <c r="LVJ103" s="11"/>
      <c r="LVK103" s="11"/>
      <c r="LVL103" s="11"/>
      <c r="LVM103" s="11"/>
      <c r="LVN103" s="11"/>
      <c r="LVO103" s="11"/>
      <c r="LVP103" s="11"/>
      <c r="LVQ103" s="11"/>
      <c r="LVR103" s="11"/>
      <c r="LVS103" s="11"/>
      <c r="LVT103" s="11"/>
      <c r="LVU103" s="11"/>
      <c r="LVV103" s="11"/>
      <c r="LVW103" s="11"/>
      <c r="LVX103" s="11"/>
      <c r="LVY103" s="11"/>
      <c r="LVZ103" s="11"/>
      <c r="LWA103" s="11"/>
      <c r="LWB103" s="11"/>
      <c r="LWC103" s="11"/>
      <c r="LWD103" s="11"/>
      <c r="LWE103" s="11"/>
      <c r="LWF103" s="11"/>
      <c r="LWG103" s="11"/>
      <c r="LWH103" s="11"/>
      <c r="LWI103" s="11"/>
      <c r="LWJ103" s="11"/>
      <c r="LWK103" s="11"/>
      <c r="LWL103" s="11"/>
      <c r="LWM103" s="11"/>
      <c r="LWN103" s="11"/>
      <c r="LWO103" s="11"/>
      <c r="LWP103" s="11"/>
      <c r="LWQ103" s="11"/>
      <c r="LWR103" s="11"/>
      <c r="LWS103" s="11"/>
      <c r="LWT103" s="11"/>
      <c r="LWU103" s="11"/>
      <c r="LWV103" s="11"/>
      <c r="LWW103" s="11"/>
      <c r="LWX103" s="11"/>
      <c r="LWY103" s="11"/>
      <c r="LWZ103" s="11"/>
      <c r="LXA103" s="11"/>
      <c r="LXB103" s="11"/>
      <c r="LXC103" s="11"/>
      <c r="LXD103" s="11"/>
      <c r="LXE103" s="11"/>
      <c r="LXF103" s="11"/>
      <c r="LXG103" s="11"/>
      <c r="LXH103" s="11"/>
      <c r="LXI103" s="11"/>
      <c r="LXJ103" s="11"/>
      <c r="LXK103" s="11"/>
      <c r="LXL103" s="11"/>
      <c r="LXM103" s="11"/>
      <c r="LXN103" s="11"/>
      <c r="LXO103" s="11"/>
      <c r="LXP103" s="11"/>
      <c r="LXQ103" s="11"/>
      <c r="LXR103" s="11"/>
      <c r="LXS103" s="11"/>
      <c r="LXT103" s="11"/>
      <c r="LXU103" s="11"/>
      <c r="LXV103" s="11"/>
      <c r="LXW103" s="11"/>
      <c r="LXX103" s="11"/>
      <c r="LXY103" s="11"/>
      <c r="LXZ103" s="11"/>
      <c r="LYA103" s="11"/>
      <c r="LYB103" s="11"/>
      <c r="LYC103" s="11"/>
      <c r="LYD103" s="11"/>
      <c r="LYE103" s="11"/>
      <c r="LYF103" s="11"/>
      <c r="LYG103" s="11"/>
      <c r="LYH103" s="11"/>
      <c r="LYI103" s="11"/>
      <c r="LYJ103" s="11"/>
      <c r="LYK103" s="11"/>
      <c r="LYL103" s="11"/>
      <c r="LYM103" s="11"/>
      <c r="LYN103" s="11"/>
      <c r="LYO103" s="11"/>
      <c r="LYP103" s="11"/>
      <c r="LYQ103" s="11"/>
      <c r="LYR103" s="11"/>
      <c r="LYS103" s="11"/>
      <c r="LYT103" s="11"/>
      <c r="LYU103" s="11"/>
      <c r="LYV103" s="11"/>
      <c r="LYW103" s="11"/>
      <c r="LYX103" s="11"/>
      <c r="LYY103" s="11"/>
      <c r="LYZ103" s="11"/>
      <c r="LZA103" s="11"/>
      <c r="LZB103" s="11"/>
      <c r="LZC103" s="11"/>
      <c r="LZD103" s="11"/>
      <c r="LZE103" s="11"/>
      <c r="LZF103" s="11"/>
      <c r="LZG103" s="11"/>
      <c r="LZH103" s="11"/>
      <c r="LZI103" s="11"/>
      <c r="LZJ103" s="11"/>
      <c r="LZK103" s="11"/>
      <c r="LZL103" s="11"/>
      <c r="LZM103" s="11"/>
      <c r="LZN103" s="11"/>
      <c r="LZO103" s="11"/>
      <c r="LZP103" s="11"/>
      <c r="LZQ103" s="11"/>
      <c r="LZR103" s="11"/>
      <c r="LZS103" s="11"/>
      <c r="LZT103" s="11"/>
      <c r="LZU103" s="11"/>
      <c r="LZV103" s="11"/>
      <c r="LZW103" s="11"/>
      <c r="LZX103" s="11"/>
      <c r="LZY103" s="11"/>
      <c r="LZZ103" s="11"/>
      <c r="MAA103" s="11"/>
      <c r="MAB103" s="11"/>
      <c r="MAC103" s="11"/>
      <c r="MAD103" s="11"/>
      <c r="MAE103" s="11"/>
      <c r="MAF103" s="11"/>
      <c r="MAG103" s="11"/>
      <c r="MAH103" s="11"/>
      <c r="MAI103" s="11"/>
      <c r="MAJ103" s="11"/>
      <c r="MAK103" s="11"/>
      <c r="MAL103" s="11"/>
      <c r="MAM103" s="11"/>
      <c r="MAN103" s="11"/>
      <c r="MAO103" s="11"/>
      <c r="MAP103" s="11"/>
      <c r="MAQ103" s="11"/>
      <c r="MAR103" s="11"/>
      <c r="MAS103" s="11"/>
      <c r="MAT103" s="11"/>
      <c r="MAU103" s="11"/>
      <c r="MAV103" s="11"/>
      <c r="MAW103" s="11"/>
      <c r="MAX103" s="11"/>
      <c r="MAY103" s="11"/>
      <c r="MAZ103" s="11"/>
      <c r="MBA103" s="11"/>
      <c r="MBB103" s="11"/>
      <c r="MBC103" s="11"/>
      <c r="MBD103" s="11"/>
      <c r="MBE103" s="11"/>
      <c r="MBF103" s="11"/>
      <c r="MBG103" s="11"/>
      <c r="MBH103" s="11"/>
      <c r="MBI103" s="11"/>
      <c r="MBJ103" s="11"/>
      <c r="MBK103" s="11"/>
      <c r="MBL103" s="11"/>
      <c r="MBM103" s="11"/>
      <c r="MBN103" s="11"/>
      <c r="MBO103" s="11"/>
      <c r="MBP103" s="11"/>
      <c r="MBQ103" s="11"/>
      <c r="MBR103" s="11"/>
      <c r="MBS103" s="11"/>
      <c r="MBT103" s="11"/>
      <c r="MBU103" s="11"/>
      <c r="MBV103" s="11"/>
      <c r="MBW103" s="11"/>
      <c r="MBX103" s="11"/>
      <c r="MBY103" s="11"/>
      <c r="MBZ103" s="11"/>
      <c r="MCA103" s="11"/>
      <c r="MCB103" s="11"/>
      <c r="MCC103" s="11"/>
      <c r="MCD103" s="11"/>
      <c r="MCE103" s="11"/>
      <c r="MCF103" s="11"/>
      <c r="MCG103" s="11"/>
      <c r="MCH103" s="11"/>
      <c r="MCI103" s="11"/>
      <c r="MCJ103" s="11"/>
      <c r="MCK103" s="11"/>
      <c r="MCL103" s="11"/>
      <c r="MCM103" s="11"/>
      <c r="MCN103" s="11"/>
      <c r="MCO103" s="11"/>
      <c r="MCP103" s="11"/>
      <c r="MCQ103" s="11"/>
      <c r="MCR103" s="11"/>
      <c r="MCS103" s="11"/>
      <c r="MCT103" s="11"/>
      <c r="MCU103" s="11"/>
      <c r="MCV103" s="11"/>
      <c r="MCW103" s="11"/>
      <c r="MCX103" s="11"/>
      <c r="MCY103" s="11"/>
      <c r="MCZ103" s="11"/>
      <c r="MDA103" s="11"/>
      <c r="MDB103" s="11"/>
      <c r="MDC103" s="11"/>
      <c r="MDD103" s="11"/>
      <c r="MDE103" s="11"/>
      <c r="MDF103" s="11"/>
      <c r="MDG103" s="11"/>
      <c r="MDH103" s="11"/>
      <c r="MDI103" s="11"/>
      <c r="MDJ103" s="11"/>
      <c r="MDK103" s="11"/>
      <c r="MDL103" s="11"/>
      <c r="MDM103" s="11"/>
      <c r="MDN103" s="11"/>
      <c r="MDO103" s="11"/>
      <c r="MDP103" s="11"/>
      <c r="MDQ103" s="11"/>
      <c r="MDR103" s="11"/>
      <c r="MDS103" s="11"/>
      <c r="MDT103" s="11"/>
      <c r="MDU103" s="11"/>
      <c r="MDV103" s="11"/>
      <c r="MDW103" s="11"/>
      <c r="MDX103" s="11"/>
      <c r="MDY103" s="11"/>
      <c r="MDZ103" s="11"/>
      <c r="MEA103" s="11"/>
      <c r="MEB103" s="11"/>
      <c r="MEC103" s="11"/>
      <c r="MED103" s="11"/>
      <c r="MEE103" s="11"/>
      <c r="MEF103" s="11"/>
      <c r="MEG103" s="11"/>
      <c r="MEH103" s="11"/>
      <c r="MEI103" s="11"/>
      <c r="MEJ103" s="11"/>
      <c r="MEK103" s="11"/>
      <c r="MEL103" s="11"/>
      <c r="MEM103" s="11"/>
      <c r="MEN103" s="11"/>
      <c r="MEO103" s="11"/>
      <c r="MEP103" s="11"/>
      <c r="MEQ103" s="11"/>
      <c r="MER103" s="11"/>
      <c r="MES103" s="11"/>
      <c r="MET103" s="11"/>
      <c r="MEU103" s="11"/>
      <c r="MEV103" s="11"/>
      <c r="MEW103" s="11"/>
      <c r="MEX103" s="11"/>
      <c r="MEY103" s="11"/>
      <c r="MEZ103" s="11"/>
      <c r="MFA103" s="11"/>
      <c r="MFB103" s="11"/>
      <c r="MFC103" s="11"/>
      <c r="MFD103" s="11"/>
      <c r="MFE103" s="11"/>
      <c r="MFF103" s="11"/>
      <c r="MFG103" s="11"/>
      <c r="MFH103" s="11"/>
      <c r="MFI103" s="11"/>
      <c r="MFJ103" s="11"/>
      <c r="MFK103" s="11"/>
      <c r="MFL103" s="11"/>
      <c r="MFM103" s="11"/>
      <c r="MFN103" s="11"/>
      <c r="MFO103" s="11"/>
      <c r="MFP103" s="11"/>
      <c r="MFQ103" s="11"/>
      <c r="MFR103" s="11"/>
      <c r="MFS103" s="11"/>
      <c r="MFT103" s="11"/>
      <c r="MFU103" s="11"/>
      <c r="MFV103" s="11"/>
      <c r="MFW103" s="11"/>
      <c r="MFX103" s="11"/>
      <c r="MFY103" s="11"/>
      <c r="MFZ103" s="11"/>
      <c r="MGA103" s="11"/>
      <c r="MGB103" s="11"/>
      <c r="MGC103" s="11"/>
      <c r="MGD103" s="11"/>
      <c r="MGE103" s="11"/>
      <c r="MGF103" s="11"/>
      <c r="MGG103" s="11"/>
      <c r="MGH103" s="11"/>
      <c r="MGI103" s="11"/>
      <c r="MGJ103" s="11"/>
      <c r="MGK103" s="11"/>
      <c r="MGL103" s="11"/>
      <c r="MGM103" s="11"/>
      <c r="MGN103" s="11"/>
      <c r="MGO103" s="11"/>
      <c r="MGP103" s="11"/>
      <c r="MGQ103" s="11"/>
      <c r="MGR103" s="11"/>
      <c r="MGS103" s="11"/>
      <c r="MGT103" s="11"/>
      <c r="MGU103" s="11"/>
      <c r="MGV103" s="11"/>
      <c r="MGW103" s="11"/>
      <c r="MGX103" s="11"/>
      <c r="MGY103" s="11"/>
      <c r="MGZ103" s="11"/>
      <c r="MHA103" s="11"/>
      <c r="MHB103" s="11"/>
      <c r="MHC103" s="11"/>
      <c r="MHD103" s="11"/>
      <c r="MHE103" s="11"/>
      <c r="MHF103" s="11"/>
      <c r="MHG103" s="11"/>
      <c r="MHH103" s="11"/>
      <c r="MHI103" s="11"/>
      <c r="MHJ103" s="11"/>
      <c r="MHK103" s="11"/>
      <c r="MHL103" s="11"/>
      <c r="MHM103" s="11"/>
      <c r="MHN103" s="11"/>
      <c r="MHO103" s="11"/>
      <c r="MHP103" s="11"/>
      <c r="MHQ103" s="11"/>
      <c r="MHR103" s="11"/>
      <c r="MHS103" s="11"/>
      <c r="MHT103" s="11"/>
      <c r="MHU103" s="11"/>
      <c r="MHV103" s="11"/>
      <c r="MHW103" s="11"/>
      <c r="MHX103" s="11"/>
      <c r="MHY103" s="11"/>
      <c r="MHZ103" s="11"/>
      <c r="MIA103" s="11"/>
      <c r="MIB103" s="11"/>
      <c r="MIC103" s="11"/>
      <c r="MID103" s="11"/>
      <c r="MIE103" s="11"/>
      <c r="MIF103" s="11"/>
      <c r="MIG103" s="11"/>
      <c r="MIH103" s="11"/>
      <c r="MII103" s="11"/>
      <c r="MIJ103" s="11"/>
      <c r="MIK103" s="11"/>
      <c r="MIL103" s="11"/>
      <c r="MIM103" s="11"/>
      <c r="MIN103" s="11"/>
      <c r="MIO103" s="11"/>
      <c r="MIP103" s="11"/>
      <c r="MIQ103" s="11"/>
      <c r="MIR103" s="11"/>
      <c r="MIS103" s="11"/>
      <c r="MIT103" s="11"/>
      <c r="MIU103" s="11"/>
      <c r="MIV103" s="11"/>
      <c r="MIW103" s="11"/>
      <c r="MIX103" s="11"/>
      <c r="MIY103" s="11"/>
      <c r="MIZ103" s="11"/>
      <c r="MJA103" s="11"/>
      <c r="MJB103" s="11"/>
      <c r="MJC103" s="11"/>
      <c r="MJD103" s="11"/>
      <c r="MJE103" s="11"/>
      <c r="MJF103" s="11"/>
      <c r="MJG103" s="11"/>
      <c r="MJH103" s="11"/>
      <c r="MJI103" s="11"/>
      <c r="MJJ103" s="11"/>
      <c r="MJK103" s="11"/>
      <c r="MJL103" s="11"/>
      <c r="MJM103" s="11"/>
      <c r="MJN103" s="11"/>
      <c r="MJO103" s="11"/>
      <c r="MJP103" s="11"/>
      <c r="MJQ103" s="11"/>
      <c r="MJR103" s="11"/>
      <c r="MJS103" s="11"/>
      <c r="MJT103" s="11"/>
      <c r="MJU103" s="11"/>
      <c r="MJV103" s="11"/>
      <c r="MJW103" s="11"/>
      <c r="MJX103" s="11"/>
      <c r="MJY103" s="11"/>
      <c r="MJZ103" s="11"/>
      <c r="MKA103" s="11"/>
      <c r="MKB103" s="11"/>
      <c r="MKC103" s="11"/>
      <c r="MKD103" s="11"/>
      <c r="MKE103" s="11"/>
      <c r="MKF103" s="11"/>
      <c r="MKG103" s="11"/>
      <c r="MKH103" s="11"/>
      <c r="MKI103" s="11"/>
      <c r="MKJ103" s="11"/>
      <c r="MKK103" s="11"/>
      <c r="MKL103" s="11"/>
      <c r="MKM103" s="11"/>
      <c r="MKN103" s="11"/>
      <c r="MKO103" s="11"/>
      <c r="MKP103" s="11"/>
      <c r="MKQ103" s="11"/>
      <c r="MKR103" s="11"/>
      <c r="MKS103" s="11"/>
      <c r="MKT103" s="11"/>
      <c r="MKU103" s="11"/>
      <c r="MKV103" s="11"/>
      <c r="MKW103" s="11"/>
      <c r="MKX103" s="11"/>
      <c r="MKY103" s="11"/>
      <c r="MKZ103" s="11"/>
      <c r="MLA103" s="11"/>
      <c r="MLB103" s="11"/>
      <c r="MLC103" s="11"/>
      <c r="MLD103" s="11"/>
      <c r="MLE103" s="11"/>
      <c r="MLF103" s="11"/>
      <c r="MLG103" s="11"/>
      <c r="MLH103" s="11"/>
      <c r="MLI103" s="11"/>
      <c r="MLJ103" s="11"/>
      <c r="MLK103" s="11"/>
      <c r="MLL103" s="11"/>
      <c r="MLM103" s="11"/>
      <c r="MLN103" s="11"/>
      <c r="MLO103" s="11"/>
      <c r="MLP103" s="11"/>
      <c r="MLQ103" s="11"/>
      <c r="MLR103" s="11"/>
      <c r="MLS103" s="11"/>
      <c r="MLT103" s="11"/>
      <c r="MLU103" s="11"/>
      <c r="MLV103" s="11"/>
      <c r="MLW103" s="11"/>
      <c r="MLX103" s="11"/>
      <c r="MLY103" s="11"/>
      <c r="MLZ103" s="11"/>
      <c r="MMA103" s="11"/>
      <c r="MMB103" s="11"/>
      <c r="MMC103" s="11"/>
      <c r="MMD103" s="11"/>
      <c r="MME103" s="11"/>
      <c r="MMF103" s="11"/>
      <c r="MMG103" s="11"/>
      <c r="MMH103" s="11"/>
      <c r="MMI103" s="11"/>
      <c r="MMJ103" s="11"/>
      <c r="MMK103" s="11"/>
      <c r="MML103" s="11"/>
      <c r="MMM103" s="11"/>
      <c r="MMN103" s="11"/>
      <c r="MMO103" s="11"/>
      <c r="MMP103" s="11"/>
      <c r="MMQ103" s="11"/>
      <c r="MMR103" s="11"/>
      <c r="MMS103" s="11"/>
      <c r="MMT103" s="11"/>
      <c r="MMU103" s="11"/>
      <c r="MMV103" s="11"/>
      <c r="MMW103" s="11"/>
      <c r="MMX103" s="11"/>
      <c r="MMY103" s="11"/>
      <c r="MMZ103" s="11"/>
      <c r="MNA103" s="11"/>
      <c r="MNB103" s="11"/>
      <c r="MNC103" s="11"/>
      <c r="MND103" s="11"/>
      <c r="MNE103" s="11"/>
      <c r="MNF103" s="11"/>
      <c r="MNG103" s="11"/>
      <c r="MNH103" s="11"/>
      <c r="MNI103" s="11"/>
      <c r="MNJ103" s="11"/>
      <c r="MNK103" s="11"/>
      <c r="MNL103" s="11"/>
      <c r="MNM103" s="11"/>
      <c r="MNN103" s="11"/>
      <c r="MNO103" s="11"/>
      <c r="MNP103" s="11"/>
      <c r="MNQ103" s="11"/>
      <c r="MNR103" s="11"/>
      <c r="MNS103" s="11"/>
      <c r="MNT103" s="11"/>
      <c r="MNU103" s="11"/>
      <c r="MNV103" s="11"/>
      <c r="MNW103" s="11"/>
      <c r="MNX103" s="11"/>
      <c r="MNY103" s="11"/>
      <c r="MNZ103" s="11"/>
      <c r="MOA103" s="11"/>
      <c r="MOB103" s="11"/>
      <c r="MOC103" s="11"/>
      <c r="MOD103" s="11"/>
      <c r="MOE103" s="11"/>
      <c r="MOF103" s="11"/>
      <c r="MOG103" s="11"/>
      <c r="MOH103" s="11"/>
      <c r="MOI103" s="11"/>
      <c r="MOJ103" s="11"/>
      <c r="MOK103" s="11"/>
      <c r="MOL103" s="11"/>
      <c r="MOM103" s="11"/>
      <c r="MON103" s="11"/>
      <c r="MOO103" s="11"/>
      <c r="MOP103" s="11"/>
      <c r="MOQ103" s="11"/>
      <c r="MOR103" s="11"/>
      <c r="MOS103" s="11"/>
      <c r="MOT103" s="11"/>
      <c r="MOU103" s="11"/>
      <c r="MOV103" s="11"/>
      <c r="MOW103" s="11"/>
      <c r="MOX103" s="11"/>
      <c r="MOY103" s="11"/>
      <c r="MOZ103" s="11"/>
      <c r="MPA103" s="11"/>
      <c r="MPB103" s="11"/>
      <c r="MPC103" s="11"/>
      <c r="MPD103" s="11"/>
      <c r="MPE103" s="11"/>
      <c r="MPF103" s="11"/>
      <c r="MPG103" s="11"/>
      <c r="MPH103" s="11"/>
      <c r="MPI103" s="11"/>
      <c r="MPJ103" s="11"/>
      <c r="MPK103" s="11"/>
      <c r="MPL103" s="11"/>
      <c r="MPM103" s="11"/>
      <c r="MPN103" s="11"/>
      <c r="MPO103" s="11"/>
      <c r="MPP103" s="11"/>
      <c r="MPQ103" s="11"/>
      <c r="MPR103" s="11"/>
      <c r="MPS103" s="11"/>
      <c r="MPT103" s="11"/>
      <c r="MPU103" s="11"/>
      <c r="MPV103" s="11"/>
      <c r="MPW103" s="11"/>
      <c r="MPX103" s="11"/>
      <c r="MPY103" s="11"/>
      <c r="MPZ103" s="11"/>
      <c r="MQA103" s="11"/>
      <c r="MQB103" s="11"/>
      <c r="MQC103" s="11"/>
      <c r="MQD103" s="11"/>
      <c r="MQE103" s="11"/>
      <c r="MQF103" s="11"/>
      <c r="MQG103" s="11"/>
      <c r="MQH103" s="11"/>
      <c r="MQI103" s="11"/>
      <c r="MQJ103" s="11"/>
      <c r="MQK103" s="11"/>
      <c r="MQL103" s="11"/>
      <c r="MQM103" s="11"/>
      <c r="MQN103" s="11"/>
      <c r="MQO103" s="11"/>
      <c r="MQP103" s="11"/>
      <c r="MQQ103" s="11"/>
      <c r="MQR103" s="11"/>
      <c r="MQS103" s="11"/>
      <c r="MQT103" s="11"/>
      <c r="MQU103" s="11"/>
      <c r="MQV103" s="11"/>
      <c r="MQW103" s="11"/>
      <c r="MQX103" s="11"/>
      <c r="MQY103" s="11"/>
      <c r="MQZ103" s="11"/>
      <c r="MRA103" s="11"/>
      <c r="MRB103" s="11"/>
      <c r="MRC103" s="11"/>
      <c r="MRD103" s="11"/>
      <c r="MRE103" s="11"/>
      <c r="MRF103" s="11"/>
      <c r="MRG103" s="11"/>
      <c r="MRH103" s="11"/>
      <c r="MRI103" s="11"/>
      <c r="MRJ103" s="11"/>
      <c r="MRK103" s="11"/>
      <c r="MRL103" s="11"/>
      <c r="MRM103" s="11"/>
      <c r="MRN103" s="11"/>
      <c r="MRO103" s="11"/>
      <c r="MRP103" s="11"/>
      <c r="MRQ103" s="11"/>
      <c r="MRR103" s="11"/>
      <c r="MRS103" s="11"/>
      <c r="MRT103" s="11"/>
      <c r="MRU103" s="11"/>
      <c r="MRV103" s="11"/>
      <c r="MRW103" s="11"/>
      <c r="MRX103" s="11"/>
      <c r="MRY103" s="11"/>
      <c r="MRZ103" s="11"/>
      <c r="MSA103" s="11"/>
      <c r="MSB103" s="11"/>
      <c r="MSC103" s="11"/>
      <c r="MSD103" s="11"/>
      <c r="MSE103" s="11"/>
      <c r="MSF103" s="11"/>
      <c r="MSG103" s="11"/>
      <c r="MSH103" s="11"/>
      <c r="MSI103" s="11"/>
      <c r="MSJ103" s="11"/>
      <c r="MSK103" s="11"/>
      <c r="MSL103" s="11"/>
      <c r="MSM103" s="11"/>
      <c r="MSN103" s="11"/>
      <c r="MSO103" s="11"/>
      <c r="MSP103" s="11"/>
      <c r="MSQ103" s="11"/>
      <c r="MSR103" s="11"/>
      <c r="MSS103" s="11"/>
      <c r="MST103" s="11"/>
      <c r="MSU103" s="11"/>
      <c r="MSV103" s="11"/>
      <c r="MSW103" s="11"/>
      <c r="MSX103" s="11"/>
      <c r="MSY103" s="11"/>
      <c r="MSZ103" s="11"/>
      <c r="MTA103" s="11"/>
      <c r="MTB103" s="11"/>
      <c r="MTC103" s="11"/>
      <c r="MTD103" s="11"/>
      <c r="MTE103" s="11"/>
      <c r="MTF103" s="11"/>
      <c r="MTG103" s="11"/>
      <c r="MTH103" s="11"/>
      <c r="MTI103" s="11"/>
      <c r="MTJ103" s="11"/>
      <c r="MTK103" s="11"/>
      <c r="MTL103" s="11"/>
      <c r="MTM103" s="11"/>
      <c r="MTN103" s="11"/>
      <c r="MTO103" s="11"/>
      <c r="MTP103" s="11"/>
      <c r="MTQ103" s="11"/>
      <c r="MTR103" s="11"/>
      <c r="MTS103" s="11"/>
      <c r="MTT103" s="11"/>
      <c r="MTU103" s="11"/>
      <c r="MTV103" s="11"/>
      <c r="MTW103" s="11"/>
      <c r="MTX103" s="11"/>
      <c r="MTY103" s="11"/>
      <c r="MTZ103" s="11"/>
      <c r="MUA103" s="11"/>
      <c r="MUB103" s="11"/>
      <c r="MUC103" s="11"/>
      <c r="MUD103" s="11"/>
      <c r="MUE103" s="11"/>
      <c r="MUF103" s="11"/>
      <c r="MUG103" s="11"/>
      <c r="MUH103" s="11"/>
      <c r="MUI103" s="11"/>
      <c r="MUJ103" s="11"/>
      <c r="MUK103" s="11"/>
      <c r="MUL103" s="11"/>
      <c r="MUM103" s="11"/>
      <c r="MUN103" s="11"/>
      <c r="MUO103" s="11"/>
      <c r="MUP103" s="11"/>
      <c r="MUQ103" s="11"/>
      <c r="MUR103" s="11"/>
      <c r="MUS103" s="11"/>
      <c r="MUT103" s="11"/>
      <c r="MUU103" s="11"/>
      <c r="MUV103" s="11"/>
      <c r="MUW103" s="11"/>
      <c r="MUX103" s="11"/>
      <c r="MUY103" s="11"/>
      <c r="MUZ103" s="11"/>
      <c r="MVA103" s="11"/>
      <c r="MVB103" s="11"/>
      <c r="MVC103" s="11"/>
      <c r="MVD103" s="11"/>
      <c r="MVE103" s="11"/>
      <c r="MVF103" s="11"/>
      <c r="MVG103" s="11"/>
      <c r="MVH103" s="11"/>
      <c r="MVI103" s="11"/>
      <c r="MVJ103" s="11"/>
      <c r="MVK103" s="11"/>
      <c r="MVL103" s="11"/>
      <c r="MVM103" s="11"/>
      <c r="MVN103" s="11"/>
      <c r="MVO103" s="11"/>
      <c r="MVP103" s="11"/>
      <c r="MVQ103" s="11"/>
      <c r="MVR103" s="11"/>
      <c r="MVS103" s="11"/>
      <c r="MVT103" s="11"/>
      <c r="MVU103" s="11"/>
      <c r="MVV103" s="11"/>
      <c r="MVW103" s="11"/>
      <c r="MVX103" s="11"/>
      <c r="MVY103" s="11"/>
      <c r="MVZ103" s="11"/>
      <c r="MWA103" s="11"/>
      <c r="MWB103" s="11"/>
      <c r="MWC103" s="11"/>
      <c r="MWD103" s="11"/>
      <c r="MWE103" s="11"/>
      <c r="MWF103" s="11"/>
      <c r="MWG103" s="11"/>
      <c r="MWH103" s="11"/>
      <c r="MWI103" s="11"/>
      <c r="MWJ103" s="11"/>
      <c r="MWK103" s="11"/>
      <c r="MWL103" s="11"/>
      <c r="MWM103" s="11"/>
      <c r="MWN103" s="11"/>
      <c r="MWO103" s="11"/>
      <c r="MWP103" s="11"/>
      <c r="MWQ103" s="11"/>
      <c r="MWR103" s="11"/>
      <c r="MWS103" s="11"/>
      <c r="MWT103" s="11"/>
      <c r="MWU103" s="11"/>
      <c r="MWV103" s="11"/>
      <c r="MWW103" s="11"/>
      <c r="MWX103" s="11"/>
      <c r="MWY103" s="11"/>
      <c r="MWZ103" s="11"/>
      <c r="MXA103" s="11"/>
      <c r="MXB103" s="11"/>
      <c r="MXC103" s="11"/>
      <c r="MXD103" s="11"/>
      <c r="MXE103" s="11"/>
      <c r="MXF103" s="11"/>
      <c r="MXG103" s="11"/>
      <c r="MXH103" s="11"/>
      <c r="MXI103" s="11"/>
      <c r="MXJ103" s="11"/>
      <c r="MXK103" s="11"/>
      <c r="MXL103" s="11"/>
      <c r="MXM103" s="11"/>
      <c r="MXN103" s="11"/>
      <c r="MXO103" s="11"/>
      <c r="MXP103" s="11"/>
      <c r="MXQ103" s="11"/>
      <c r="MXR103" s="11"/>
      <c r="MXS103" s="11"/>
      <c r="MXT103" s="11"/>
      <c r="MXU103" s="11"/>
      <c r="MXV103" s="11"/>
      <c r="MXW103" s="11"/>
      <c r="MXX103" s="11"/>
      <c r="MXY103" s="11"/>
      <c r="MXZ103" s="11"/>
      <c r="MYA103" s="11"/>
      <c r="MYB103" s="11"/>
      <c r="MYC103" s="11"/>
      <c r="MYD103" s="11"/>
      <c r="MYE103" s="11"/>
      <c r="MYF103" s="11"/>
      <c r="MYG103" s="11"/>
      <c r="MYH103" s="11"/>
      <c r="MYI103" s="11"/>
      <c r="MYJ103" s="11"/>
      <c r="MYK103" s="11"/>
      <c r="MYL103" s="11"/>
      <c r="MYM103" s="11"/>
      <c r="MYN103" s="11"/>
      <c r="MYO103" s="11"/>
      <c r="MYP103" s="11"/>
      <c r="MYQ103" s="11"/>
      <c r="MYR103" s="11"/>
      <c r="MYS103" s="11"/>
      <c r="MYT103" s="11"/>
      <c r="MYU103" s="11"/>
      <c r="MYV103" s="11"/>
      <c r="MYW103" s="11"/>
      <c r="MYX103" s="11"/>
      <c r="MYY103" s="11"/>
      <c r="MYZ103" s="11"/>
      <c r="MZA103" s="11"/>
      <c r="MZB103" s="11"/>
      <c r="MZC103" s="11"/>
      <c r="MZD103" s="11"/>
      <c r="MZE103" s="11"/>
      <c r="MZF103" s="11"/>
      <c r="MZG103" s="11"/>
      <c r="MZH103" s="11"/>
      <c r="MZI103" s="11"/>
      <c r="MZJ103" s="11"/>
      <c r="MZK103" s="11"/>
      <c r="MZL103" s="11"/>
      <c r="MZM103" s="11"/>
      <c r="MZN103" s="11"/>
      <c r="MZO103" s="11"/>
      <c r="MZP103" s="11"/>
      <c r="MZQ103" s="11"/>
      <c r="MZR103" s="11"/>
      <c r="MZS103" s="11"/>
      <c r="MZT103" s="11"/>
      <c r="MZU103" s="11"/>
      <c r="MZV103" s="11"/>
      <c r="MZW103" s="11"/>
      <c r="MZX103" s="11"/>
      <c r="MZY103" s="11"/>
      <c r="MZZ103" s="11"/>
      <c r="NAA103" s="11"/>
      <c r="NAB103" s="11"/>
      <c r="NAC103" s="11"/>
      <c r="NAD103" s="11"/>
      <c r="NAE103" s="11"/>
      <c r="NAF103" s="11"/>
      <c r="NAG103" s="11"/>
      <c r="NAH103" s="11"/>
      <c r="NAI103" s="11"/>
      <c r="NAJ103" s="11"/>
      <c r="NAK103" s="11"/>
      <c r="NAL103" s="11"/>
      <c r="NAM103" s="11"/>
      <c r="NAN103" s="11"/>
      <c r="NAO103" s="11"/>
      <c r="NAP103" s="11"/>
      <c r="NAQ103" s="11"/>
      <c r="NAR103" s="11"/>
      <c r="NAS103" s="11"/>
      <c r="NAT103" s="11"/>
      <c r="NAU103" s="11"/>
      <c r="NAV103" s="11"/>
      <c r="NAW103" s="11"/>
      <c r="NAX103" s="11"/>
      <c r="NAY103" s="11"/>
      <c r="NAZ103" s="11"/>
      <c r="NBA103" s="11"/>
      <c r="NBB103" s="11"/>
      <c r="NBC103" s="11"/>
      <c r="NBD103" s="11"/>
      <c r="NBE103" s="11"/>
      <c r="NBF103" s="11"/>
      <c r="NBG103" s="11"/>
      <c r="NBH103" s="11"/>
      <c r="NBI103" s="11"/>
      <c r="NBJ103" s="11"/>
      <c r="NBK103" s="11"/>
      <c r="NBL103" s="11"/>
      <c r="NBM103" s="11"/>
      <c r="NBN103" s="11"/>
      <c r="NBO103" s="11"/>
      <c r="NBP103" s="11"/>
      <c r="NBQ103" s="11"/>
      <c r="NBR103" s="11"/>
      <c r="NBS103" s="11"/>
      <c r="NBT103" s="11"/>
      <c r="NBU103" s="11"/>
      <c r="NBV103" s="11"/>
      <c r="NBW103" s="11"/>
      <c r="NBX103" s="11"/>
      <c r="NBY103" s="11"/>
      <c r="NBZ103" s="11"/>
      <c r="NCA103" s="11"/>
      <c r="NCB103" s="11"/>
      <c r="NCC103" s="11"/>
      <c r="NCD103" s="11"/>
      <c r="NCE103" s="11"/>
      <c r="NCF103" s="11"/>
      <c r="NCG103" s="11"/>
      <c r="NCH103" s="11"/>
      <c r="NCI103" s="11"/>
      <c r="NCJ103" s="11"/>
      <c r="NCK103" s="11"/>
      <c r="NCL103" s="11"/>
      <c r="NCM103" s="11"/>
      <c r="NCN103" s="11"/>
      <c r="NCO103" s="11"/>
      <c r="NCP103" s="11"/>
      <c r="NCQ103" s="11"/>
      <c r="NCR103" s="11"/>
      <c r="NCS103" s="11"/>
      <c r="NCT103" s="11"/>
      <c r="NCU103" s="11"/>
      <c r="NCV103" s="11"/>
      <c r="NCW103" s="11"/>
      <c r="NCX103" s="11"/>
      <c r="NCY103" s="11"/>
      <c r="NCZ103" s="11"/>
      <c r="NDA103" s="11"/>
      <c r="NDB103" s="11"/>
      <c r="NDC103" s="11"/>
      <c r="NDD103" s="11"/>
      <c r="NDE103" s="11"/>
      <c r="NDF103" s="11"/>
      <c r="NDG103" s="11"/>
      <c r="NDH103" s="11"/>
      <c r="NDI103" s="11"/>
      <c r="NDJ103" s="11"/>
      <c r="NDK103" s="11"/>
      <c r="NDL103" s="11"/>
      <c r="NDM103" s="11"/>
      <c r="NDN103" s="11"/>
      <c r="NDO103" s="11"/>
      <c r="NDP103" s="11"/>
      <c r="NDQ103" s="11"/>
      <c r="NDR103" s="11"/>
      <c r="NDS103" s="11"/>
      <c r="NDT103" s="11"/>
      <c r="NDU103" s="11"/>
      <c r="NDV103" s="11"/>
      <c r="NDW103" s="11"/>
      <c r="NDX103" s="11"/>
      <c r="NDY103" s="11"/>
      <c r="NDZ103" s="11"/>
      <c r="NEA103" s="11"/>
      <c r="NEB103" s="11"/>
      <c r="NEC103" s="11"/>
      <c r="NED103" s="11"/>
      <c r="NEE103" s="11"/>
      <c r="NEF103" s="11"/>
      <c r="NEG103" s="11"/>
      <c r="NEH103" s="11"/>
      <c r="NEI103" s="11"/>
      <c r="NEJ103" s="11"/>
      <c r="NEK103" s="11"/>
      <c r="NEL103" s="11"/>
      <c r="NEM103" s="11"/>
      <c r="NEN103" s="11"/>
      <c r="NEO103" s="11"/>
      <c r="NEP103" s="11"/>
      <c r="NEQ103" s="11"/>
      <c r="NER103" s="11"/>
      <c r="NES103" s="11"/>
      <c r="NET103" s="11"/>
      <c r="NEU103" s="11"/>
      <c r="NEV103" s="11"/>
      <c r="NEW103" s="11"/>
      <c r="NEX103" s="11"/>
      <c r="NEY103" s="11"/>
      <c r="NEZ103" s="11"/>
      <c r="NFA103" s="11"/>
      <c r="NFB103" s="11"/>
      <c r="NFC103" s="11"/>
      <c r="NFD103" s="11"/>
      <c r="NFE103" s="11"/>
      <c r="NFF103" s="11"/>
      <c r="NFG103" s="11"/>
      <c r="NFH103" s="11"/>
      <c r="NFI103" s="11"/>
      <c r="NFJ103" s="11"/>
      <c r="NFK103" s="11"/>
      <c r="NFL103" s="11"/>
      <c r="NFM103" s="11"/>
      <c r="NFN103" s="11"/>
      <c r="NFO103" s="11"/>
      <c r="NFP103" s="11"/>
      <c r="NFQ103" s="11"/>
      <c r="NFR103" s="11"/>
      <c r="NFS103" s="11"/>
      <c r="NFT103" s="11"/>
      <c r="NFU103" s="11"/>
      <c r="NFV103" s="11"/>
      <c r="NFW103" s="11"/>
      <c r="NFX103" s="11"/>
      <c r="NFY103" s="11"/>
      <c r="NFZ103" s="11"/>
      <c r="NGA103" s="11"/>
      <c r="NGB103" s="11"/>
      <c r="NGC103" s="11"/>
      <c r="NGD103" s="11"/>
      <c r="NGE103" s="11"/>
      <c r="NGF103" s="11"/>
      <c r="NGG103" s="11"/>
      <c r="NGH103" s="11"/>
      <c r="NGI103" s="11"/>
      <c r="NGJ103" s="11"/>
      <c r="NGK103" s="11"/>
      <c r="NGL103" s="11"/>
      <c r="NGM103" s="11"/>
      <c r="NGN103" s="11"/>
      <c r="NGO103" s="11"/>
      <c r="NGP103" s="11"/>
      <c r="NGQ103" s="11"/>
      <c r="NGR103" s="11"/>
      <c r="NGS103" s="11"/>
      <c r="NGT103" s="11"/>
      <c r="NGU103" s="11"/>
      <c r="NGV103" s="11"/>
      <c r="NGW103" s="11"/>
      <c r="NGX103" s="11"/>
      <c r="NGY103" s="11"/>
      <c r="NGZ103" s="11"/>
      <c r="NHA103" s="11"/>
      <c r="NHB103" s="11"/>
      <c r="NHC103" s="11"/>
      <c r="NHD103" s="11"/>
      <c r="NHE103" s="11"/>
      <c r="NHF103" s="11"/>
      <c r="NHG103" s="11"/>
      <c r="NHH103" s="11"/>
      <c r="NHI103" s="11"/>
      <c r="NHJ103" s="11"/>
      <c r="NHK103" s="11"/>
      <c r="NHL103" s="11"/>
      <c r="NHM103" s="11"/>
      <c r="NHN103" s="11"/>
      <c r="NHO103" s="11"/>
      <c r="NHP103" s="11"/>
      <c r="NHQ103" s="11"/>
      <c r="NHR103" s="11"/>
      <c r="NHS103" s="11"/>
      <c r="NHT103" s="11"/>
      <c r="NHU103" s="11"/>
      <c r="NHV103" s="11"/>
      <c r="NHW103" s="11"/>
      <c r="NHX103" s="11"/>
      <c r="NHY103" s="11"/>
      <c r="NHZ103" s="11"/>
      <c r="NIA103" s="11"/>
      <c r="NIB103" s="11"/>
      <c r="NIC103" s="11"/>
      <c r="NID103" s="11"/>
      <c r="NIE103" s="11"/>
      <c r="NIF103" s="11"/>
      <c r="NIG103" s="11"/>
      <c r="NIH103" s="11"/>
      <c r="NII103" s="11"/>
      <c r="NIJ103" s="11"/>
      <c r="NIK103" s="11"/>
      <c r="NIL103" s="11"/>
      <c r="NIM103" s="11"/>
      <c r="NIN103" s="11"/>
      <c r="NIO103" s="11"/>
      <c r="NIP103" s="11"/>
      <c r="NIQ103" s="11"/>
      <c r="NIR103" s="11"/>
      <c r="NIS103" s="11"/>
      <c r="NIT103" s="11"/>
      <c r="NIU103" s="11"/>
      <c r="NIV103" s="11"/>
      <c r="NIW103" s="11"/>
      <c r="NIX103" s="11"/>
      <c r="NIY103" s="11"/>
      <c r="NIZ103" s="11"/>
      <c r="NJA103" s="11"/>
      <c r="NJB103" s="11"/>
      <c r="NJC103" s="11"/>
      <c r="NJD103" s="11"/>
      <c r="NJE103" s="11"/>
      <c r="NJF103" s="11"/>
      <c r="NJG103" s="11"/>
      <c r="NJH103" s="11"/>
      <c r="NJI103" s="11"/>
      <c r="NJJ103" s="11"/>
      <c r="NJK103" s="11"/>
      <c r="NJL103" s="11"/>
      <c r="NJM103" s="11"/>
      <c r="NJN103" s="11"/>
      <c r="NJO103" s="11"/>
      <c r="NJP103" s="11"/>
      <c r="NJQ103" s="11"/>
      <c r="NJR103" s="11"/>
      <c r="NJS103" s="11"/>
      <c r="NJT103" s="11"/>
      <c r="NJU103" s="11"/>
      <c r="NJV103" s="11"/>
      <c r="NJW103" s="11"/>
      <c r="NJX103" s="11"/>
      <c r="NJY103" s="11"/>
      <c r="NJZ103" s="11"/>
      <c r="NKA103" s="11"/>
      <c r="NKB103" s="11"/>
      <c r="NKC103" s="11"/>
      <c r="NKD103" s="11"/>
      <c r="NKE103" s="11"/>
      <c r="NKF103" s="11"/>
      <c r="NKG103" s="11"/>
      <c r="NKH103" s="11"/>
      <c r="NKI103" s="11"/>
      <c r="NKJ103" s="11"/>
      <c r="NKK103" s="11"/>
      <c r="NKL103" s="11"/>
      <c r="NKM103" s="11"/>
      <c r="NKN103" s="11"/>
      <c r="NKO103" s="11"/>
      <c r="NKP103" s="11"/>
      <c r="NKQ103" s="11"/>
      <c r="NKR103" s="11"/>
      <c r="NKS103" s="11"/>
      <c r="NKT103" s="11"/>
      <c r="NKU103" s="11"/>
      <c r="NKV103" s="11"/>
      <c r="NKW103" s="11"/>
      <c r="NKX103" s="11"/>
      <c r="NKY103" s="11"/>
      <c r="NKZ103" s="11"/>
      <c r="NLA103" s="11"/>
      <c r="NLB103" s="11"/>
      <c r="NLC103" s="11"/>
      <c r="NLD103" s="11"/>
      <c r="NLE103" s="11"/>
      <c r="NLF103" s="11"/>
      <c r="NLG103" s="11"/>
      <c r="NLH103" s="11"/>
      <c r="NLI103" s="11"/>
      <c r="NLJ103" s="11"/>
      <c r="NLK103" s="11"/>
      <c r="NLL103" s="11"/>
      <c r="NLM103" s="11"/>
      <c r="NLN103" s="11"/>
      <c r="NLO103" s="11"/>
      <c r="NLP103" s="11"/>
      <c r="NLQ103" s="11"/>
      <c r="NLR103" s="11"/>
      <c r="NLS103" s="11"/>
      <c r="NLT103" s="11"/>
      <c r="NLU103" s="11"/>
      <c r="NLV103" s="11"/>
      <c r="NLW103" s="11"/>
      <c r="NLX103" s="11"/>
      <c r="NLY103" s="11"/>
      <c r="NLZ103" s="11"/>
      <c r="NMA103" s="11"/>
      <c r="NMB103" s="11"/>
      <c r="NMC103" s="11"/>
      <c r="NMD103" s="11"/>
      <c r="NME103" s="11"/>
      <c r="NMF103" s="11"/>
      <c r="NMG103" s="11"/>
      <c r="NMH103" s="11"/>
      <c r="NMI103" s="11"/>
      <c r="NMJ103" s="11"/>
      <c r="NMK103" s="11"/>
      <c r="NML103" s="11"/>
      <c r="NMM103" s="11"/>
      <c r="NMN103" s="11"/>
      <c r="NMO103" s="11"/>
      <c r="NMP103" s="11"/>
      <c r="NMQ103" s="11"/>
      <c r="NMR103" s="11"/>
      <c r="NMS103" s="11"/>
      <c r="NMT103" s="11"/>
      <c r="NMU103" s="11"/>
      <c r="NMV103" s="11"/>
      <c r="NMW103" s="11"/>
      <c r="NMX103" s="11"/>
      <c r="NMY103" s="11"/>
      <c r="NMZ103" s="11"/>
      <c r="NNA103" s="11"/>
      <c r="NNB103" s="11"/>
      <c r="NNC103" s="11"/>
      <c r="NND103" s="11"/>
      <c r="NNE103" s="11"/>
      <c r="NNF103" s="11"/>
      <c r="NNG103" s="11"/>
      <c r="NNH103" s="11"/>
      <c r="NNI103" s="11"/>
      <c r="NNJ103" s="11"/>
      <c r="NNK103" s="11"/>
      <c r="NNL103" s="11"/>
      <c r="NNM103" s="11"/>
      <c r="NNN103" s="11"/>
      <c r="NNO103" s="11"/>
      <c r="NNP103" s="11"/>
      <c r="NNQ103" s="11"/>
      <c r="NNR103" s="11"/>
      <c r="NNS103" s="11"/>
      <c r="NNT103" s="11"/>
      <c r="NNU103" s="11"/>
      <c r="NNV103" s="11"/>
      <c r="NNW103" s="11"/>
      <c r="NNX103" s="11"/>
      <c r="NNY103" s="11"/>
      <c r="NNZ103" s="11"/>
      <c r="NOA103" s="11"/>
      <c r="NOB103" s="11"/>
      <c r="NOC103" s="11"/>
      <c r="NOD103" s="11"/>
      <c r="NOE103" s="11"/>
      <c r="NOF103" s="11"/>
      <c r="NOG103" s="11"/>
      <c r="NOH103" s="11"/>
      <c r="NOI103" s="11"/>
      <c r="NOJ103" s="11"/>
      <c r="NOK103" s="11"/>
      <c r="NOL103" s="11"/>
      <c r="NOM103" s="11"/>
      <c r="NON103" s="11"/>
      <c r="NOO103" s="11"/>
      <c r="NOP103" s="11"/>
      <c r="NOQ103" s="11"/>
      <c r="NOR103" s="11"/>
      <c r="NOS103" s="11"/>
      <c r="NOT103" s="11"/>
      <c r="NOU103" s="11"/>
      <c r="NOV103" s="11"/>
      <c r="NOW103" s="11"/>
      <c r="NOX103" s="11"/>
      <c r="NOY103" s="11"/>
      <c r="NOZ103" s="11"/>
      <c r="NPA103" s="11"/>
      <c r="NPB103" s="11"/>
      <c r="NPC103" s="11"/>
      <c r="NPD103" s="11"/>
      <c r="NPE103" s="11"/>
      <c r="NPF103" s="11"/>
      <c r="NPG103" s="11"/>
      <c r="NPH103" s="11"/>
      <c r="NPI103" s="11"/>
      <c r="NPJ103" s="11"/>
      <c r="NPK103" s="11"/>
      <c r="NPL103" s="11"/>
      <c r="NPM103" s="11"/>
      <c r="NPN103" s="11"/>
      <c r="NPO103" s="11"/>
      <c r="NPP103" s="11"/>
      <c r="NPQ103" s="11"/>
      <c r="NPR103" s="11"/>
      <c r="NPS103" s="11"/>
      <c r="NPT103" s="11"/>
      <c r="NPU103" s="11"/>
      <c r="NPV103" s="11"/>
      <c r="NPW103" s="11"/>
      <c r="NPX103" s="11"/>
      <c r="NPY103" s="11"/>
      <c r="NPZ103" s="11"/>
      <c r="NQA103" s="11"/>
      <c r="NQB103" s="11"/>
      <c r="NQC103" s="11"/>
      <c r="NQD103" s="11"/>
      <c r="NQE103" s="11"/>
      <c r="NQF103" s="11"/>
      <c r="NQG103" s="11"/>
      <c r="NQH103" s="11"/>
      <c r="NQI103" s="11"/>
      <c r="NQJ103" s="11"/>
      <c r="NQK103" s="11"/>
      <c r="NQL103" s="11"/>
      <c r="NQM103" s="11"/>
      <c r="NQN103" s="11"/>
      <c r="NQO103" s="11"/>
      <c r="NQP103" s="11"/>
      <c r="NQQ103" s="11"/>
      <c r="NQR103" s="11"/>
      <c r="NQS103" s="11"/>
      <c r="NQT103" s="11"/>
      <c r="NQU103" s="11"/>
      <c r="NQV103" s="11"/>
      <c r="NQW103" s="11"/>
      <c r="NQX103" s="11"/>
      <c r="NQY103" s="11"/>
      <c r="NQZ103" s="11"/>
      <c r="NRA103" s="11"/>
      <c r="NRB103" s="11"/>
      <c r="NRC103" s="11"/>
      <c r="NRD103" s="11"/>
      <c r="NRE103" s="11"/>
      <c r="NRF103" s="11"/>
      <c r="NRG103" s="11"/>
      <c r="NRH103" s="11"/>
      <c r="NRI103" s="11"/>
      <c r="NRJ103" s="11"/>
      <c r="NRK103" s="11"/>
      <c r="NRL103" s="11"/>
      <c r="NRM103" s="11"/>
      <c r="NRN103" s="11"/>
      <c r="NRO103" s="11"/>
      <c r="NRP103" s="11"/>
      <c r="NRQ103" s="11"/>
      <c r="NRR103" s="11"/>
      <c r="NRS103" s="11"/>
      <c r="NRT103" s="11"/>
      <c r="NRU103" s="11"/>
      <c r="NRV103" s="11"/>
      <c r="NRW103" s="11"/>
      <c r="NRX103" s="11"/>
      <c r="NRY103" s="11"/>
      <c r="NRZ103" s="11"/>
      <c r="NSA103" s="11"/>
      <c r="NSB103" s="11"/>
      <c r="NSC103" s="11"/>
      <c r="NSD103" s="11"/>
      <c r="NSE103" s="11"/>
      <c r="NSF103" s="11"/>
      <c r="NSG103" s="11"/>
      <c r="NSH103" s="11"/>
      <c r="NSI103" s="11"/>
      <c r="NSJ103" s="11"/>
      <c r="NSK103" s="11"/>
      <c r="NSL103" s="11"/>
      <c r="NSM103" s="11"/>
      <c r="NSN103" s="11"/>
      <c r="NSO103" s="11"/>
      <c r="NSP103" s="11"/>
      <c r="NSQ103" s="11"/>
      <c r="NSR103" s="11"/>
      <c r="NSS103" s="11"/>
      <c r="NST103" s="11"/>
      <c r="NSU103" s="11"/>
      <c r="NSV103" s="11"/>
      <c r="NSW103" s="11"/>
      <c r="NSX103" s="11"/>
      <c r="NSY103" s="11"/>
      <c r="NSZ103" s="11"/>
      <c r="NTA103" s="11"/>
      <c r="NTB103" s="11"/>
      <c r="NTC103" s="11"/>
      <c r="NTD103" s="11"/>
      <c r="NTE103" s="11"/>
      <c r="NTF103" s="11"/>
      <c r="NTG103" s="11"/>
      <c r="NTH103" s="11"/>
      <c r="NTI103" s="11"/>
      <c r="NTJ103" s="11"/>
      <c r="NTK103" s="11"/>
      <c r="NTL103" s="11"/>
      <c r="NTM103" s="11"/>
      <c r="NTN103" s="11"/>
      <c r="NTO103" s="11"/>
      <c r="NTP103" s="11"/>
      <c r="NTQ103" s="11"/>
      <c r="NTR103" s="11"/>
      <c r="NTS103" s="11"/>
      <c r="NTT103" s="11"/>
      <c r="NTU103" s="11"/>
      <c r="NTV103" s="11"/>
      <c r="NTW103" s="11"/>
      <c r="NTX103" s="11"/>
      <c r="NTY103" s="11"/>
      <c r="NTZ103" s="11"/>
      <c r="NUA103" s="11"/>
      <c r="NUB103" s="11"/>
      <c r="NUC103" s="11"/>
      <c r="NUD103" s="11"/>
      <c r="NUE103" s="11"/>
      <c r="NUF103" s="11"/>
      <c r="NUG103" s="11"/>
      <c r="NUH103" s="11"/>
      <c r="NUI103" s="11"/>
      <c r="NUJ103" s="11"/>
      <c r="NUK103" s="11"/>
      <c r="NUL103" s="11"/>
      <c r="NUM103" s="11"/>
      <c r="NUN103" s="11"/>
      <c r="NUO103" s="11"/>
      <c r="NUP103" s="11"/>
      <c r="NUQ103" s="11"/>
      <c r="NUR103" s="11"/>
      <c r="NUS103" s="11"/>
      <c r="NUT103" s="11"/>
      <c r="NUU103" s="11"/>
      <c r="NUV103" s="11"/>
      <c r="NUW103" s="11"/>
      <c r="NUX103" s="11"/>
      <c r="NUY103" s="11"/>
      <c r="NUZ103" s="11"/>
      <c r="NVA103" s="11"/>
      <c r="NVB103" s="11"/>
      <c r="NVC103" s="11"/>
      <c r="NVD103" s="11"/>
      <c r="NVE103" s="11"/>
      <c r="NVF103" s="11"/>
      <c r="NVG103" s="11"/>
      <c r="NVH103" s="11"/>
      <c r="NVI103" s="11"/>
      <c r="NVJ103" s="11"/>
      <c r="NVK103" s="11"/>
      <c r="NVL103" s="11"/>
      <c r="NVM103" s="11"/>
      <c r="NVN103" s="11"/>
      <c r="NVO103" s="11"/>
      <c r="NVP103" s="11"/>
      <c r="NVQ103" s="11"/>
      <c r="NVR103" s="11"/>
      <c r="NVS103" s="11"/>
      <c r="NVT103" s="11"/>
      <c r="NVU103" s="11"/>
      <c r="NVV103" s="11"/>
      <c r="NVW103" s="11"/>
      <c r="NVX103" s="11"/>
      <c r="NVY103" s="11"/>
      <c r="NVZ103" s="11"/>
      <c r="NWA103" s="11"/>
      <c r="NWB103" s="11"/>
      <c r="NWC103" s="11"/>
      <c r="NWD103" s="11"/>
      <c r="NWE103" s="11"/>
      <c r="NWF103" s="11"/>
      <c r="NWG103" s="11"/>
      <c r="NWH103" s="11"/>
      <c r="NWI103" s="11"/>
      <c r="NWJ103" s="11"/>
      <c r="NWK103" s="11"/>
      <c r="NWL103" s="11"/>
      <c r="NWM103" s="11"/>
      <c r="NWN103" s="11"/>
      <c r="NWO103" s="11"/>
      <c r="NWP103" s="11"/>
      <c r="NWQ103" s="11"/>
      <c r="NWR103" s="11"/>
      <c r="NWS103" s="11"/>
      <c r="NWT103" s="11"/>
      <c r="NWU103" s="11"/>
      <c r="NWV103" s="11"/>
      <c r="NWW103" s="11"/>
      <c r="NWX103" s="11"/>
      <c r="NWY103" s="11"/>
      <c r="NWZ103" s="11"/>
      <c r="NXA103" s="11"/>
      <c r="NXB103" s="11"/>
      <c r="NXC103" s="11"/>
      <c r="NXD103" s="11"/>
      <c r="NXE103" s="11"/>
      <c r="NXF103" s="11"/>
      <c r="NXG103" s="11"/>
      <c r="NXH103" s="11"/>
      <c r="NXI103" s="11"/>
      <c r="NXJ103" s="11"/>
      <c r="NXK103" s="11"/>
      <c r="NXL103" s="11"/>
      <c r="NXM103" s="11"/>
      <c r="NXN103" s="11"/>
      <c r="NXO103" s="11"/>
      <c r="NXP103" s="11"/>
      <c r="NXQ103" s="11"/>
      <c r="NXR103" s="11"/>
      <c r="NXS103" s="11"/>
      <c r="NXT103" s="11"/>
      <c r="NXU103" s="11"/>
      <c r="NXV103" s="11"/>
      <c r="NXW103" s="11"/>
      <c r="NXX103" s="11"/>
      <c r="NXY103" s="11"/>
      <c r="NXZ103" s="11"/>
      <c r="NYA103" s="11"/>
      <c r="NYB103" s="11"/>
      <c r="NYC103" s="11"/>
      <c r="NYD103" s="11"/>
      <c r="NYE103" s="11"/>
      <c r="NYF103" s="11"/>
      <c r="NYG103" s="11"/>
      <c r="NYH103" s="11"/>
      <c r="NYI103" s="11"/>
      <c r="NYJ103" s="11"/>
      <c r="NYK103" s="11"/>
      <c r="NYL103" s="11"/>
      <c r="NYM103" s="11"/>
      <c r="NYN103" s="11"/>
      <c r="NYO103" s="11"/>
      <c r="NYP103" s="11"/>
      <c r="NYQ103" s="11"/>
      <c r="NYR103" s="11"/>
      <c r="NYS103" s="11"/>
      <c r="NYT103" s="11"/>
      <c r="NYU103" s="11"/>
      <c r="NYV103" s="11"/>
      <c r="NYW103" s="11"/>
      <c r="NYX103" s="11"/>
      <c r="NYY103" s="11"/>
      <c r="NYZ103" s="11"/>
      <c r="NZA103" s="11"/>
      <c r="NZB103" s="11"/>
      <c r="NZC103" s="11"/>
      <c r="NZD103" s="11"/>
      <c r="NZE103" s="11"/>
      <c r="NZF103" s="11"/>
      <c r="NZG103" s="11"/>
      <c r="NZH103" s="11"/>
      <c r="NZI103" s="11"/>
      <c r="NZJ103" s="11"/>
      <c r="NZK103" s="11"/>
      <c r="NZL103" s="11"/>
      <c r="NZM103" s="11"/>
      <c r="NZN103" s="11"/>
      <c r="NZO103" s="11"/>
      <c r="NZP103" s="11"/>
      <c r="NZQ103" s="11"/>
      <c r="NZR103" s="11"/>
      <c r="NZS103" s="11"/>
      <c r="NZT103" s="11"/>
      <c r="NZU103" s="11"/>
      <c r="NZV103" s="11"/>
      <c r="NZW103" s="11"/>
      <c r="NZX103" s="11"/>
      <c r="NZY103" s="11"/>
      <c r="NZZ103" s="11"/>
      <c r="OAA103" s="11"/>
      <c r="OAB103" s="11"/>
      <c r="OAC103" s="11"/>
      <c r="OAD103" s="11"/>
      <c r="OAE103" s="11"/>
      <c r="OAF103" s="11"/>
      <c r="OAG103" s="11"/>
      <c r="OAH103" s="11"/>
      <c r="OAI103" s="11"/>
      <c r="OAJ103" s="11"/>
      <c r="OAK103" s="11"/>
      <c r="OAL103" s="11"/>
      <c r="OAM103" s="11"/>
      <c r="OAN103" s="11"/>
      <c r="OAO103" s="11"/>
      <c r="OAP103" s="11"/>
      <c r="OAQ103" s="11"/>
      <c r="OAR103" s="11"/>
      <c r="OAS103" s="11"/>
      <c r="OAT103" s="11"/>
      <c r="OAU103" s="11"/>
      <c r="OAV103" s="11"/>
      <c r="OAW103" s="11"/>
      <c r="OAX103" s="11"/>
      <c r="OAY103" s="11"/>
      <c r="OAZ103" s="11"/>
      <c r="OBA103" s="11"/>
      <c r="OBB103" s="11"/>
      <c r="OBC103" s="11"/>
      <c r="OBD103" s="11"/>
      <c r="OBE103" s="11"/>
      <c r="OBF103" s="11"/>
      <c r="OBG103" s="11"/>
      <c r="OBH103" s="11"/>
      <c r="OBI103" s="11"/>
      <c r="OBJ103" s="11"/>
      <c r="OBK103" s="11"/>
      <c r="OBL103" s="11"/>
      <c r="OBM103" s="11"/>
      <c r="OBN103" s="11"/>
      <c r="OBO103" s="11"/>
      <c r="OBP103" s="11"/>
      <c r="OBQ103" s="11"/>
      <c r="OBR103" s="11"/>
      <c r="OBS103" s="11"/>
      <c r="OBT103" s="11"/>
      <c r="OBU103" s="11"/>
      <c r="OBV103" s="11"/>
      <c r="OBW103" s="11"/>
      <c r="OBX103" s="11"/>
      <c r="OBY103" s="11"/>
      <c r="OBZ103" s="11"/>
      <c r="OCA103" s="11"/>
      <c r="OCB103" s="11"/>
      <c r="OCC103" s="11"/>
      <c r="OCD103" s="11"/>
      <c r="OCE103" s="11"/>
      <c r="OCF103" s="11"/>
      <c r="OCG103" s="11"/>
      <c r="OCH103" s="11"/>
      <c r="OCI103" s="11"/>
      <c r="OCJ103" s="11"/>
      <c r="OCK103" s="11"/>
      <c r="OCL103" s="11"/>
      <c r="OCM103" s="11"/>
      <c r="OCN103" s="11"/>
      <c r="OCO103" s="11"/>
      <c r="OCP103" s="11"/>
      <c r="OCQ103" s="11"/>
      <c r="OCR103" s="11"/>
      <c r="OCS103" s="11"/>
      <c r="OCT103" s="11"/>
      <c r="OCU103" s="11"/>
      <c r="OCV103" s="11"/>
      <c r="OCW103" s="11"/>
      <c r="OCX103" s="11"/>
      <c r="OCY103" s="11"/>
      <c r="OCZ103" s="11"/>
      <c r="ODA103" s="11"/>
      <c r="ODB103" s="11"/>
      <c r="ODC103" s="11"/>
      <c r="ODD103" s="11"/>
      <c r="ODE103" s="11"/>
      <c r="ODF103" s="11"/>
      <c r="ODG103" s="11"/>
      <c r="ODH103" s="11"/>
      <c r="ODI103" s="11"/>
      <c r="ODJ103" s="11"/>
      <c r="ODK103" s="11"/>
      <c r="ODL103" s="11"/>
      <c r="ODM103" s="11"/>
      <c r="ODN103" s="11"/>
      <c r="ODO103" s="11"/>
      <c r="ODP103" s="11"/>
      <c r="ODQ103" s="11"/>
      <c r="ODR103" s="11"/>
      <c r="ODS103" s="11"/>
      <c r="ODT103" s="11"/>
      <c r="ODU103" s="11"/>
      <c r="ODV103" s="11"/>
      <c r="ODW103" s="11"/>
      <c r="ODX103" s="11"/>
      <c r="ODY103" s="11"/>
      <c r="ODZ103" s="11"/>
      <c r="OEA103" s="11"/>
      <c r="OEB103" s="11"/>
      <c r="OEC103" s="11"/>
      <c r="OED103" s="11"/>
      <c r="OEE103" s="11"/>
      <c r="OEF103" s="11"/>
      <c r="OEG103" s="11"/>
      <c r="OEH103" s="11"/>
      <c r="OEI103" s="11"/>
      <c r="OEJ103" s="11"/>
      <c r="OEK103" s="11"/>
      <c r="OEL103" s="11"/>
      <c r="OEM103" s="11"/>
      <c r="OEN103" s="11"/>
      <c r="OEO103" s="11"/>
      <c r="OEP103" s="11"/>
      <c r="OEQ103" s="11"/>
      <c r="OER103" s="11"/>
      <c r="OES103" s="11"/>
      <c r="OET103" s="11"/>
      <c r="OEU103" s="11"/>
      <c r="OEV103" s="11"/>
      <c r="OEW103" s="11"/>
      <c r="OEX103" s="11"/>
      <c r="OEY103" s="11"/>
      <c r="OEZ103" s="11"/>
      <c r="OFA103" s="11"/>
      <c r="OFB103" s="11"/>
      <c r="OFC103" s="11"/>
      <c r="OFD103" s="11"/>
      <c r="OFE103" s="11"/>
      <c r="OFF103" s="11"/>
      <c r="OFG103" s="11"/>
      <c r="OFH103" s="11"/>
      <c r="OFI103" s="11"/>
      <c r="OFJ103" s="11"/>
      <c r="OFK103" s="11"/>
      <c r="OFL103" s="11"/>
      <c r="OFM103" s="11"/>
      <c r="OFN103" s="11"/>
      <c r="OFO103" s="11"/>
      <c r="OFP103" s="11"/>
      <c r="OFQ103" s="11"/>
      <c r="OFR103" s="11"/>
      <c r="OFS103" s="11"/>
      <c r="OFT103" s="11"/>
      <c r="OFU103" s="11"/>
      <c r="OFV103" s="11"/>
      <c r="OFW103" s="11"/>
      <c r="OFX103" s="11"/>
      <c r="OFY103" s="11"/>
      <c r="OFZ103" s="11"/>
      <c r="OGA103" s="11"/>
      <c r="OGB103" s="11"/>
      <c r="OGC103" s="11"/>
      <c r="OGD103" s="11"/>
      <c r="OGE103" s="11"/>
      <c r="OGF103" s="11"/>
      <c r="OGG103" s="11"/>
      <c r="OGH103" s="11"/>
      <c r="OGI103" s="11"/>
      <c r="OGJ103" s="11"/>
      <c r="OGK103" s="11"/>
      <c r="OGL103" s="11"/>
      <c r="OGM103" s="11"/>
      <c r="OGN103" s="11"/>
      <c r="OGO103" s="11"/>
      <c r="OGP103" s="11"/>
      <c r="OGQ103" s="11"/>
      <c r="OGR103" s="11"/>
      <c r="OGS103" s="11"/>
      <c r="OGT103" s="11"/>
      <c r="OGU103" s="11"/>
      <c r="OGV103" s="11"/>
      <c r="OGW103" s="11"/>
      <c r="OGX103" s="11"/>
      <c r="OGY103" s="11"/>
      <c r="OGZ103" s="11"/>
      <c r="OHA103" s="11"/>
      <c r="OHB103" s="11"/>
      <c r="OHC103" s="11"/>
      <c r="OHD103" s="11"/>
      <c r="OHE103" s="11"/>
      <c r="OHF103" s="11"/>
      <c r="OHG103" s="11"/>
      <c r="OHH103" s="11"/>
      <c r="OHI103" s="11"/>
      <c r="OHJ103" s="11"/>
      <c r="OHK103" s="11"/>
      <c r="OHL103" s="11"/>
      <c r="OHM103" s="11"/>
      <c r="OHN103" s="11"/>
      <c r="OHO103" s="11"/>
      <c r="OHP103" s="11"/>
      <c r="OHQ103" s="11"/>
      <c r="OHR103" s="11"/>
      <c r="OHS103" s="11"/>
      <c r="OHT103" s="11"/>
      <c r="OHU103" s="11"/>
      <c r="OHV103" s="11"/>
      <c r="OHW103" s="11"/>
      <c r="OHX103" s="11"/>
      <c r="OHY103" s="11"/>
      <c r="OHZ103" s="11"/>
      <c r="OIA103" s="11"/>
      <c r="OIB103" s="11"/>
      <c r="OIC103" s="11"/>
      <c r="OID103" s="11"/>
      <c r="OIE103" s="11"/>
      <c r="OIF103" s="11"/>
      <c r="OIG103" s="11"/>
      <c r="OIH103" s="11"/>
      <c r="OII103" s="11"/>
      <c r="OIJ103" s="11"/>
      <c r="OIK103" s="11"/>
      <c r="OIL103" s="11"/>
      <c r="OIM103" s="11"/>
      <c r="OIN103" s="11"/>
      <c r="OIO103" s="11"/>
      <c r="OIP103" s="11"/>
      <c r="OIQ103" s="11"/>
      <c r="OIR103" s="11"/>
      <c r="OIS103" s="11"/>
      <c r="OIT103" s="11"/>
      <c r="OIU103" s="11"/>
      <c r="OIV103" s="11"/>
      <c r="OIW103" s="11"/>
      <c r="OIX103" s="11"/>
      <c r="OIY103" s="11"/>
      <c r="OIZ103" s="11"/>
      <c r="OJA103" s="11"/>
      <c r="OJB103" s="11"/>
      <c r="OJC103" s="11"/>
      <c r="OJD103" s="11"/>
      <c r="OJE103" s="11"/>
      <c r="OJF103" s="11"/>
      <c r="OJG103" s="11"/>
      <c r="OJH103" s="11"/>
      <c r="OJI103" s="11"/>
      <c r="OJJ103" s="11"/>
      <c r="OJK103" s="11"/>
      <c r="OJL103" s="11"/>
      <c r="OJM103" s="11"/>
      <c r="OJN103" s="11"/>
      <c r="OJO103" s="11"/>
      <c r="OJP103" s="11"/>
      <c r="OJQ103" s="11"/>
      <c r="OJR103" s="11"/>
      <c r="OJS103" s="11"/>
      <c r="OJT103" s="11"/>
      <c r="OJU103" s="11"/>
      <c r="OJV103" s="11"/>
      <c r="OJW103" s="11"/>
      <c r="OJX103" s="11"/>
      <c r="OJY103" s="11"/>
      <c r="OJZ103" s="11"/>
      <c r="OKA103" s="11"/>
      <c r="OKB103" s="11"/>
      <c r="OKC103" s="11"/>
      <c r="OKD103" s="11"/>
      <c r="OKE103" s="11"/>
      <c r="OKF103" s="11"/>
      <c r="OKG103" s="11"/>
      <c r="OKH103" s="11"/>
      <c r="OKI103" s="11"/>
      <c r="OKJ103" s="11"/>
      <c r="OKK103" s="11"/>
      <c r="OKL103" s="11"/>
      <c r="OKM103" s="11"/>
      <c r="OKN103" s="11"/>
      <c r="OKO103" s="11"/>
      <c r="OKP103" s="11"/>
      <c r="OKQ103" s="11"/>
      <c r="OKR103" s="11"/>
      <c r="OKS103" s="11"/>
      <c r="OKT103" s="11"/>
      <c r="OKU103" s="11"/>
      <c r="OKV103" s="11"/>
      <c r="OKW103" s="11"/>
      <c r="OKX103" s="11"/>
      <c r="OKY103" s="11"/>
      <c r="OKZ103" s="11"/>
      <c r="OLA103" s="11"/>
      <c r="OLB103" s="11"/>
      <c r="OLC103" s="11"/>
      <c r="OLD103" s="11"/>
      <c r="OLE103" s="11"/>
      <c r="OLF103" s="11"/>
      <c r="OLG103" s="11"/>
      <c r="OLH103" s="11"/>
      <c r="OLI103" s="11"/>
      <c r="OLJ103" s="11"/>
      <c r="OLK103" s="11"/>
      <c r="OLL103" s="11"/>
      <c r="OLM103" s="11"/>
      <c r="OLN103" s="11"/>
      <c r="OLO103" s="11"/>
      <c r="OLP103" s="11"/>
      <c r="OLQ103" s="11"/>
      <c r="OLR103" s="11"/>
      <c r="OLS103" s="11"/>
      <c r="OLT103" s="11"/>
      <c r="OLU103" s="11"/>
      <c r="OLV103" s="11"/>
      <c r="OLW103" s="11"/>
      <c r="OLX103" s="11"/>
      <c r="OLY103" s="11"/>
      <c r="OLZ103" s="11"/>
      <c r="OMA103" s="11"/>
      <c r="OMB103" s="11"/>
      <c r="OMC103" s="11"/>
      <c r="OMD103" s="11"/>
      <c r="OME103" s="11"/>
      <c r="OMF103" s="11"/>
      <c r="OMG103" s="11"/>
      <c r="OMH103" s="11"/>
      <c r="OMI103" s="11"/>
      <c r="OMJ103" s="11"/>
      <c r="OMK103" s="11"/>
      <c r="OML103" s="11"/>
      <c r="OMM103" s="11"/>
      <c r="OMN103" s="11"/>
      <c r="OMO103" s="11"/>
      <c r="OMP103" s="11"/>
      <c r="OMQ103" s="11"/>
      <c r="OMR103" s="11"/>
      <c r="OMS103" s="11"/>
      <c r="OMT103" s="11"/>
      <c r="OMU103" s="11"/>
      <c r="OMV103" s="11"/>
      <c r="OMW103" s="11"/>
      <c r="OMX103" s="11"/>
      <c r="OMY103" s="11"/>
      <c r="OMZ103" s="11"/>
      <c r="ONA103" s="11"/>
      <c r="ONB103" s="11"/>
      <c r="ONC103" s="11"/>
      <c r="OND103" s="11"/>
      <c r="ONE103" s="11"/>
      <c r="ONF103" s="11"/>
      <c r="ONG103" s="11"/>
      <c r="ONH103" s="11"/>
      <c r="ONI103" s="11"/>
      <c r="ONJ103" s="11"/>
      <c r="ONK103" s="11"/>
      <c r="ONL103" s="11"/>
      <c r="ONM103" s="11"/>
      <c r="ONN103" s="11"/>
      <c r="ONO103" s="11"/>
      <c r="ONP103" s="11"/>
      <c r="ONQ103" s="11"/>
      <c r="ONR103" s="11"/>
      <c r="ONS103" s="11"/>
      <c r="ONT103" s="11"/>
      <c r="ONU103" s="11"/>
      <c r="ONV103" s="11"/>
      <c r="ONW103" s="11"/>
      <c r="ONX103" s="11"/>
      <c r="ONY103" s="11"/>
      <c r="ONZ103" s="11"/>
      <c r="OOA103" s="11"/>
      <c r="OOB103" s="11"/>
      <c r="OOC103" s="11"/>
      <c r="OOD103" s="11"/>
      <c r="OOE103" s="11"/>
      <c r="OOF103" s="11"/>
      <c r="OOG103" s="11"/>
      <c r="OOH103" s="11"/>
      <c r="OOI103" s="11"/>
      <c r="OOJ103" s="11"/>
      <c r="OOK103" s="11"/>
      <c r="OOL103" s="11"/>
      <c r="OOM103" s="11"/>
      <c r="OON103" s="11"/>
      <c r="OOO103" s="11"/>
      <c r="OOP103" s="11"/>
      <c r="OOQ103" s="11"/>
      <c r="OOR103" s="11"/>
      <c r="OOS103" s="11"/>
      <c r="OOT103" s="11"/>
      <c r="OOU103" s="11"/>
      <c r="OOV103" s="11"/>
      <c r="OOW103" s="11"/>
      <c r="OOX103" s="11"/>
      <c r="OOY103" s="11"/>
      <c r="OOZ103" s="11"/>
      <c r="OPA103" s="11"/>
      <c r="OPB103" s="11"/>
      <c r="OPC103" s="11"/>
      <c r="OPD103" s="11"/>
      <c r="OPE103" s="11"/>
      <c r="OPF103" s="11"/>
      <c r="OPG103" s="11"/>
      <c r="OPH103" s="11"/>
      <c r="OPI103" s="11"/>
      <c r="OPJ103" s="11"/>
      <c r="OPK103" s="11"/>
      <c r="OPL103" s="11"/>
      <c r="OPM103" s="11"/>
      <c r="OPN103" s="11"/>
      <c r="OPO103" s="11"/>
      <c r="OPP103" s="11"/>
      <c r="OPQ103" s="11"/>
      <c r="OPR103" s="11"/>
      <c r="OPS103" s="11"/>
      <c r="OPT103" s="11"/>
      <c r="OPU103" s="11"/>
      <c r="OPV103" s="11"/>
      <c r="OPW103" s="11"/>
      <c r="OPX103" s="11"/>
      <c r="OPY103" s="11"/>
      <c r="OPZ103" s="11"/>
      <c r="OQA103" s="11"/>
      <c r="OQB103" s="11"/>
      <c r="OQC103" s="11"/>
      <c r="OQD103" s="11"/>
      <c r="OQE103" s="11"/>
      <c r="OQF103" s="11"/>
      <c r="OQG103" s="11"/>
      <c r="OQH103" s="11"/>
      <c r="OQI103" s="11"/>
      <c r="OQJ103" s="11"/>
      <c r="OQK103" s="11"/>
      <c r="OQL103" s="11"/>
      <c r="OQM103" s="11"/>
      <c r="OQN103" s="11"/>
      <c r="OQO103" s="11"/>
      <c r="OQP103" s="11"/>
      <c r="OQQ103" s="11"/>
      <c r="OQR103" s="11"/>
      <c r="OQS103" s="11"/>
      <c r="OQT103" s="11"/>
      <c r="OQU103" s="11"/>
      <c r="OQV103" s="11"/>
      <c r="OQW103" s="11"/>
      <c r="OQX103" s="11"/>
      <c r="OQY103" s="11"/>
      <c r="OQZ103" s="11"/>
      <c r="ORA103" s="11"/>
      <c r="ORB103" s="11"/>
      <c r="ORC103" s="11"/>
      <c r="ORD103" s="11"/>
      <c r="ORE103" s="11"/>
      <c r="ORF103" s="11"/>
      <c r="ORG103" s="11"/>
      <c r="ORH103" s="11"/>
      <c r="ORI103" s="11"/>
      <c r="ORJ103" s="11"/>
      <c r="ORK103" s="11"/>
      <c r="ORL103" s="11"/>
      <c r="ORM103" s="11"/>
      <c r="ORN103" s="11"/>
      <c r="ORO103" s="11"/>
      <c r="ORP103" s="11"/>
      <c r="ORQ103" s="11"/>
      <c r="ORR103" s="11"/>
      <c r="ORS103" s="11"/>
      <c r="ORT103" s="11"/>
      <c r="ORU103" s="11"/>
      <c r="ORV103" s="11"/>
      <c r="ORW103" s="11"/>
      <c r="ORX103" s="11"/>
      <c r="ORY103" s="11"/>
      <c r="ORZ103" s="11"/>
      <c r="OSA103" s="11"/>
      <c r="OSB103" s="11"/>
      <c r="OSC103" s="11"/>
      <c r="OSD103" s="11"/>
      <c r="OSE103" s="11"/>
      <c r="OSF103" s="11"/>
      <c r="OSG103" s="11"/>
      <c r="OSH103" s="11"/>
      <c r="OSI103" s="11"/>
      <c r="OSJ103" s="11"/>
      <c r="OSK103" s="11"/>
      <c r="OSL103" s="11"/>
      <c r="OSM103" s="11"/>
      <c r="OSN103" s="11"/>
      <c r="OSO103" s="11"/>
      <c r="OSP103" s="11"/>
      <c r="OSQ103" s="11"/>
      <c r="OSR103" s="11"/>
      <c r="OSS103" s="11"/>
      <c r="OST103" s="11"/>
      <c r="OSU103" s="11"/>
      <c r="OSV103" s="11"/>
      <c r="OSW103" s="11"/>
      <c r="OSX103" s="11"/>
      <c r="OSY103" s="11"/>
      <c r="OSZ103" s="11"/>
      <c r="OTA103" s="11"/>
      <c r="OTB103" s="11"/>
      <c r="OTC103" s="11"/>
      <c r="OTD103" s="11"/>
      <c r="OTE103" s="11"/>
      <c r="OTF103" s="11"/>
      <c r="OTG103" s="11"/>
      <c r="OTH103" s="11"/>
      <c r="OTI103" s="11"/>
      <c r="OTJ103" s="11"/>
      <c r="OTK103" s="11"/>
      <c r="OTL103" s="11"/>
      <c r="OTM103" s="11"/>
      <c r="OTN103" s="11"/>
      <c r="OTO103" s="11"/>
      <c r="OTP103" s="11"/>
      <c r="OTQ103" s="11"/>
      <c r="OTR103" s="11"/>
      <c r="OTS103" s="11"/>
      <c r="OTT103" s="11"/>
      <c r="OTU103" s="11"/>
      <c r="OTV103" s="11"/>
      <c r="OTW103" s="11"/>
      <c r="OTX103" s="11"/>
      <c r="OTY103" s="11"/>
      <c r="OTZ103" s="11"/>
      <c r="OUA103" s="11"/>
      <c r="OUB103" s="11"/>
      <c r="OUC103" s="11"/>
      <c r="OUD103" s="11"/>
      <c r="OUE103" s="11"/>
      <c r="OUF103" s="11"/>
      <c r="OUG103" s="11"/>
      <c r="OUH103" s="11"/>
      <c r="OUI103" s="11"/>
      <c r="OUJ103" s="11"/>
      <c r="OUK103" s="11"/>
      <c r="OUL103" s="11"/>
      <c r="OUM103" s="11"/>
      <c r="OUN103" s="11"/>
      <c r="OUO103" s="11"/>
      <c r="OUP103" s="11"/>
      <c r="OUQ103" s="11"/>
      <c r="OUR103" s="11"/>
      <c r="OUS103" s="11"/>
      <c r="OUT103" s="11"/>
      <c r="OUU103" s="11"/>
      <c r="OUV103" s="11"/>
      <c r="OUW103" s="11"/>
      <c r="OUX103" s="11"/>
      <c r="OUY103" s="11"/>
      <c r="OUZ103" s="11"/>
      <c r="OVA103" s="11"/>
      <c r="OVB103" s="11"/>
      <c r="OVC103" s="11"/>
      <c r="OVD103" s="11"/>
      <c r="OVE103" s="11"/>
      <c r="OVF103" s="11"/>
      <c r="OVG103" s="11"/>
      <c r="OVH103" s="11"/>
      <c r="OVI103" s="11"/>
      <c r="OVJ103" s="11"/>
      <c r="OVK103" s="11"/>
      <c r="OVL103" s="11"/>
      <c r="OVM103" s="11"/>
      <c r="OVN103" s="11"/>
      <c r="OVO103" s="11"/>
      <c r="OVP103" s="11"/>
      <c r="OVQ103" s="11"/>
      <c r="OVR103" s="11"/>
      <c r="OVS103" s="11"/>
      <c r="OVT103" s="11"/>
      <c r="OVU103" s="11"/>
      <c r="OVV103" s="11"/>
      <c r="OVW103" s="11"/>
      <c r="OVX103" s="11"/>
      <c r="OVY103" s="11"/>
      <c r="OVZ103" s="11"/>
      <c r="OWA103" s="11"/>
      <c r="OWB103" s="11"/>
      <c r="OWC103" s="11"/>
      <c r="OWD103" s="11"/>
      <c r="OWE103" s="11"/>
      <c r="OWF103" s="11"/>
      <c r="OWG103" s="11"/>
      <c r="OWH103" s="11"/>
      <c r="OWI103" s="11"/>
      <c r="OWJ103" s="11"/>
      <c r="OWK103" s="11"/>
      <c r="OWL103" s="11"/>
      <c r="OWM103" s="11"/>
      <c r="OWN103" s="11"/>
      <c r="OWO103" s="11"/>
      <c r="OWP103" s="11"/>
      <c r="OWQ103" s="11"/>
      <c r="OWR103" s="11"/>
      <c r="OWS103" s="11"/>
      <c r="OWT103" s="11"/>
      <c r="OWU103" s="11"/>
      <c r="OWV103" s="11"/>
      <c r="OWW103" s="11"/>
      <c r="OWX103" s="11"/>
      <c r="OWY103" s="11"/>
      <c r="OWZ103" s="11"/>
      <c r="OXA103" s="11"/>
      <c r="OXB103" s="11"/>
      <c r="OXC103" s="11"/>
      <c r="OXD103" s="11"/>
      <c r="OXE103" s="11"/>
      <c r="OXF103" s="11"/>
      <c r="OXG103" s="11"/>
      <c r="OXH103" s="11"/>
      <c r="OXI103" s="11"/>
      <c r="OXJ103" s="11"/>
      <c r="OXK103" s="11"/>
      <c r="OXL103" s="11"/>
      <c r="OXM103" s="11"/>
      <c r="OXN103" s="11"/>
      <c r="OXO103" s="11"/>
      <c r="OXP103" s="11"/>
      <c r="OXQ103" s="11"/>
      <c r="OXR103" s="11"/>
      <c r="OXS103" s="11"/>
      <c r="OXT103" s="11"/>
      <c r="OXU103" s="11"/>
      <c r="OXV103" s="11"/>
      <c r="OXW103" s="11"/>
      <c r="OXX103" s="11"/>
      <c r="OXY103" s="11"/>
      <c r="OXZ103" s="11"/>
      <c r="OYA103" s="11"/>
      <c r="OYB103" s="11"/>
      <c r="OYC103" s="11"/>
      <c r="OYD103" s="11"/>
      <c r="OYE103" s="11"/>
      <c r="OYF103" s="11"/>
      <c r="OYG103" s="11"/>
      <c r="OYH103" s="11"/>
      <c r="OYI103" s="11"/>
      <c r="OYJ103" s="11"/>
      <c r="OYK103" s="11"/>
      <c r="OYL103" s="11"/>
      <c r="OYM103" s="11"/>
      <c r="OYN103" s="11"/>
      <c r="OYO103" s="11"/>
      <c r="OYP103" s="11"/>
      <c r="OYQ103" s="11"/>
      <c r="OYR103" s="11"/>
      <c r="OYS103" s="11"/>
      <c r="OYT103" s="11"/>
      <c r="OYU103" s="11"/>
      <c r="OYV103" s="11"/>
      <c r="OYW103" s="11"/>
      <c r="OYX103" s="11"/>
      <c r="OYY103" s="11"/>
      <c r="OYZ103" s="11"/>
      <c r="OZA103" s="11"/>
      <c r="OZB103" s="11"/>
      <c r="OZC103" s="11"/>
      <c r="OZD103" s="11"/>
      <c r="OZE103" s="11"/>
      <c r="OZF103" s="11"/>
      <c r="OZG103" s="11"/>
      <c r="OZH103" s="11"/>
      <c r="OZI103" s="11"/>
      <c r="OZJ103" s="11"/>
      <c r="OZK103" s="11"/>
      <c r="OZL103" s="11"/>
      <c r="OZM103" s="11"/>
      <c r="OZN103" s="11"/>
      <c r="OZO103" s="11"/>
      <c r="OZP103" s="11"/>
      <c r="OZQ103" s="11"/>
      <c r="OZR103" s="11"/>
      <c r="OZS103" s="11"/>
      <c r="OZT103" s="11"/>
      <c r="OZU103" s="11"/>
      <c r="OZV103" s="11"/>
      <c r="OZW103" s="11"/>
      <c r="OZX103" s="11"/>
      <c r="OZY103" s="11"/>
      <c r="OZZ103" s="11"/>
      <c r="PAA103" s="11"/>
      <c r="PAB103" s="11"/>
      <c r="PAC103" s="11"/>
      <c r="PAD103" s="11"/>
      <c r="PAE103" s="11"/>
      <c r="PAF103" s="11"/>
      <c r="PAG103" s="11"/>
      <c r="PAH103" s="11"/>
      <c r="PAI103" s="11"/>
      <c r="PAJ103" s="11"/>
      <c r="PAK103" s="11"/>
      <c r="PAL103" s="11"/>
      <c r="PAM103" s="11"/>
      <c r="PAN103" s="11"/>
      <c r="PAO103" s="11"/>
      <c r="PAP103" s="11"/>
      <c r="PAQ103" s="11"/>
      <c r="PAR103" s="11"/>
      <c r="PAS103" s="11"/>
      <c r="PAT103" s="11"/>
      <c r="PAU103" s="11"/>
      <c r="PAV103" s="11"/>
      <c r="PAW103" s="11"/>
      <c r="PAX103" s="11"/>
      <c r="PAY103" s="11"/>
      <c r="PAZ103" s="11"/>
      <c r="PBA103" s="11"/>
      <c r="PBB103" s="11"/>
      <c r="PBC103" s="11"/>
      <c r="PBD103" s="11"/>
      <c r="PBE103" s="11"/>
      <c r="PBF103" s="11"/>
      <c r="PBG103" s="11"/>
      <c r="PBH103" s="11"/>
      <c r="PBI103" s="11"/>
      <c r="PBJ103" s="11"/>
      <c r="PBK103" s="11"/>
      <c r="PBL103" s="11"/>
      <c r="PBM103" s="11"/>
      <c r="PBN103" s="11"/>
      <c r="PBO103" s="11"/>
      <c r="PBP103" s="11"/>
      <c r="PBQ103" s="11"/>
      <c r="PBR103" s="11"/>
      <c r="PBS103" s="11"/>
      <c r="PBT103" s="11"/>
      <c r="PBU103" s="11"/>
      <c r="PBV103" s="11"/>
      <c r="PBW103" s="11"/>
      <c r="PBX103" s="11"/>
      <c r="PBY103" s="11"/>
      <c r="PBZ103" s="11"/>
      <c r="PCA103" s="11"/>
      <c r="PCB103" s="11"/>
      <c r="PCC103" s="11"/>
      <c r="PCD103" s="11"/>
      <c r="PCE103" s="11"/>
      <c r="PCF103" s="11"/>
      <c r="PCG103" s="11"/>
      <c r="PCH103" s="11"/>
      <c r="PCI103" s="11"/>
      <c r="PCJ103" s="11"/>
      <c r="PCK103" s="11"/>
      <c r="PCL103" s="11"/>
      <c r="PCM103" s="11"/>
      <c r="PCN103" s="11"/>
      <c r="PCO103" s="11"/>
      <c r="PCP103" s="11"/>
      <c r="PCQ103" s="11"/>
      <c r="PCR103" s="11"/>
      <c r="PCS103" s="11"/>
      <c r="PCT103" s="11"/>
      <c r="PCU103" s="11"/>
      <c r="PCV103" s="11"/>
      <c r="PCW103" s="11"/>
      <c r="PCX103" s="11"/>
      <c r="PCY103" s="11"/>
      <c r="PCZ103" s="11"/>
      <c r="PDA103" s="11"/>
      <c r="PDB103" s="11"/>
      <c r="PDC103" s="11"/>
      <c r="PDD103" s="11"/>
      <c r="PDE103" s="11"/>
      <c r="PDF103" s="11"/>
      <c r="PDG103" s="11"/>
      <c r="PDH103" s="11"/>
      <c r="PDI103" s="11"/>
      <c r="PDJ103" s="11"/>
      <c r="PDK103" s="11"/>
      <c r="PDL103" s="11"/>
      <c r="PDM103" s="11"/>
      <c r="PDN103" s="11"/>
      <c r="PDO103" s="11"/>
      <c r="PDP103" s="11"/>
      <c r="PDQ103" s="11"/>
      <c r="PDR103" s="11"/>
      <c r="PDS103" s="11"/>
      <c r="PDT103" s="11"/>
      <c r="PDU103" s="11"/>
      <c r="PDV103" s="11"/>
      <c r="PDW103" s="11"/>
      <c r="PDX103" s="11"/>
      <c r="PDY103" s="11"/>
      <c r="PDZ103" s="11"/>
      <c r="PEA103" s="11"/>
      <c r="PEB103" s="11"/>
      <c r="PEC103" s="11"/>
      <c r="PED103" s="11"/>
      <c r="PEE103" s="11"/>
      <c r="PEF103" s="11"/>
      <c r="PEG103" s="11"/>
      <c r="PEH103" s="11"/>
      <c r="PEI103" s="11"/>
      <c r="PEJ103" s="11"/>
      <c r="PEK103" s="11"/>
      <c r="PEL103" s="11"/>
      <c r="PEM103" s="11"/>
      <c r="PEN103" s="11"/>
      <c r="PEO103" s="11"/>
      <c r="PEP103" s="11"/>
      <c r="PEQ103" s="11"/>
      <c r="PER103" s="11"/>
      <c r="PES103" s="11"/>
      <c r="PET103" s="11"/>
      <c r="PEU103" s="11"/>
      <c r="PEV103" s="11"/>
      <c r="PEW103" s="11"/>
      <c r="PEX103" s="11"/>
      <c r="PEY103" s="11"/>
      <c r="PEZ103" s="11"/>
      <c r="PFA103" s="11"/>
      <c r="PFB103" s="11"/>
      <c r="PFC103" s="11"/>
      <c r="PFD103" s="11"/>
      <c r="PFE103" s="11"/>
      <c r="PFF103" s="11"/>
      <c r="PFG103" s="11"/>
      <c r="PFH103" s="11"/>
      <c r="PFI103" s="11"/>
      <c r="PFJ103" s="11"/>
      <c r="PFK103" s="11"/>
      <c r="PFL103" s="11"/>
      <c r="PFM103" s="11"/>
      <c r="PFN103" s="11"/>
      <c r="PFO103" s="11"/>
      <c r="PFP103" s="11"/>
      <c r="PFQ103" s="11"/>
      <c r="PFR103" s="11"/>
      <c r="PFS103" s="11"/>
      <c r="PFT103" s="11"/>
      <c r="PFU103" s="11"/>
      <c r="PFV103" s="11"/>
      <c r="PFW103" s="11"/>
      <c r="PFX103" s="11"/>
      <c r="PFY103" s="11"/>
      <c r="PFZ103" s="11"/>
      <c r="PGA103" s="11"/>
      <c r="PGB103" s="11"/>
      <c r="PGC103" s="11"/>
      <c r="PGD103" s="11"/>
      <c r="PGE103" s="11"/>
      <c r="PGF103" s="11"/>
      <c r="PGG103" s="11"/>
      <c r="PGH103" s="11"/>
      <c r="PGI103" s="11"/>
      <c r="PGJ103" s="11"/>
      <c r="PGK103" s="11"/>
      <c r="PGL103" s="11"/>
      <c r="PGM103" s="11"/>
      <c r="PGN103" s="11"/>
      <c r="PGO103" s="11"/>
      <c r="PGP103" s="11"/>
      <c r="PGQ103" s="11"/>
      <c r="PGR103" s="11"/>
      <c r="PGS103" s="11"/>
      <c r="PGT103" s="11"/>
      <c r="PGU103" s="11"/>
      <c r="PGV103" s="11"/>
      <c r="PGW103" s="11"/>
      <c r="PGX103" s="11"/>
      <c r="PGY103" s="11"/>
      <c r="PGZ103" s="11"/>
      <c r="PHA103" s="11"/>
      <c r="PHB103" s="11"/>
      <c r="PHC103" s="11"/>
      <c r="PHD103" s="11"/>
      <c r="PHE103" s="11"/>
      <c r="PHF103" s="11"/>
      <c r="PHG103" s="11"/>
      <c r="PHH103" s="11"/>
      <c r="PHI103" s="11"/>
      <c r="PHJ103" s="11"/>
      <c r="PHK103" s="11"/>
      <c r="PHL103" s="11"/>
      <c r="PHM103" s="11"/>
      <c r="PHN103" s="11"/>
      <c r="PHO103" s="11"/>
      <c r="PHP103" s="11"/>
      <c r="PHQ103" s="11"/>
      <c r="PHR103" s="11"/>
      <c r="PHS103" s="11"/>
      <c r="PHT103" s="11"/>
      <c r="PHU103" s="11"/>
      <c r="PHV103" s="11"/>
      <c r="PHW103" s="11"/>
      <c r="PHX103" s="11"/>
      <c r="PHY103" s="11"/>
      <c r="PHZ103" s="11"/>
      <c r="PIA103" s="11"/>
      <c r="PIB103" s="11"/>
      <c r="PIC103" s="11"/>
      <c r="PID103" s="11"/>
      <c r="PIE103" s="11"/>
      <c r="PIF103" s="11"/>
      <c r="PIG103" s="11"/>
      <c r="PIH103" s="11"/>
      <c r="PII103" s="11"/>
      <c r="PIJ103" s="11"/>
      <c r="PIK103" s="11"/>
      <c r="PIL103" s="11"/>
      <c r="PIM103" s="11"/>
      <c r="PIN103" s="11"/>
      <c r="PIO103" s="11"/>
      <c r="PIP103" s="11"/>
      <c r="PIQ103" s="11"/>
      <c r="PIR103" s="11"/>
      <c r="PIS103" s="11"/>
      <c r="PIT103" s="11"/>
      <c r="PIU103" s="11"/>
      <c r="PIV103" s="11"/>
      <c r="PIW103" s="11"/>
      <c r="PIX103" s="11"/>
      <c r="PIY103" s="11"/>
      <c r="PIZ103" s="11"/>
      <c r="PJA103" s="11"/>
      <c r="PJB103" s="11"/>
      <c r="PJC103" s="11"/>
      <c r="PJD103" s="11"/>
      <c r="PJE103" s="11"/>
      <c r="PJF103" s="11"/>
      <c r="PJG103" s="11"/>
      <c r="PJH103" s="11"/>
      <c r="PJI103" s="11"/>
      <c r="PJJ103" s="11"/>
      <c r="PJK103" s="11"/>
      <c r="PJL103" s="11"/>
      <c r="PJM103" s="11"/>
      <c r="PJN103" s="11"/>
      <c r="PJO103" s="11"/>
      <c r="PJP103" s="11"/>
      <c r="PJQ103" s="11"/>
      <c r="PJR103" s="11"/>
      <c r="PJS103" s="11"/>
      <c r="PJT103" s="11"/>
      <c r="PJU103" s="11"/>
      <c r="PJV103" s="11"/>
      <c r="PJW103" s="11"/>
      <c r="PJX103" s="11"/>
      <c r="PJY103" s="11"/>
      <c r="PJZ103" s="11"/>
      <c r="PKA103" s="11"/>
      <c r="PKB103" s="11"/>
      <c r="PKC103" s="11"/>
      <c r="PKD103" s="11"/>
      <c r="PKE103" s="11"/>
      <c r="PKF103" s="11"/>
      <c r="PKG103" s="11"/>
      <c r="PKH103" s="11"/>
      <c r="PKI103" s="11"/>
      <c r="PKJ103" s="11"/>
      <c r="PKK103" s="11"/>
      <c r="PKL103" s="11"/>
      <c r="PKM103" s="11"/>
      <c r="PKN103" s="11"/>
      <c r="PKO103" s="11"/>
      <c r="PKP103" s="11"/>
      <c r="PKQ103" s="11"/>
      <c r="PKR103" s="11"/>
      <c r="PKS103" s="11"/>
      <c r="PKT103" s="11"/>
      <c r="PKU103" s="11"/>
      <c r="PKV103" s="11"/>
      <c r="PKW103" s="11"/>
      <c r="PKX103" s="11"/>
      <c r="PKY103" s="11"/>
      <c r="PKZ103" s="11"/>
      <c r="PLA103" s="11"/>
      <c r="PLB103" s="11"/>
      <c r="PLC103" s="11"/>
      <c r="PLD103" s="11"/>
      <c r="PLE103" s="11"/>
      <c r="PLF103" s="11"/>
      <c r="PLG103" s="11"/>
      <c r="PLH103" s="11"/>
      <c r="PLI103" s="11"/>
      <c r="PLJ103" s="11"/>
      <c r="PLK103" s="11"/>
      <c r="PLL103" s="11"/>
      <c r="PLM103" s="11"/>
      <c r="PLN103" s="11"/>
      <c r="PLO103" s="11"/>
      <c r="PLP103" s="11"/>
      <c r="PLQ103" s="11"/>
      <c r="PLR103" s="11"/>
      <c r="PLS103" s="11"/>
      <c r="PLT103" s="11"/>
      <c r="PLU103" s="11"/>
      <c r="PLV103" s="11"/>
      <c r="PLW103" s="11"/>
      <c r="PLX103" s="11"/>
      <c r="PLY103" s="11"/>
      <c r="PLZ103" s="11"/>
      <c r="PMA103" s="11"/>
      <c r="PMB103" s="11"/>
      <c r="PMC103" s="11"/>
      <c r="PMD103" s="11"/>
      <c r="PME103" s="11"/>
      <c r="PMF103" s="11"/>
      <c r="PMG103" s="11"/>
      <c r="PMH103" s="11"/>
      <c r="PMI103" s="11"/>
      <c r="PMJ103" s="11"/>
      <c r="PMK103" s="11"/>
      <c r="PML103" s="11"/>
      <c r="PMM103" s="11"/>
      <c r="PMN103" s="11"/>
      <c r="PMO103" s="11"/>
      <c r="PMP103" s="11"/>
      <c r="PMQ103" s="11"/>
      <c r="PMR103" s="11"/>
      <c r="PMS103" s="11"/>
      <c r="PMT103" s="11"/>
      <c r="PMU103" s="11"/>
      <c r="PMV103" s="11"/>
      <c r="PMW103" s="11"/>
      <c r="PMX103" s="11"/>
      <c r="PMY103" s="11"/>
      <c r="PMZ103" s="11"/>
      <c r="PNA103" s="11"/>
      <c r="PNB103" s="11"/>
      <c r="PNC103" s="11"/>
      <c r="PND103" s="11"/>
      <c r="PNE103" s="11"/>
      <c r="PNF103" s="11"/>
      <c r="PNG103" s="11"/>
      <c r="PNH103" s="11"/>
      <c r="PNI103" s="11"/>
      <c r="PNJ103" s="11"/>
      <c r="PNK103" s="11"/>
      <c r="PNL103" s="11"/>
      <c r="PNM103" s="11"/>
      <c r="PNN103" s="11"/>
      <c r="PNO103" s="11"/>
      <c r="PNP103" s="11"/>
      <c r="PNQ103" s="11"/>
      <c r="PNR103" s="11"/>
      <c r="PNS103" s="11"/>
      <c r="PNT103" s="11"/>
      <c r="PNU103" s="11"/>
      <c r="PNV103" s="11"/>
      <c r="PNW103" s="11"/>
      <c r="PNX103" s="11"/>
      <c r="PNY103" s="11"/>
      <c r="PNZ103" s="11"/>
      <c r="POA103" s="11"/>
      <c r="POB103" s="11"/>
      <c r="POC103" s="11"/>
      <c r="POD103" s="11"/>
      <c r="POE103" s="11"/>
      <c r="POF103" s="11"/>
      <c r="POG103" s="11"/>
      <c r="POH103" s="11"/>
      <c r="POI103" s="11"/>
      <c r="POJ103" s="11"/>
      <c r="POK103" s="11"/>
      <c r="POL103" s="11"/>
      <c r="POM103" s="11"/>
      <c r="PON103" s="11"/>
      <c r="POO103" s="11"/>
      <c r="POP103" s="11"/>
      <c r="POQ103" s="11"/>
      <c r="POR103" s="11"/>
      <c r="POS103" s="11"/>
      <c r="POT103" s="11"/>
      <c r="POU103" s="11"/>
      <c r="POV103" s="11"/>
      <c r="POW103" s="11"/>
      <c r="POX103" s="11"/>
      <c r="POY103" s="11"/>
      <c r="POZ103" s="11"/>
      <c r="PPA103" s="11"/>
      <c r="PPB103" s="11"/>
      <c r="PPC103" s="11"/>
      <c r="PPD103" s="11"/>
      <c r="PPE103" s="11"/>
      <c r="PPF103" s="11"/>
      <c r="PPG103" s="11"/>
      <c r="PPH103" s="11"/>
      <c r="PPI103" s="11"/>
      <c r="PPJ103" s="11"/>
      <c r="PPK103" s="11"/>
      <c r="PPL103" s="11"/>
      <c r="PPM103" s="11"/>
      <c r="PPN103" s="11"/>
      <c r="PPO103" s="11"/>
      <c r="PPP103" s="11"/>
      <c r="PPQ103" s="11"/>
      <c r="PPR103" s="11"/>
      <c r="PPS103" s="11"/>
      <c r="PPT103" s="11"/>
      <c r="PPU103" s="11"/>
      <c r="PPV103" s="11"/>
      <c r="PPW103" s="11"/>
      <c r="PPX103" s="11"/>
      <c r="PPY103" s="11"/>
      <c r="PPZ103" s="11"/>
      <c r="PQA103" s="11"/>
      <c r="PQB103" s="11"/>
      <c r="PQC103" s="11"/>
      <c r="PQD103" s="11"/>
      <c r="PQE103" s="11"/>
      <c r="PQF103" s="11"/>
      <c r="PQG103" s="11"/>
      <c r="PQH103" s="11"/>
      <c r="PQI103" s="11"/>
      <c r="PQJ103" s="11"/>
      <c r="PQK103" s="11"/>
      <c r="PQL103" s="11"/>
      <c r="PQM103" s="11"/>
      <c r="PQN103" s="11"/>
      <c r="PQO103" s="11"/>
      <c r="PQP103" s="11"/>
      <c r="PQQ103" s="11"/>
      <c r="PQR103" s="11"/>
      <c r="PQS103" s="11"/>
      <c r="PQT103" s="11"/>
      <c r="PQU103" s="11"/>
      <c r="PQV103" s="11"/>
      <c r="PQW103" s="11"/>
      <c r="PQX103" s="11"/>
      <c r="PQY103" s="11"/>
      <c r="PQZ103" s="11"/>
      <c r="PRA103" s="11"/>
      <c r="PRB103" s="11"/>
      <c r="PRC103" s="11"/>
      <c r="PRD103" s="11"/>
      <c r="PRE103" s="11"/>
      <c r="PRF103" s="11"/>
      <c r="PRG103" s="11"/>
      <c r="PRH103" s="11"/>
      <c r="PRI103" s="11"/>
      <c r="PRJ103" s="11"/>
      <c r="PRK103" s="11"/>
      <c r="PRL103" s="11"/>
      <c r="PRM103" s="11"/>
      <c r="PRN103" s="11"/>
      <c r="PRO103" s="11"/>
      <c r="PRP103" s="11"/>
      <c r="PRQ103" s="11"/>
      <c r="PRR103" s="11"/>
      <c r="PRS103" s="11"/>
      <c r="PRT103" s="11"/>
      <c r="PRU103" s="11"/>
      <c r="PRV103" s="11"/>
      <c r="PRW103" s="11"/>
      <c r="PRX103" s="11"/>
      <c r="PRY103" s="11"/>
      <c r="PRZ103" s="11"/>
      <c r="PSA103" s="11"/>
      <c r="PSB103" s="11"/>
      <c r="PSC103" s="11"/>
      <c r="PSD103" s="11"/>
      <c r="PSE103" s="11"/>
      <c r="PSF103" s="11"/>
      <c r="PSG103" s="11"/>
      <c r="PSH103" s="11"/>
      <c r="PSI103" s="11"/>
      <c r="PSJ103" s="11"/>
      <c r="PSK103" s="11"/>
      <c r="PSL103" s="11"/>
      <c r="PSM103" s="11"/>
      <c r="PSN103" s="11"/>
      <c r="PSO103" s="11"/>
      <c r="PSP103" s="11"/>
      <c r="PSQ103" s="11"/>
      <c r="PSR103" s="11"/>
      <c r="PSS103" s="11"/>
      <c r="PST103" s="11"/>
      <c r="PSU103" s="11"/>
      <c r="PSV103" s="11"/>
      <c r="PSW103" s="11"/>
      <c r="PSX103" s="11"/>
      <c r="PSY103" s="11"/>
      <c r="PSZ103" s="11"/>
      <c r="PTA103" s="11"/>
      <c r="PTB103" s="11"/>
      <c r="PTC103" s="11"/>
      <c r="PTD103" s="11"/>
      <c r="PTE103" s="11"/>
      <c r="PTF103" s="11"/>
      <c r="PTG103" s="11"/>
      <c r="PTH103" s="11"/>
      <c r="PTI103" s="11"/>
      <c r="PTJ103" s="11"/>
      <c r="PTK103" s="11"/>
      <c r="PTL103" s="11"/>
      <c r="PTM103" s="11"/>
      <c r="PTN103" s="11"/>
      <c r="PTO103" s="11"/>
      <c r="PTP103" s="11"/>
      <c r="PTQ103" s="11"/>
      <c r="PTR103" s="11"/>
      <c r="PTS103" s="11"/>
      <c r="PTT103" s="11"/>
      <c r="PTU103" s="11"/>
      <c r="PTV103" s="11"/>
      <c r="PTW103" s="11"/>
      <c r="PTX103" s="11"/>
      <c r="PTY103" s="11"/>
      <c r="PTZ103" s="11"/>
      <c r="PUA103" s="11"/>
      <c r="PUB103" s="11"/>
      <c r="PUC103" s="11"/>
      <c r="PUD103" s="11"/>
      <c r="PUE103" s="11"/>
      <c r="PUF103" s="11"/>
      <c r="PUG103" s="11"/>
      <c r="PUH103" s="11"/>
      <c r="PUI103" s="11"/>
      <c r="PUJ103" s="11"/>
      <c r="PUK103" s="11"/>
      <c r="PUL103" s="11"/>
      <c r="PUM103" s="11"/>
      <c r="PUN103" s="11"/>
      <c r="PUO103" s="11"/>
      <c r="PUP103" s="11"/>
      <c r="PUQ103" s="11"/>
      <c r="PUR103" s="11"/>
      <c r="PUS103" s="11"/>
      <c r="PUT103" s="11"/>
      <c r="PUU103" s="11"/>
      <c r="PUV103" s="11"/>
      <c r="PUW103" s="11"/>
      <c r="PUX103" s="11"/>
      <c r="PUY103" s="11"/>
      <c r="PUZ103" s="11"/>
      <c r="PVA103" s="11"/>
      <c r="PVB103" s="11"/>
      <c r="PVC103" s="11"/>
      <c r="PVD103" s="11"/>
      <c r="PVE103" s="11"/>
      <c r="PVF103" s="11"/>
      <c r="PVG103" s="11"/>
      <c r="PVH103" s="11"/>
      <c r="PVI103" s="11"/>
      <c r="PVJ103" s="11"/>
      <c r="PVK103" s="11"/>
      <c r="PVL103" s="11"/>
      <c r="PVM103" s="11"/>
      <c r="PVN103" s="11"/>
      <c r="PVO103" s="11"/>
      <c r="PVP103" s="11"/>
      <c r="PVQ103" s="11"/>
      <c r="PVR103" s="11"/>
      <c r="PVS103" s="11"/>
      <c r="PVT103" s="11"/>
      <c r="PVU103" s="11"/>
      <c r="PVV103" s="11"/>
      <c r="PVW103" s="11"/>
      <c r="PVX103" s="11"/>
      <c r="PVY103" s="11"/>
      <c r="PVZ103" s="11"/>
      <c r="PWA103" s="11"/>
      <c r="PWB103" s="11"/>
      <c r="PWC103" s="11"/>
      <c r="PWD103" s="11"/>
      <c r="PWE103" s="11"/>
      <c r="PWF103" s="11"/>
      <c r="PWG103" s="11"/>
      <c r="PWH103" s="11"/>
      <c r="PWI103" s="11"/>
      <c r="PWJ103" s="11"/>
      <c r="PWK103" s="11"/>
      <c r="PWL103" s="11"/>
      <c r="PWM103" s="11"/>
      <c r="PWN103" s="11"/>
      <c r="PWO103" s="11"/>
      <c r="PWP103" s="11"/>
      <c r="PWQ103" s="11"/>
      <c r="PWR103" s="11"/>
      <c r="PWS103" s="11"/>
      <c r="PWT103" s="11"/>
      <c r="PWU103" s="11"/>
      <c r="PWV103" s="11"/>
      <c r="PWW103" s="11"/>
      <c r="PWX103" s="11"/>
      <c r="PWY103" s="11"/>
      <c r="PWZ103" s="11"/>
      <c r="PXA103" s="11"/>
      <c r="PXB103" s="11"/>
      <c r="PXC103" s="11"/>
      <c r="PXD103" s="11"/>
      <c r="PXE103" s="11"/>
      <c r="PXF103" s="11"/>
      <c r="PXG103" s="11"/>
      <c r="PXH103" s="11"/>
      <c r="PXI103" s="11"/>
      <c r="PXJ103" s="11"/>
      <c r="PXK103" s="11"/>
      <c r="PXL103" s="11"/>
      <c r="PXM103" s="11"/>
      <c r="PXN103" s="11"/>
      <c r="PXO103" s="11"/>
      <c r="PXP103" s="11"/>
      <c r="PXQ103" s="11"/>
      <c r="PXR103" s="11"/>
      <c r="PXS103" s="11"/>
      <c r="PXT103" s="11"/>
      <c r="PXU103" s="11"/>
      <c r="PXV103" s="11"/>
      <c r="PXW103" s="11"/>
      <c r="PXX103" s="11"/>
      <c r="PXY103" s="11"/>
      <c r="PXZ103" s="11"/>
      <c r="PYA103" s="11"/>
      <c r="PYB103" s="11"/>
      <c r="PYC103" s="11"/>
      <c r="PYD103" s="11"/>
      <c r="PYE103" s="11"/>
      <c r="PYF103" s="11"/>
      <c r="PYG103" s="11"/>
      <c r="PYH103" s="11"/>
      <c r="PYI103" s="11"/>
      <c r="PYJ103" s="11"/>
      <c r="PYK103" s="11"/>
      <c r="PYL103" s="11"/>
      <c r="PYM103" s="11"/>
      <c r="PYN103" s="11"/>
      <c r="PYO103" s="11"/>
      <c r="PYP103" s="11"/>
      <c r="PYQ103" s="11"/>
      <c r="PYR103" s="11"/>
      <c r="PYS103" s="11"/>
      <c r="PYT103" s="11"/>
      <c r="PYU103" s="11"/>
      <c r="PYV103" s="11"/>
      <c r="PYW103" s="11"/>
      <c r="PYX103" s="11"/>
      <c r="PYY103" s="11"/>
      <c r="PYZ103" s="11"/>
      <c r="PZA103" s="11"/>
      <c r="PZB103" s="11"/>
      <c r="PZC103" s="11"/>
      <c r="PZD103" s="11"/>
      <c r="PZE103" s="11"/>
      <c r="PZF103" s="11"/>
      <c r="PZG103" s="11"/>
      <c r="PZH103" s="11"/>
      <c r="PZI103" s="11"/>
      <c r="PZJ103" s="11"/>
      <c r="PZK103" s="11"/>
      <c r="PZL103" s="11"/>
      <c r="PZM103" s="11"/>
      <c r="PZN103" s="11"/>
      <c r="PZO103" s="11"/>
      <c r="PZP103" s="11"/>
      <c r="PZQ103" s="11"/>
      <c r="PZR103" s="11"/>
      <c r="PZS103" s="11"/>
      <c r="PZT103" s="11"/>
      <c r="PZU103" s="11"/>
      <c r="PZV103" s="11"/>
      <c r="PZW103" s="11"/>
      <c r="PZX103" s="11"/>
      <c r="PZY103" s="11"/>
      <c r="PZZ103" s="11"/>
      <c r="QAA103" s="11"/>
      <c r="QAB103" s="11"/>
      <c r="QAC103" s="11"/>
      <c r="QAD103" s="11"/>
      <c r="QAE103" s="11"/>
      <c r="QAF103" s="11"/>
      <c r="QAG103" s="11"/>
      <c r="QAH103" s="11"/>
      <c r="QAI103" s="11"/>
      <c r="QAJ103" s="11"/>
      <c r="QAK103" s="11"/>
      <c r="QAL103" s="11"/>
      <c r="QAM103" s="11"/>
      <c r="QAN103" s="11"/>
      <c r="QAO103" s="11"/>
      <c r="QAP103" s="11"/>
      <c r="QAQ103" s="11"/>
      <c r="QAR103" s="11"/>
      <c r="QAS103" s="11"/>
      <c r="QAT103" s="11"/>
      <c r="QAU103" s="11"/>
      <c r="QAV103" s="11"/>
      <c r="QAW103" s="11"/>
      <c r="QAX103" s="11"/>
      <c r="QAY103" s="11"/>
      <c r="QAZ103" s="11"/>
      <c r="QBA103" s="11"/>
      <c r="QBB103" s="11"/>
      <c r="QBC103" s="11"/>
      <c r="QBD103" s="11"/>
      <c r="QBE103" s="11"/>
      <c r="QBF103" s="11"/>
      <c r="QBG103" s="11"/>
      <c r="QBH103" s="11"/>
      <c r="QBI103" s="11"/>
      <c r="QBJ103" s="11"/>
      <c r="QBK103" s="11"/>
      <c r="QBL103" s="11"/>
      <c r="QBM103" s="11"/>
      <c r="QBN103" s="11"/>
      <c r="QBO103" s="11"/>
      <c r="QBP103" s="11"/>
      <c r="QBQ103" s="11"/>
      <c r="QBR103" s="11"/>
      <c r="QBS103" s="11"/>
      <c r="QBT103" s="11"/>
      <c r="QBU103" s="11"/>
      <c r="QBV103" s="11"/>
      <c r="QBW103" s="11"/>
      <c r="QBX103" s="11"/>
      <c r="QBY103" s="11"/>
      <c r="QBZ103" s="11"/>
      <c r="QCA103" s="11"/>
      <c r="QCB103" s="11"/>
      <c r="QCC103" s="11"/>
      <c r="QCD103" s="11"/>
      <c r="QCE103" s="11"/>
      <c r="QCF103" s="11"/>
      <c r="QCG103" s="11"/>
      <c r="QCH103" s="11"/>
      <c r="QCI103" s="11"/>
      <c r="QCJ103" s="11"/>
      <c r="QCK103" s="11"/>
      <c r="QCL103" s="11"/>
      <c r="QCM103" s="11"/>
      <c r="QCN103" s="11"/>
      <c r="QCO103" s="11"/>
      <c r="QCP103" s="11"/>
      <c r="QCQ103" s="11"/>
      <c r="QCR103" s="11"/>
      <c r="QCS103" s="11"/>
      <c r="QCT103" s="11"/>
      <c r="QCU103" s="11"/>
      <c r="QCV103" s="11"/>
      <c r="QCW103" s="11"/>
      <c r="QCX103" s="11"/>
      <c r="QCY103" s="11"/>
      <c r="QCZ103" s="11"/>
      <c r="QDA103" s="11"/>
      <c r="QDB103" s="11"/>
      <c r="QDC103" s="11"/>
      <c r="QDD103" s="11"/>
      <c r="QDE103" s="11"/>
      <c r="QDF103" s="11"/>
      <c r="QDG103" s="11"/>
      <c r="QDH103" s="11"/>
      <c r="QDI103" s="11"/>
      <c r="QDJ103" s="11"/>
      <c r="QDK103" s="11"/>
      <c r="QDL103" s="11"/>
      <c r="QDM103" s="11"/>
      <c r="QDN103" s="11"/>
      <c r="QDO103" s="11"/>
      <c r="QDP103" s="11"/>
      <c r="QDQ103" s="11"/>
      <c r="QDR103" s="11"/>
      <c r="QDS103" s="11"/>
      <c r="QDT103" s="11"/>
      <c r="QDU103" s="11"/>
      <c r="QDV103" s="11"/>
      <c r="QDW103" s="11"/>
      <c r="QDX103" s="11"/>
      <c r="QDY103" s="11"/>
      <c r="QDZ103" s="11"/>
      <c r="QEA103" s="11"/>
      <c r="QEB103" s="11"/>
      <c r="QEC103" s="11"/>
      <c r="QED103" s="11"/>
      <c r="QEE103" s="11"/>
      <c r="QEF103" s="11"/>
      <c r="QEG103" s="11"/>
      <c r="QEH103" s="11"/>
      <c r="QEI103" s="11"/>
      <c r="QEJ103" s="11"/>
      <c r="QEK103" s="11"/>
      <c r="QEL103" s="11"/>
      <c r="QEM103" s="11"/>
      <c r="QEN103" s="11"/>
      <c r="QEO103" s="11"/>
      <c r="QEP103" s="11"/>
      <c r="QEQ103" s="11"/>
      <c r="QER103" s="11"/>
      <c r="QES103" s="11"/>
      <c r="QET103" s="11"/>
      <c r="QEU103" s="11"/>
      <c r="QEV103" s="11"/>
      <c r="QEW103" s="11"/>
      <c r="QEX103" s="11"/>
      <c r="QEY103" s="11"/>
      <c r="QEZ103" s="11"/>
      <c r="QFA103" s="11"/>
      <c r="QFB103" s="11"/>
      <c r="QFC103" s="11"/>
      <c r="QFD103" s="11"/>
      <c r="QFE103" s="11"/>
      <c r="QFF103" s="11"/>
      <c r="QFG103" s="11"/>
      <c r="QFH103" s="11"/>
      <c r="QFI103" s="11"/>
      <c r="QFJ103" s="11"/>
      <c r="QFK103" s="11"/>
      <c r="QFL103" s="11"/>
      <c r="QFM103" s="11"/>
      <c r="QFN103" s="11"/>
      <c r="QFO103" s="11"/>
      <c r="QFP103" s="11"/>
      <c r="QFQ103" s="11"/>
      <c r="QFR103" s="11"/>
      <c r="QFS103" s="11"/>
      <c r="QFT103" s="11"/>
      <c r="QFU103" s="11"/>
      <c r="QFV103" s="11"/>
      <c r="QFW103" s="11"/>
      <c r="QFX103" s="11"/>
      <c r="QFY103" s="11"/>
      <c r="QFZ103" s="11"/>
      <c r="QGA103" s="11"/>
      <c r="QGB103" s="11"/>
      <c r="QGC103" s="11"/>
      <c r="QGD103" s="11"/>
      <c r="QGE103" s="11"/>
      <c r="QGF103" s="11"/>
      <c r="QGG103" s="11"/>
      <c r="QGH103" s="11"/>
      <c r="QGI103" s="11"/>
      <c r="QGJ103" s="11"/>
      <c r="QGK103" s="11"/>
      <c r="QGL103" s="11"/>
      <c r="QGM103" s="11"/>
      <c r="QGN103" s="11"/>
      <c r="QGO103" s="11"/>
      <c r="QGP103" s="11"/>
      <c r="QGQ103" s="11"/>
      <c r="QGR103" s="11"/>
      <c r="QGS103" s="11"/>
      <c r="QGT103" s="11"/>
      <c r="QGU103" s="11"/>
      <c r="QGV103" s="11"/>
      <c r="QGW103" s="11"/>
      <c r="QGX103" s="11"/>
      <c r="QGY103" s="11"/>
      <c r="QGZ103" s="11"/>
      <c r="QHA103" s="11"/>
      <c r="QHB103" s="11"/>
      <c r="QHC103" s="11"/>
      <c r="QHD103" s="11"/>
      <c r="QHE103" s="11"/>
      <c r="QHF103" s="11"/>
      <c r="QHG103" s="11"/>
      <c r="QHH103" s="11"/>
      <c r="QHI103" s="11"/>
      <c r="QHJ103" s="11"/>
      <c r="QHK103" s="11"/>
      <c r="QHL103" s="11"/>
      <c r="QHM103" s="11"/>
      <c r="QHN103" s="11"/>
      <c r="QHO103" s="11"/>
      <c r="QHP103" s="11"/>
      <c r="QHQ103" s="11"/>
      <c r="QHR103" s="11"/>
      <c r="QHS103" s="11"/>
      <c r="QHT103" s="11"/>
      <c r="QHU103" s="11"/>
      <c r="QHV103" s="11"/>
      <c r="QHW103" s="11"/>
      <c r="QHX103" s="11"/>
      <c r="QHY103" s="11"/>
      <c r="QHZ103" s="11"/>
      <c r="QIA103" s="11"/>
      <c r="QIB103" s="11"/>
      <c r="QIC103" s="11"/>
      <c r="QID103" s="11"/>
      <c r="QIE103" s="11"/>
      <c r="QIF103" s="11"/>
      <c r="QIG103" s="11"/>
      <c r="QIH103" s="11"/>
      <c r="QII103" s="11"/>
      <c r="QIJ103" s="11"/>
      <c r="QIK103" s="11"/>
      <c r="QIL103" s="11"/>
      <c r="QIM103" s="11"/>
      <c r="QIN103" s="11"/>
      <c r="QIO103" s="11"/>
      <c r="QIP103" s="11"/>
      <c r="QIQ103" s="11"/>
      <c r="QIR103" s="11"/>
      <c r="QIS103" s="11"/>
      <c r="QIT103" s="11"/>
      <c r="QIU103" s="11"/>
      <c r="QIV103" s="11"/>
      <c r="QIW103" s="11"/>
      <c r="QIX103" s="11"/>
      <c r="QIY103" s="11"/>
      <c r="QIZ103" s="11"/>
      <c r="QJA103" s="11"/>
      <c r="QJB103" s="11"/>
      <c r="QJC103" s="11"/>
      <c r="QJD103" s="11"/>
      <c r="QJE103" s="11"/>
      <c r="QJF103" s="11"/>
      <c r="QJG103" s="11"/>
      <c r="QJH103" s="11"/>
      <c r="QJI103" s="11"/>
      <c r="QJJ103" s="11"/>
      <c r="QJK103" s="11"/>
      <c r="QJL103" s="11"/>
      <c r="QJM103" s="11"/>
      <c r="QJN103" s="11"/>
      <c r="QJO103" s="11"/>
      <c r="QJP103" s="11"/>
      <c r="QJQ103" s="11"/>
      <c r="QJR103" s="11"/>
      <c r="QJS103" s="11"/>
      <c r="QJT103" s="11"/>
      <c r="QJU103" s="11"/>
      <c r="QJV103" s="11"/>
      <c r="QJW103" s="11"/>
      <c r="QJX103" s="11"/>
      <c r="QJY103" s="11"/>
      <c r="QJZ103" s="11"/>
      <c r="QKA103" s="11"/>
      <c r="QKB103" s="11"/>
      <c r="QKC103" s="11"/>
      <c r="QKD103" s="11"/>
      <c r="QKE103" s="11"/>
      <c r="QKF103" s="11"/>
      <c r="QKG103" s="11"/>
      <c r="QKH103" s="11"/>
      <c r="QKI103" s="11"/>
      <c r="QKJ103" s="11"/>
      <c r="QKK103" s="11"/>
      <c r="QKL103" s="11"/>
      <c r="QKM103" s="11"/>
      <c r="QKN103" s="11"/>
      <c r="QKO103" s="11"/>
      <c r="QKP103" s="11"/>
      <c r="QKQ103" s="11"/>
      <c r="QKR103" s="11"/>
      <c r="QKS103" s="11"/>
      <c r="QKT103" s="11"/>
      <c r="QKU103" s="11"/>
      <c r="QKV103" s="11"/>
      <c r="QKW103" s="11"/>
      <c r="QKX103" s="11"/>
      <c r="QKY103" s="11"/>
      <c r="QKZ103" s="11"/>
      <c r="QLA103" s="11"/>
      <c r="QLB103" s="11"/>
      <c r="QLC103" s="11"/>
      <c r="QLD103" s="11"/>
      <c r="QLE103" s="11"/>
      <c r="QLF103" s="11"/>
      <c r="QLG103" s="11"/>
      <c r="QLH103" s="11"/>
      <c r="QLI103" s="11"/>
      <c r="QLJ103" s="11"/>
      <c r="QLK103" s="11"/>
      <c r="QLL103" s="11"/>
      <c r="QLM103" s="11"/>
      <c r="QLN103" s="11"/>
      <c r="QLO103" s="11"/>
      <c r="QLP103" s="11"/>
      <c r="QLQ103" s="11"/>
      <c r="QLR103" s="11"/>
      <c r="QLS103" s="11"/>
      <c r="QLT103" s="11"/>
      <c r="QLU103" s="11"/>
      <c r="QLV103" s="11"/>
      <c r="QLW103" s="11"/>
      <c r="QLX103" s="11"/>
      <c r="QLY103" s="11"/>
      <c r="QLZ103" s="11"/>
      <c r="QMA103" s="11"/>
      <c r="QMB103" s="11"/>
      <c r="QMC103" s="11"/>
      <c r="QMD103" s="11"/>
      <c r="QME103" s="11"/>
      <c r="QMF103" s="11"/>
      <c r="QMG103" s="11"/>
      <c r="QMH103" s="11"/>
      <c r="QMI103" s="11"/>
      <c r="QMJ103" s="11"/>
      <c r="QMK103" s="11"/>
      <c r="QML103" s="11"/>
      <c r="QMM103" s="11"/>
      <c r="QMN103" s="11"/>
      <c r="QMO103" s="11"/>
      <c r="QMP103" s="11"/>
      <c r="QMQ103" s="11"/>
      <c r="QMR103" s="11"/>
      <c r="QMS103" s="11"/>
      <c r="QMT103" s="11"/>
      <c r="QMU103" s="11"/>
      <c r="QMV103" s="11"/>
      <c r="QMW103" s="11"/>
      <c r="QMX103" s="11"/>
      <c r="QMY103" s="11"/>
      <c r="QMZ103" s="11"/>
      <c r="QNA103" s="11"/>
      <c r="QNB103" s="11"/>
      <c r="QNC103" s="11"/>
      <c r="QND103" s="11"/>
      <c r="QNE103" s="11"/>
      <c r="QNF103" s="11"/>
      <c r="QNG103" s="11"/>
      <c r="QNH103" s="11"/>
      <c r="QNI103" s="11"/>
      <c r="QNJ103" s="11"/>
      <c r="QNK103" s="11"/>
      <c r="QNL103" s="11"/>
      <c r="QNM103" s="11"/>
      <c r="QNN103" s="11"/>
      <c r="QNO103" s="11"/>
      <c r="QNP103" s="11"/>
      <c r="QNQ103" s="11"/>
      <c r="QNR103" s="11"/>
      <c r="QNS103" s="11"/>
      <c r="QNT103" s="11"/>
      <c r="QNU103" s="11"/>
      <c r="QNV103" s="11"/>
      <c r="QNW103" s="11"/>
      <c r="QNX103" s="11"/>
      <c r="QNY103" s="11"/>
      <c r="QNZ103" s="11"/>
      <c r="QOA103" s="11"/>
      <c r="QOB103" s="11"/>
      <c r="QOC103" s="11"/>
      <c r="QOD103" s="11"/>
      <c r="QOE103" s="11"/>
      <c r="QOF103" s="11"/>
      <c r="QOG103" s="11"/>
      <c r="QOH103" s="11"/>
      <c r="QOI103" s="11"/>
      <c r="QOJ103" s="11"/>
      <c r="QOK103" s="11"/>
      <c r="QOL103" s="11"/>
      <c r="QOM103" s="11"/>
      <c r="QON103" s="11"/>
      <c r="QOO103" s="11"/>
      <c r="QOP103" s="11"/>
      <c r="QOQ103" s="11"/>
      <c r="QOR103" s="11"/>
      <c r="QOS103" s="11"/>
      <c r="QOT103" s="11"/>
      <c r="QOU103" s="11"/>
      <c r="QOV103" s="11"/>
      <c r="QOW103" s="11"/>
      <c r="QOX103" s="11"/>
      <c r="QOY103" s="11"/>
      <c r="QOZ103" s="11"/>
      <c r="QPA103" s="11"/>
      <c r="QPB103" s="11"/>
      <c r="QPC103" s="11"/>
      <c r="QPD103" s="11"/>
      <c r="QPE103" s="11"/>
      <c r="QPF103" s="11"/>
      <c r="QPG103" s="11"/>
      <c r="QPH103" s="11"/>
      <c r="QPI103" s="11"/>
      <c r="QPJ103" s="11"/>
      <c r="QPK103" s="11"/>
      <c r="QPL103" s="11"/>
      <c r="QPM103" s="11"/>
      <c r="QPN103" s="11"/>
      <c r="QPO103" s="11"/>
      <c r="QPP103" s="11"/>
      <c r="QPQ103" s="11"/>
      <c r="QPR103" s="11"/>
      <c r="QPS103" s="11"/>
      <c r="QPT103" s="11"/>
      <c r="QPU103" s="11"/>
      <c r="QPV103" s="11"/>
      <c r="QPW103" s="11"/>
      <c r="QPX103" s="11"/>
      <c r="QPY103" s="11"/>
      <c r="QPZ103" s="11"/>
      <c r="QQA103" s="11"/>
      <c r="QQB103" s="11"/>
      <c r="QQC103" s="11"/>
      <c r="QQD103" s="11"/>
      <c r="QQE103" s="11"/>
      <c r="QQF103" s="11"/>
      <c r="QQG103" s="11"/>
      <c r="QQH103" s="11"/>
      <c r="QQI103" s="11"/>
      <c r="QQJ103" s="11"/>
      <c r="QQK103" s="11"/>
      <c r="QQL103" s="11"/>
      <c r="QQM103" s="11"/>
      <c r="QQN103" s="11"/>
      <c r="QQO103" s="11"/>
      <c r="QQP103" s="11"/>
      <c r="QQQ103" s="11"/>
      <c r="QQR103" s="11"/>
      <c r="QQS103" s="11"/>
      <c r="QQT103" s="11"/>
      <c r="QQU103" s="11"/>
      <c r="QQV103" s="11"/>
      <c r="QQW103" s="11"/>
      <c r="QQX103" s="11"/>
      <c r="QQY103" s="11"/>
      <c r="QQZ103" s="11"/>
      <c r="QRA103" s="11"/>
      <c r="QRB103" s="11"/>
      <c r="QRC103" s="11"/>
      <c r="QRD103" s="11"/>
      <c r="QRE103" s="11"/>
      <c r="QRF103" s="11"/>
      <c r="QRG103" s="11"/>
      <c r="QRH103" s="11"/>
      <c r="QRI103" s="11"/>
      <c r="QRJ103" s="11"/>
      <c r="QRK103" s="11"/>
      <c r="QRL103" s="11"/>
      <c r="QRM103" s="11"/>
      <c r="QRN103" s="11"/>
      <c r="QRO103" s="11"/>
      <c r="QRP103" s="11"/>
      <c r="QRQ103" s="11"/>
      <c r="QRR103" s="11"/>
      <c r="QRS103" s="11"/>
      <c r="QRT103" s="11"/>
      <c r="QRU103" s="11"/>
      <c r="QRV103" s="11"/>
      <c r="QRW103" s="11"/>
      <c r="QRX103" s="11"/>
      <c r="QRY103" s="11"/>
      <c r="QRZ103" s="11"/>
      <c r="QSA103" s="11"/>
      <c r="QSB103" s="11"/>
      <c r="QSC103" s="11"/>
      <c r="QSD103" s="11"/>
      <c r="QSE103" s="11"/>
      <c r="QSF103" s="11"/>
      <c r="QSG103" s="11"/>
      <c r="QSH103" s="11"/>
      <c r="QSI103" s="11"/>
      <c r="QSJ103" s="11"/>
      <c r="QSK103" s="11"/>
      <c r="QSL103" s="11"/>
      <c r="QSM103" s="11"/>
      <c r="QSN103" s="11"/>
      <c r="QSO103" s="11"/>
      <c r="QSP103" s="11"/>
      <c r="QSQ103" s="11"/>
      <c r="QSR103" s="11"/>
      <c r="QSS103" s="11"/>
      <c r="QST103" s="11"/>
      <c r="QSU103" s="11"/>
      <c r="QSV103" s="11"/>
      <c r="QSW103" s="11"/>
      <c r="QSX103" s="11"/>
      <c r="QSY103" s="11"/>
      <c r="QSZ103" s="11"/>
      <c r="QTA103" s="11"/>
      <c r="QTB103" s="11"/>
      <c r="QTC103" s="11"/>
      <c r="QTD103" s="11"/>
      <c r="QTE103" s="11"/>
      <c r="QTF103" s="11"/>
      <c r="QTG103" s="11"/>
      <c r="QTH103" s="11"/>
      <c r="QTI103" s="11"/>
      <c r="QTJ103" s="11"/>
      <c r="QTK103" s="11"/>
      <c r="QTL103" s="11"/>
      <c r="QTM103" s="11"/>
      <c r="QTN103" s="11"/>
      <c r="QTO103" s="11"/>
      <c r="QTP103" s="11"/>
      <c r="QTQ103" s="11"/>
      <c r="QTR103" s="11"/>
      <c r="QTS103" s="11"/>
      <c r="QTT103" s="11"/>
      <c r="QTU103" s="11"/>
      <c r="QTV103" s="11"/>
      <c r="QTW103" s="11"/>
      <c r="QTX103" s="11"/>
      <c r="QTY103" s="11"/>
      <c r="QTZ103" s="11"/>
      <c r="QUA103" s="11"/>
      <c r="QUB103" s="11"/>
      <c r="QUC103" s="11"/>
      <c r="QUD103" s="11"/>
      <c r="QUE103" s="11"/>
      <c r="QUF103" s="11"/>
      <c r="QUG103" s="11"/>
      <c r="QUH103" s="11"/>
      <c r="QUI103" s="11"/>
      <c r="QUJ103" s="11"/>
      <c r="QUK103" s="11"/>
      <c r="QUL103" s="11"/>
      <c r="QUM103" s="11"/>
      <c r="QUN103" s="11"/>
      <c r="QUO103" s="11"/>
      <c r="QUP103" s="11"/>
      <c r="QUQ103" s="11"/>
      <c r="QUR103" s="11"/>
      <c r="QUS103" s="11"/>
      <c r="QUT103" s="11"/>
      <c r="QUU103" s="11"/>
      <c r="QUV103" s="11"/>
      <c r="QUW103" s="11"/>
      <c r="QUX103" s="11"/>
      <c r="QUY103" s="11"/>
      <c r="QUZ103" s="11"/>
      <c r="QVA103" s="11"/>
      <c r="QVB103" s="11"/>
      <c r="QVC103" s="11"/>
      <c r="QVD103" s="11"/>
      <c r="QVE103" s="11"/>
      <c r="QVF103" s="11"/>
      <c r="QVG103" s="11"/>
      <c r="QVH103" s="11"/>
      <c r="QVI103" s="11"/>
      <c r="QVJ103" s="11"/>
      <c r="QVK103" s="11"/>
      <c r="QVL103" s="11"/>
      <c r="QVM103" s="11"/>
      <c r="QVN103" s="11"/>
      <c r="QVO103" s="11"/>
      <c r="QVP103" s="11"/>
      <c r="QVQ103" s="11"/>
      <c r="QVR103" s="11"/>
      <c r="QVS103" s="11"/>
      <c r="QVT103" s="11"/>
      <c r="QVU103" s="11"/>
      <c r="QVV103" s="11"/>
      <c r="QVW103" s="11"/>
      <c r="QVX103" s="11"/>
      <c r="QVY103" s="11"/>
      <c r="QVZ103" s="11"/>
      <c r="QWA103" s="11"/>
      <c r="QWB103" s="11"/>
      <c r="QWC103" s="11"/>
      <c r="QWD103" s="11"/>
      <c r="QWE103" s="11"/>
      <c r="QWF103" s="11"/>
      <c r="QWG103" s="11"/>
      <c r="QWH103" s="11"/>
      <c r="QWI103" s="11"/>
      <c r="QWJ103" s="11"/>
      <c r="QWK103" s="11"/>
      <c r="QWL103" s="11"/>
      <c r="QWM103" s="11"/>
      <c r="QWN103" s="11"/>
      <c r="QWO103" s="11"/>
      <c r="QWP103" s="11"/>
      <c r="QWQ103" s="11"/>
      <c r="QWR103" s="11"/>
      <c r="QWS103" s="11"/>
      <c r="QWT103" s="11"/>
      <c r="QWU103" s="11"/>
      <c r="QWV103" s="11"/>
      <c r="QWW103" s="11"/>
      <c r="QWX103" s="11"/>
      <c r="QWY103" s="11"/>
      <c r="QWZ103" s="11"/>
      <c r="QXA103" s="11"/>
      <c r="QXB103" s="11"/>
      <c r="QXC103" s="11"/>
      <c r="QXD103" s="11"/>
      <c r="QXE103" s="11"/>
      <c r="QXF103" s="11"/>
      <c r="QXG103" s="11"/>
      <c r="QXH103" s="11"/>
      <c r="QXI103" s="11"/>
      <c r="QXJ103" s="11"/>
      <c r="QXK103" s="11"/>
      <c r="QXL103" s="11"/>
      <c r="QXM103" s="11"/>
      <c r="QXN103" s="11"/>
      <c r="QXO103" s="11"/>
      <c r="QXP103" s="11"/>
      <c r="QXQ103" s="11"/>
      <c r="QXR103" s="11"/>
      <c r="QXS103" s="11"/>
      <c r="QXT103" s="11"/>
      <c r="QXU103" s="11"/>
      <c r="QXV103" s="11"/>
      <c r="QXW103" s="11"/>
      <c r="QXX103" s="11"/>
      <c r="QXY103" s="11"/>
      <c r="QXZ103" s="11"/>
      <c r="QYA103" s="11"/>
      <c r="QYB103" s="11"/>
      <c r="QYC103" s="11"/>
      <c r="QYD103" s="11"/>
      <c r="QYE103" s="11"/>
      <c r="QYF103" s="11"/>
      <c r="QYG103" s="11"/>
      <c r="QYH103" s="11"/>
      <c r="QYI103" s="11"/>
      <c r="QYJ103" s="11"/>
      <c r="QYK103" s="11"/>
      <c r="QYL103" s="11"/>
      <c r="QYM103" s="11"/>
      <c r="QYN103" s="11"/>
      <c r="QYO103" s="11"/>
      <c r="QYP103" s="11"/>
      <c r="QYQ103" s="11"/>
      <c r="QYR103" s="11"/>
      <c r="QYS103" s="11"/>
      <c r="QYT103" s="11"/>
      <c r="QYU103" s="11"/>
      <c r="QYV103" s="11"/>
      <c r="QYW103" s="11"/>
      <c r="QYX103" s="11"/>
      <c r="QYY103" s="11"/>
      <c r="QYZ103" s="11"/>
      <c r="QZA103" s="11"/>
      <c r="QZB103" s="11"/>
      <c r="QZC103" s="11"/>
      <c r="QZD103" s="11"/>
      <c r="QZE103" s="11"/>
      <c r="QZF103" s="11"/>
      <c r="QZG103" s="11"/>
      <c r="QZH103" s="11"/>
      <c r="QZI103" s="11"/>
      <c r="QZJ103" s="11"/>
      <c r="QZK103" s="11"/>
      <c r="QZL103" s="11"/>
      <c r="QZM103" s="11"/>
      <c r="QZN103" s="11"/>
      <c r="QZO103" s="11"/>
      <c r="QZP103" s="11"/>
      <c r="QZQ103" s="11"/>
      <c r="QZR103" s="11"/>
      <c r="QZS103" s="11"/>
      <c r="QZT103" s="11"/>
      <c r="QZU103" s="11"/>
      <c r="QZV103" s="11"/>
      <c r="QZW103" s="11"/>
      <c r="QZX103" s="11"/>
      <c r="QZY103" s="11"/>
      <c r="QZZ103" s="11"/>
      <c r="RAA103" s="11"/>
      <c r="RAB103" s="11"/>
      <c r="RAC103" s="11"/>
      <c r="RAD103" s="11"/>
      <c r="RAE103" s="11"/>
      <c r="RAF103" s="11"/>
      <c r="RAG103" s="11"/>
      <c r="RAH103" s="11"/>
      <c r="RAI103" s="11"/>
      <c r="RAJ103" s="11"/>
      <c r="RAK103" s="11"/>
      <c r="RAL103" s="11"/>
      <c r="RAM103" s="11"/>
      <c r="RAN103" s="11"/>
      <c r="RAO103" s="11"/>
      <c r="RAP103" s="11"/>
      <c r="RAQ103" s="11"/>
      <c r="RAR103" s="11"/>
      <c r="RAS103" s="11"/>
      <c r="RAT103" s="11"/>
      <c r="RAU103" s="11"/>
      <c r="RAV103" s="11"/>
      <c r="RAW103" s="11"/>
      <c r="RAX103" s="11"/>
      <c r="RAY103" s="11"/>
      <c r="RAZ103" s="11"/>
      <c r="RBA103" s="11"/>
      <c r="RBB103" s="11"/>
      <c r="RBC103" s="11"/>
      <c r="RBD103" s="11"/>
      <c r="RBE103" s="11"/>
      <c r="RBF103" s="11"/>
      <c r="RBG103" s="11"/>
      <c r="RBH103" s="11"/>
      <c r="RBI103" s="11"/>
      <c r="RBJ103" s="11"/>
      <c r="RBK103" s="11"/>
      <c r="RBL103" s="11"/>
      <c r="RBM103" s="11"/>
      <c r="RBN103" s="11"/>
      <c r="RBO103" s="11"/>
      <c r="RBP103" s="11"/>
      <c r="RBQ103" s="11"/>
      <c r="RBR103" s="11"/>
      <c r="RBS103" s="11"/>
      <c r="RBT103" s="11"/>
      <c r="RBU103" s="11"/>
      <c r="RBV103" s="11"/>
      <c r="RBW103" s="11"/>
      <c r="RBX103" s="11"/>
      <c r="RBY103" s="11"/>
      <c r="RBZ103" s="11"/>
      <c r="RCA103" s="11"/>
      <c r="RCB103" s="11"/>
      <c r="RCC103" s="11"/>
      <c r="RCD103" s="11"/>
      <c r="RCE103" s="11"/>
      <c r="RCF103" s="11"/>
      <c r="RCG103" s="11"/>
      <c r="RCH103" s="11"/>
      <c r="RCI103" s="11"/>
      <c r="RCJ103" s="11"/>
      <c r="RCK103" s="11"/>
      <c r="RCL103" s="11"/>
      <c r="RCM103" s="11"/>
      <c r="RCN103" s="11"/>
      <c r="RCO103" s="11"/>
      <c r="RCP103" s="11"/>
      <c r="RCQ103" s="11"/>
      <c r="RCR103" s="11"/>
      <c r="RCS103" s="11"/>
      <c r="RCT103" s="11"/>
      <c r="RCU103" s="11"/>
      <c r="RCV103" s="11"/>
      <c r="RCW103" s="11"/>
      <c r="RCX103" s="11"/>
      <c r="RCY103" s="11"/>
      <c r="RCZ103" s="11"/>
      <c r="RDA103" s="11"/>
      <c r="RDB103" s="11"/>
      <c r="RDC103" s="11"/>
      <c r="RDD103" s="11"/>
      <c r="RDE103" s="11"/>
      <c r="RDF103" s="11"/>
      <c r="RDG103" s="11"/>
      <c r="RDH103" s="11"/>
      <c r="RDI103" s="11"/>
      <c r="RDJ103" s="11"/>
      <c r="RDK103" s="11"/>
      <c r="RDL103" s="11"/>
      <c r="RDM103" s="11"/>
      <c r="RDN103" s="11"/>
      <c r="RDO103" s="11"/>
      <c r="RDP103" s="11"/>
      <c r="RDQ103" s="11"/>
      <c r="RDR103" s="11"/>
      <c r="RDS103" s="11"/>
      <c r="RDT103" s="11"/>
      <c r="RDU103" s="11"/>
      <c r="RDV103" s="11"/>
      <c r="RDW103" s="11"/>
      <c r="RDX103" s="11"/>
      <c r="RDY103" s="11"/>
      <c r="RDZ103" s="11"/>
      <c r="REA103" s="11"/>
      <c r="REB103" s="11"/>
      <c r="REC103" s="11"/>
      <c r="RED103" s="11"/>
      <c r="REE103" s="11"/>
      <c r="REF103" s="11"/>
      <c r="REG103" s="11"/>
      <c r="REH103" s="11"/>
      <c r="REI103" s="11"/>
      <c r="REJ103" s="11"/>
      <c r="REK103" s="11"/>
      <c r="REL103" s="11"/>
      <c r="REM103" s="11"/>
      <c r="REN103" s="11"/>
      <c r="REO103" s="11"/>
      <c r="REP103" s="11"/>
      <c r="REQ103" s="11"/>
      <c r="RER103" s="11"/>
      <c r="RES103" s="11"/>
      <c r="RET103" s="11"/>
      <c r="REU103" s="11"/>
      <c r="REV103" s="11"/>
      <c r="REW103" s="11"/>
      <c r="REX103" s="11"/>
      <c r="REY103" s="11"/>
      <c r="REZ103" s="11"/>
      <c r="RFA103" s="11"/>
      <c r="RFB103" s="11"/>
      <c r="RFC103" s="11"/>
      <c r="RFD103" s="11"/>
      <c r="RFE103" s="11"/>
      <c r="RFF103" s="11"/>
      <c r="RFG103" s="11"/>
      <c r="RFH103" s="11"/>
      <c r="RFI103" s="11"/>
      <c r="RFJ103" s="11"/>
      <c r="RFK103" s="11"/>
      <c r="RFL103" s="11"/>
      <c r="RFM103" s="11"/>
      <c r="RFN103" s="11"/>
      <c r="RFO103" s="11"/>
      <c r="RFP103" s="11"/>
      <c r="RFQ103" s="11"/>
      <c r="RFR103" s="11"/>
      <c r="RFS103" s="11"/>
      <c r="RFT103" s="11"/>
      <c r="RFU103" s="11"/>
      <c r="RFV103" s="11"/>
      <c r="RFW103" s="11"/>
      <c r="RFX103" s="11"/>
      <c r="RFY103" s="11"/>
      <c r="RFZ103" s="11"/>
      <c r="RGA103" s="11"/>
      <c r="RGB103" s="11"/>
      <c r="RGC103" s="11"/>
      <c r="RGD103" s="11"/>
      <c r="RGE103" s="11"/>
      <c r="RGF103" s="11"/>
      <c r="RGG103" s="11"/>
      <c r="RGH103" s="11"/>
      <c r="RGI103" s="11"/>
      <c r="RGJ103" s="11"/>
      <c r="RGK103" s="11"/>
      <c r="RGL103" s="11"/>
      <c r="RGM103" s="11"/>
      <c r="RGN103" s="11"/>
      <c r="RGO103" s="11"/>
      <c r="RGP103" s="11"/>
      <c r="RGQ103" s="11"/>
      <c r="RGR103" s="11"/>
      <c r="RGS103" s="11"/>
      <c r="RGT103" s="11"/>
      <c r="RGU103" s="11"/>
      <c r="RGV103" s="11"/>
      <c r="RGW103" s="11"/>
      <c r="RGX103" s="11"/>
      <c r="RGY103" s="11"/>
      <c r="RGZ103" s="11"/>
      <c r="RHA103" s="11"/>
      <c r="RHB103" s="11"/>
      <c r="RHC103" s="11"/>
      <c r="RHD103" s="11"/>
      <c r="RHE103" s="11"/>
      <c r="RHF103" s="11"/>
      <c r="RHG103" s="11"/>
      <c r="RHH103" s="11"/>
      <c r="RHI103" s="11"/>
      <c r="RHJ103" s="11"/>
      <c r="RHK103" s="11"/>
      <c r="RHL103" s="11"/>
      <c r="RHM103" s="11"/>
      <c r="RHN103" s="11"/>
      <c r="RHO103" s="11"/>
      <c r="RHP103" s="11"/>
      <c r="RHQ103" s="11"/>
      <c r="RHR103" s="11"/>
      <c r="RHS103" s="11"/>
      <c r="RHT103" s="11"/>
      <c r="RHU103" s="11"/>
      <c r="RHV103" s="11"/>
      <c r="RHW103" s="11"/>
      <c r="RHX103" s="11"/>
      <c r="RHY103" s="11"/>
      <c r="RHZ103" s="11"/>
      <c r="RIA103" s="11"/>
      <c r="RIB103" s="11"/>
      <c r="RIC103" s="11"/>
      <c r="RID103" s="11"/>
      <c r="RIE103" s="11"/>
      <c r="RIF103" s="11"/>
      <c r="RIG103" s="11"/>
      <c r="RIH103" s="11"/>
      <c r="RII103" s="11"/>
      <c r="RIJ103" s="11"/>
      <c r="RIK103" s="11"/>
      <c r="RIL103" s="11"/>
      <c r="RIM103" s="11"/>
      <c r="RIN103" s="11"/>
      <c r="RIO103" s="11"/>
      <c r="RIP103" s="11"/>
      <c r="RIQ103" s="11"/>
      <c r="RIR103" s="11"/>
      <c r="RIS103" s="11"/>
      <c r="RIT103" s="11"/>
      <c r="RIU103" s="11"/>
      <c r="RIV103" s="11"/>
      <c r="RIW103" s="11"/>
      <c r="RIX103" s="11"/>
      <c r="RIY103" s="11"/>
      <c r="RIZ103" s="11"/>
      <c r="RJA103" s="11"/>
      <c r="RJB103" s="11"/>
      <c r="RJC103" s="11"/>
      <c r="RJD103" s="11"/>
      <c r="RJE103" s="11"/>
      <c r="RJF103" s="11"/>
      <c r="RJG103" s="11"/>
      <c r="RJH103" s="11"/>
      <c r="RJI103" s="11"/>
      <c r="RJJ103" s="11"/>
      <c r="RJK103" s="11"/>
      <c r="RJL103" s="11"/>
      <c r="RJM103" s="11"/>
      <c r="RJN103" s="11"/>
      <c r="RJO103" s="11"/>
      <c r="RJP103" s="11"/>
      <c r="RJQ103" s="11"/>
      <c r="RJR103" s="11"/>
      <c r="RJS103" s="11"/>
      <c r="RJT103" s="11"/>
      <c r="RJU103" s="11"/>
      <c r="RJV103" s="11"/>
      <c r="RJW103" s="11"/>
      <c r="RJX103" s="11"/>
      <c r="RJY103" s="11"/>
      <c r="RJZ103" s="11"/>
      <c r="RKA103" s="11"/>
      <c r="RKB103" s="11"/>
      <c r="RKC103" s="11"/>
      <c r="RKD103" s="11"/>
      <c r="RKE103" s="11"/>
      <c r="RKF103" s="11"/>
      <c r="RKG103" s="11"/>
      <c r="RKH103" s="11"/>
      <c r="RKI103" s="11"/>
      <c r="RKJ103" s="11"/>
      <c r="RKK103" s="11"/>
      <c r="RKL103" s="11"/>
      <c r="RKM103" s="11"/>
      <c r="RKN103" s="11"/>
      <c r="RKO103" s="11"/>
      <c r="RKP103" s="11"/>
      <c r="RKQ103" s="11"/>
      <c r="RKR103" s="11"/>
      <c r="RKS103" s="11"/>
      <c r="RKT103" s="11"/>
      <c r="RKU103" s="11"/>
      <c r="RKV103" s="11"/>
      <c r="RKW103" s="11"/>
      <c r="RKX103" s="11"/>
      <c r="RKY103" s="11"/>
      <c r="RKZ103" s="11"/>
      <c r="RLA103" s="11"/>
      <c r="RLB103" s="11"/>
      <c r="RLC103" s="11"/>
      <c r="RLD103" s="11"/>
      <c r="RLE103" s="11"/>
      <c r="RLF103" s="11"/>
      <c r="RLG103" s="11"/>
      <c r="RLH103" s="11"/>
      <c r="RLI103" s="11"/>
      <c r="RLJ103" s="11"/>
      <c r="RLK103" s="11"/>
      <c r="RLL103" s="11"/>
      <c r="RLM103" s="11"/>
      <c r="RLN103" s="11"/>
      <c r="RLO103" s="11"/>
      <c r="RLP103" s="11"/>
      <c r="RLQ103" s="11"/>
      <c r="RLR103" s="11"/>
      <c r="RLS103" s="11"/>
      <c r="RLT103" s="11"/>
      <c r="RLU103" s="11"/>
      <c r="RLV103" s="11"/>
      <c r="RLW103" s="11"/>
      <c r="RLX103" s="11"/>
      <c r="RLY103" s="11"/>
      <c r="RLZ103" s="11"/>
      <c r="RMA103" s="11"/>
      <c r="RMB103" s="11"/>
      <c r="RMC103" s="11"/>
      <c r="RMD103" s="11"/>
      <c r="RME103" s="11"/>
      <c r="RMF103" s="11"/>
      <c r="RMG103" s="11"/>
      <c r="RMH103" s="11"/>
      <c r="RMI103" s="11"/>
      <c r="RMJ103" s="11"/>
      <c r="RMK103" s="11"/>
      <c r="RML103" s="11"/>
      <c r="RMM103" s="11"/>
      <c r="RMN103" s="11"/>
      <c r="RMO103" s="11"/>
      <c r="RMP103" s="11"/>
      <c r="RMQ103" s="11"/>
      <c r="RMR103" s="11"/>
      <c r="RMS103" s="11"/>
      <c r="RMT103" s="11"/>
      <c r="RMU103" s="11"/>
      <c r="RMV103" s="11"/>
      <c r="RMW103" s="11"/>
      <c r="RMX103" s="11"/>
      <c r="RMY103" s="11"/>
      <c r="RMZ103" s="11"/>
      <c r="RNA103" s="11"/>
      <c r="RNB103" s="11"/>
      <c r="RNC103" s="11"/>
      <c r="RND103" s="11"/>
      <c r="RNE103" s="11"/>
      <c r="RNF103" s="11"/>
      <c r="RNG103" s="11"/>
      <c r="RNH103" s="11"/>
      <c r="RNI103" s="11"/>
      <c r="RNJ103" s="11"/>
      <c r="RNK103" s="11"/>
      <c r="RNL103" s="11"/>
      <c r="RNM103" s="11"/>
      <c r="RNN103" s="11"/>
      <c r="RNO103" s="11"/>
      <c r="RNP103" s="11"/>
      <c r="RNQ103" s="11"/>
      <c r="RNR103" s="11"/>
      <c r="RNS103" s="11"/>
      <c r="RNT103" s="11"/>
      <c r="RNU103" s="11"/>
      <c r="RNV103" s="11"/>
      <c r="RNW103" s="11"/>
      <c r="RNX103" s="11"/>
      <c r="RNY103" s="11"/>
      <c r="RNZ103" s="11"/>
      <c r="ROA103" s="11"/>
      <c r="ROB103" s="11"/>
      <c r="ROC103" s="11"/>
      <c r="ROD103" s="11"/>
      <c r="ROE103" s="11"/>
      <c r="ROF103" s="11"/>
      <c r="ROG103" s="11"/>
      <c r="ROH103" s="11"/>
      <c r="ROI103" s="11"/>
      <c r="ROJ103" s="11"/>
      <c r="ROK103" s="11"/>
      <c r="ROL103" s="11"/>
      <c r="ROM103" s="11"/>
      <c r="RON103" s="11"/>
      <c r="ROO103" s="11"/>
      <c r="ROP103" s="11"/>
      <c r="ROQ103" s="11"/>
      <c r="ROR103" s="11"/>
      <c r="ROS103" s="11"/>
      <c r="ROT103" s="11"/>
      <c r="ROU103" s="11"/>
      <c r="ROV103" s="11"/>
      <c r="ROW103" s="11"/>
      <c r="ROX103" s="11"/>
      <c r="ROY103" s="11"/>
      <c r="ROZ103" s="11"/>
      <c r="RPA103" s="11"/>
      <c r="RPB103" s="11"/>
      <c r="RPC103" s="11"/>
      <c r="RPD103" s="11"/>
      <c r="RPE103" s="11"/>
      <c r="RPF103" s="11"/>
      <c r="RPG103" s="11"/>
      <c r="RPH103" s="11"/>
      <c r="RPI103" s="11"/>
      <c r="RPJ103" s="11"/>
      <c r="RPK103" s="11"/>
      <c r="RPL103" s="11"/>
      <c r="RPM103" s="11"/>
      <c r="RPN103" s="11"/>
      <c r="RPO103" s="11"/>
      <c r="RPP103" s="11"/>
      <c r="RPQ103" s="11"/>
      <c r="RPR103" s="11"/>
      <c r="RPS103" s="11"/>
      <c r="RPT103" s="11"/>
      <c r="RPU103" s="11"/>
      <c r="RPV103" s="11"/>
      <c r="RPW103" s="11"/>
      <c r="RPX103" s="11"/>
      <c r="RPY103" s="11"/>
      <c r="RPZ103" s="11"/>
      <c r="RQA103" s="11"/>
      <c r="RQB103" s="11"/>
      <c r="RQC103" s="11"/>
      <c r="RQD103" s="11"/>
      <c r="RQE103" s="11"/>
      <c r="RQF103" s="11"/>
      <c r="RQG103" s="11"/>
      <c r="RQH103" s="11"/>
      <c r="RQI103" s="11"/>
      <c r="RQJ103" s="11"/>
      <c r="RQK103" s="11"/>
      <c r="RQL103" s="11"/>
      <c r="RQM103" s="11"/>
      <c r="RQN103" s="11"/>
      <c r="RQO103" s="11"/>
      <c r="RQP103" s="11"/>
      <c r="RQQ103" s="11"/>
      <c r="RQR103" s="11"/>
      <c r="RQS103" s="11"/>
      <c r="RQT103" s="11"/>
      <c r="RQU103" s="11"/>
      <c r="RQV103" s="11"/>
      <c r="RQW103" s="11"/>
      <c r="RQX103" s="11"/>
      <c r="RQY103" s="11"/>
      <c r="RQZ103" s="11"/>
      <c r="RRA103" s="11"/>
      <c r="RRB103" s="11"/>
      <c r="RRC103" s="11"/>
      <c r="RRD103" s="11"/>
      <c r="RRE103" s="11"/>
      <c r="RRF103" s="11"/>
      <c r="RRG103" s="11"/>
      <c r="RRH103" s="11"/>
      <c r="RRI103" s="11"/>
      <c r="RRJ103" s="11"/>
      <c r="RRK103" s="11"/>
      <c r="RRL103" s="11"/>
      <c r="RRM103" s="11"/>
      <c r="RRN103" s="11"/>
      <c r="RRO103" s="11"/>
      <c r="RRP103" s="11"/>
      <c r="RRQ103" s="11"/>
      <c r="RRR103" s="11"/>
      <c r="RRS103" s="11"/>
      <c r="RRT103" s="11"/>
      <c r="RRU103" s="11"/>
      <c r="RRV103" s="11"/>
      <c r="RRW103" s="11"/>
      <c r="RRX103" s="11"/>
      <c r="RRY103" s="11"/>
      <c r="RRZ103" s="11"/>
      <c r="RSA103" s="11"/>
      <c r="RSB103" s="11"/>
      <c r="RSC103" s="11"/>
      <c r="RSD103" s="11"/>
      <c r="RSE103" s="11"/>
      <c r="RSF103" s="11"/>
      <c r="RSG103" s="11"/>
      <c r="RSH103" s="11"/>
      <c r="RSI103" s="11"/>
      <c r="RSJ103" s="11"/>
      <c r="RSK103" s="11"/>
      <c r="RSL103" s="11"/>
      <c r="RSM103" s="11"/>
      <c r="RSN103" s="11"/>
      <c r="RSO103" s="11"/>
      <c r="RSP103" s="11"/>
      <c r="RSQ103" s="11"/>
      <c r="RSR103" s="11"/>
      <c r="RSS103" s="11"/>
      <c r="RST103" s="11"/>
      <c r="RSU103" s="11"/>
      <c r="RSV103" s="11"/>
      <c r="RSW103" s="11"/>
      <c r="RSX103" s="11"/>
      <c r="RSY103" s="11"/>
      <c r="RSZ103" s="11"/>
      <c r="RTA103" s="11"/>
      <c r="RTB103" s="11"/>
      <c r="RTC103" s="11"/>
      <c r="RTD103" s="11"/>
      <c r="RTE103" s="11"/>
      <c r="RTF103" s="11"/>
      <c r="RTG103" s="11"/>
      <c r="RTH103" s="11"/>
      <c r="RTI103" s="11"/>
      <c r="RTJ103" s="11"/>
      <c r="RTK103" s="11"/>
      <c r="RTL103" s="11"/>
      <c r="RTM103" s="11"/>
      <c r="RTN103" s="11"/>
      <c r="RTO103" s="11"/>
      <c r="RTP103" s="11"/>
      <c r="RTQ103" s="11"/>
      <c r="RTR103" s="11"/>
      <c r="RTS103" s="11"/>
      <c r="RTT103" s="11"/>
      <c r="RTU103" s="11"/>
      <c r="RTV103" s="11"/>
      <c r="RTW103" s="11"/>
      <c r="RTX103" s="11"/>
      <c r="RTY103" s="11"/>
      <c r="RTZ103" s="11"/>
      <c r="RUA103" s="11"/>
      <c r="RUB103" s="11"/>
      <c r="RUC103" s="11"/>
      <c r="RUD103" s="11"/>
      <c r="RUE103" s="11"/>
      <c r="RUF103" s="11"/>
      <c r="RUG103" s="11"/>
      <c r="RUH103" s="11"/>
      <c r="RUI103" s="11"/>
      <c r="RUJ103" s="11"/>
      <c r="RUK103" s="11"/>
      <c r="RUL103" s="11"/>
      <c r="RUM103" s="11"/>
      <c r="RUN103" s="11"/>
      <c r="RUO103" s="11"/>
      <c r="RUP103" s="11"/>
      <c r="RUQ103" s="11"/>
      <c r="RUR103" s="11"/>
      <c r="RUS103" s="11"/>
      <c r="RUT103" s="11"/>
      <c r="RUU103" s="11"/>
      <c r="RUV103" s="11"/>
      <c r="RUW103" s="11"/>
      <c r="RUX103" s="11"/>
      <c r="RUY103" s="11"/>
      <c r="RUZ103" s="11"/>
      <c r="RVA103" s="11"/>
      <c r="RVB103" s="11"/>
      <c r="RVC103" s="11"/>
      <c r="RVD103" s="11"/>
      <c r="RVE103" s="11"/>
      <c r="RVF103" s="11"/>
      <c r="RVG103" s="11"/>
      <c r="RVH103" s="11"/>
      <c r="RVI103" s="11"/>
      <c r="RVJ103" s="11"/>
      <c r="RVK103" s="11"/>
      <c r="RVL103" s="11"/>
      <c r="RVM103" s="11"/>
      <c r="RVN103" s="11"/>
      <c r="RVO103" s="11"/>
      <c r="RVP103" s="11"/>
      <c r="RVQ103" s="11"/>
      <c r="RVR103" s="11"/>
      <c r="RVS103" s="11"/>
      <c r="RVT103" s="11"/>
      <c r="RVU103" s="11"/>
      <c r="RVV103" s="11"/>
      <c r="RVW103" s="11"/>
      <c r="RVX103" s="11"/>
      <c r="RVY103" s="11"/>
      <c r="RVZ103" s="11"/>
      <c r="RWA103" s="11"/>
      <c r="RWB103" s="11"/>
      <c r="RWC103" s="11"/>
      <c r="RWD103" s="11"/>
      <c r="RWE103" s="11"/>
      <c r="RWF103" s="11"/>
      <c r="RWG103" s="11"/>
      <c r="RWH103" s="11"/>
      <c r="RWI103" s="11"/>
      <c r="RWJ103" s="11"/>
      <c r="RWK103" s="11"/>
      <c r="RWL103" s="11"/>
      <c r="RWM103" s="11"/>
      <c r="RWN103" s="11"/>
      <c r="RWO103" s="11"/>
      <c r="RWP103" s="11"/>
      <c r="RWQ103" s="11"/>
      <c r="RWR103" s="11"/>
      <c r="RWS103" s="11"/>
      <c r="RWT103" s="11"/>
      <c r="RWU103" s="11"/>
      <c r="RWV103" s="11"/>
      <c r="RWW103" s="11"/>
      <c r="RWX103" s="11"/>
      <c r="RWY103" s="11"/>
      <c r="RWZ103" s="11"/>
      <c r="RXA103" s="11"/>
      <c r="RXB103" s="11"/>
      <c r="RXC103" s="11"/>
      <c r="RXD103" s="11"/>
      <c r="RXE103" s="11"/>
      <c r="RXF103" s="11"/>
      <c r="RXG103" s="11"/>
      <c r="RXH103" s="11"/>
      <c r="RXI103" s="11"/>
      <c r="RXJ103" s="11"/>
      <c r="RXK103" s="11"/>
      <c r="RXL103" s="11"/>
      <c r="RXM103" s="11"/>
      <c r="RXN103" s="11"/>
      <c r="RXO103" s="11"/>
      <c r="RXP103" s="11"/>
      <c r="RXQ103" s="11"/>
      <c r="RXR103" s="11"/>
      <c r="RXS103" s="11"/>
      <c r="RXT103" s="11"/>
      <c r="RXU103" s="11"/>
      <c r="RXV103" s="11"/>
      <c r="RXW103" s="11"/>
      <c r="RXX103" s="11"/>
      <c r="RXY103" s="11"/>
      <c r="RXZ103" s="11"/>
      <c r="RYA103" s="11"/>
      <c r="RYB103" s="11"/>
      <c r="RYC103" s="11"/>
      <c r="RYD103" s="11"/>
      <c r="RYE103" s="11"/>
      <c r="RYF103" s="11"/>
      <c r="RYG103" s="11"/>
      <c r="RYH103" s="11"/>
      <c r="RYI103" s="11"/>
      <c r="RYJ103" s="11"/>
      <c r="RYK103" s="11"/>
      <c r="RYL103" s="11"/>
      <c r="RYM103" s="11"/>
      <c r="RYN103" s="11"/>
      <c r="RYO103" s="11"/>
      <c r="RYP103" s="11"/>
      <c r="RYQ103" s="11"/>
      <c r="RYR103" s="11"/>
      <c r="RYS103" s="11"/>
      <c r="RYT103" s="11"/>
      <c r="RYU103" s="11"/>
      <c r="RYV103" s="11"/>
      <c r="RYW103" s="11"/>
      <c r="RYX103" s="11"/>
      <c r="RYY103" s="11"/>
      <c r="RYZ103" s="11"/>
      <c r="RZA103" s="11"/>
      <c r="RZB103" s="11"/>
      <c r="RZC103" s="11"/>
      <c r="RZD103" s="11"/>
      <c r="RZE103" s="11"/>
      <c r="RZF103" s="11"/>
      <c r="RZG103" s="11"/>
      <c r="RZH103" s="11"/>
      <c r="RZI103" s="11"/>
      <c r="RZJ103" s="11"/>
      <c r="RZK103" s="11"/>
      <c r="RZL103" s="11"/>
      <c r="RZM103" s="11"/>
      <c r="RZN103" s="11"/>
      <c r="RZO103" s="11"/>
      <c r="RZP103" s="11"/>
      <c r="RZQ103" s="11"/>
      <c r="RZR103" s="11"/>
      <c r="RZS103" s="11"/>
      <c r="RZT103" s="11"/>
      <c r="RZU103" s="11"/>
      <c r="RZV103" s="11"/>
      <c r="RZW103" s="11"/>
      <c r="RZX103" s="11"/>
      <c r="RZY103" s="11"/>
      <c r="RZZ103" s="11"/>
      <c r="SAA103" s="11"/>
      <c r="SAB103" s="11"/>
      <c r="SAC103" s="11"/>
      <c r="SAD103" s="11"/>
      <c r="SAE103" s="11"/>
      <c r="SAF103" s="11"/>
      <c r="SAG103" s="11"/>
      <c r="SAH103" s="11"/>
      <c r="SAI103" s="11"/>
      <c r="SAJ103" s="11"/>
      <c r="SAK103" s="11"/>
      <c r="SAL103" s="11"/>
      <c r="SAM103" s="11"/>
      <c r="SAN103" s="11"/>
      <c r="SAO103" s="11"/>
      <c r="SAP103" s="11"/>
      <c r="SAQ103" s="11"/>
      <c r="SAR103" s="11"/>
      <c r="SAS103" s="11"/>
      <c r="SAT103" s="11"/>
      <c r="SAU103" s="11"/>
      <c r="SAV103" s="11"/>
      <c r="SAW103" s="11"/>
      <c r="SAX103" s="11"/>
      <c r="SAY103" s="11"/>
      <c r="SAZ103" s="11"/>
      <c r="SBA103" s="11"/>
      <c r="SBB103" s="11"/>
      <c r="SBC103" s="11"/>
      <c r="SBD103" s="11"/>
      <c r="SBE103" s="11"/>
      <c r="SBF103" s="11"/>
      <c r="SBG103" s="11"/>
      <c r="SBH103" s="11"/>
      <c r="SBI103" s="11"/>
      <c r="SBJ103" s="11"/>
      <c r="SBK103" s="11"/>
      <c r="SBL103" s="11"/>
      <c r="SBM103" s="11"/>
      <c r="SBN103" s="11"/>
      <c r="SBO103" s="11"/>
      <c r="SBP103" s="11"/>
      <c r="SBQ103" s="11"/>
      <c r="SBR103" s="11"/>
      <c r="SBS103" s="11"/>
      <c r="SBT103" s="11"/>
      <c r="SBU103" s="11"/>
      <c r="SBV103" s="11"/>
      <c r="SBW103" s="11"/>
      <c r="SBX103" s="11"/>
      <c r="SBY103" s="11"/>
      <c r="SBZ103" s="11"/>
      <c r="SCA103" s="11"/>
      <c r="SCB103" s="11"/>
      <c r="SCC103" s="11"/>
      <c r="SCD103" s="11"/>
      <c r="SCE103" s="11"/>
      <c r="SCF103" s="11"/>
      <c r="SCG103" s="11"/>
      <c r="SCH103" s="11"/>
      <c r="SCI103" s="11"/>
      <c r="SCJ103" s="11"/>
      <c r="SCK103" s="11"/>
      <c r="SCL103" s="11"/>
      <c r="SCM103" s="11"/>
      <c r="SCN103" s="11"/>
      <c r="SCO103" s="11"/>
      <c r="SCP103" s="11"/>
      <c r="SCQ103" s="11"/>
      <c r="SCR103" s="11"/>
      <c r="SCS103" s="11"/>
      <c r="SCT103" s="11"/>
      <c r="SCU103" s="11"/>
      <c r="SCV103" s="11"/>
      <c r="SCW103" s="11"/>
      <c r="SCX103" s="11"/>
      <c r="SCY103" s="11"/>
      <c r="SCZ103" s="11"/>
      <c r="SDA103" s="11"/>
      <c r="SDB103" s="11"/>
      <c r="SDC103" s="11"/>
      <c r="SDD103" s="11"/>
      <c r="SDE103" s="11"/>
      <c r="SDF103" s="11"/>
      <c r="SDG103" s="11"/>
      <c r="SDH103" s="11"/>
      <c r="SDI103" s="11"/>
      <c r="SDJ103" s="11"/>
      <c r="SDK103" s="11"/>
      <c r="SDL103" s="11"/>
      <c r="SDM103" s="11"/>
      <c r="SDN103" s="11"/>
      <c r="SDO103" s="11"/>
      <c r="SDP103" s="11"/>
      <c r="SDQ103" s="11"/>
      <c r="SDR103" s="11"/>
      <c r="SDS103" s="11"/>
      <c r="SDT103" s="11"/>
      <c r="SDU103" s="11"/>
      <c r="SDV103" s="11"/>
      <c r="SDW103" s="11"/>
      <c r="SDX103" s="11"/>
      <c r="SDY103" s="11"/>
      <c r="SDZ103" s="11"/>
      <c r="SEA103" s="11"/>
      <c r="SEB103" s="11"/>
      <c r="SEC103" s="11"/>
      <c r="SED103" s="11"/>
      <c r="SEE103" s="11"/>
      <c r="SEF103" s="11"/>
      <c r="SEG103" s="11"/>
      <c r="SEH103" s="11"/>
      <c r="SEI103" s="11"/>
      <c r="SEJ103" s="11"/>
      <c r="SEK103" s="11"/>
      <c r="SEL103" s="11"/>
      <c r="SEM103" s="11"/>
      <c r="SEN103" s="11"/>
      <c r="SEO103" s="11"/>
      <c r="SEP103" s="11"/>
      <c r="SEQ103" s="11"/>
      <c r="SER103" s="11"/>
      <c r="SES103" s="11"/>
      <c r="SET103" s="11"/>
      <c r="SEU103" s="11"/>
      <c r="SEV103" s="11"/>
      <c r="SEW103" s="11"/>
      <c r="SEX103" s="11"/>
      <c r="SEY103" s="11"/>
      <c r="SEZ103" s="11"/>
      <c r="SFA103" s="11"/>
      <c r="SFB103" s="11"/>
      <c r="SFC103" s="11"/>
      <c r="SFD103" s="11"/>
      <c r="SFE103" s="11"/>
      <c r="SFF103" s="11"/>
      <c r="SFG103" s="11"/>
      <c r="SFH103" s="11"/>
      <c r="SFI103" s="11"/>
      <c r="SFJ103" s="11"/>
      <c r="SFK103" s="11"/>
      <c r="SFL103" s="11"/>
      <c r="SFM103" s="11"/>
      <c r="SFN103" s="11"/>
      <c r="SFO103" s="11"/>
      <c r="SFP103" s="11"/>
      <c r="SFQ103" s="11"/>
      <c r="SFR103" s="11"/>
      <c r="SFS103" s="11"/>
      <c r="SFT103" s="11"/>
      <c r="SFU103" s="11"/>
      <c r="SFV103" s="11"/>
      <c r="SFW103" s="11"/>
      <c r="SFX103" s="11"/>
      <c r="SFY103" s="11"/>
      <c r="SFZ103" s="11"/>
      <c r="SGA103" s="11"/>
      <c r="SGB103" s="11"/>
      <c r="SGC103" s="11"/>
      <c r="SGD103" s="11"/>
      <c r="SGE103" s="11"/>
      <c r="SGF103" s="11"/>
      <c r="SGG103" s="11"/>
      <c r="SGH103" s="11"/>
      <c r="SGI103" s="11"/>
      <c r="SGJ103" s="11"/>
      <c r="SGK103" s="11"/>
      <c r="SGL103" s="11"/>
      <c r="SGM103" s="11"/>
      <c r="SGN103" s="11"/>
      <c r="SGO103" s="11"/>
      <c r="SGP103" s="11"/>
      <c r="SGQ103" s="11"/>
      <c r="SGR103" s="11"/>
      <c r="SGS103" s="11"/>
      <c r="SGT103" s="11"/>
      <c r="SGU103" s="11"/>
      <c r="SGV103" s="11"/>
      <c r="SGW103" s="11"/>
      <c r="SGX103" s="11"/>
      <c r="SGY103" s="11"/>
      <c r="SGZ103" s="11"/>
      <c r="SHA103" s="11"/>
      <c r="SHB103" s="11"/>
      <c r="SHC103" s="11"/>
      <c r="SHD103" s="11"/>
      <c r="SHE103" s="11"/>
      <c r="SHF103" s="11"/>
      <c r="SHG103" s="11"/>
      <c r="SHH103" s="11"/>
      <c r="SHI103" s="11"/>
      <c r="SHJ103" s="11"/>
      <c r="SHK103" s="11"/>
      <c r="SHL103" s="11"/>
      <c r="SHM103" s="11"/>
      <c r="SHN103" s="11"/>
      <c r="SHO103" s="11"/>
      <c r="SHP103" s="11"/>
      <c r="SHQ103" s="11"/>
      <c r="SHR103" s="11"/>
      <c r="SHS103" s="11"/>
      <c r="SHT103" s="11"/>
      <c r="SHU103" s="11"/>
      <c r="SHV103" s="11"/>
      <c r="SHW103" s="11"/>
      <c r="SHX103" s="11"/>
      <c r="SHY103" s="11"/>
      <c r="SHZ103" s="11"/>
      <c r="SIA103" s="11"/>
      <c r="SIB103" s="11"/>
      <c r="SIC103" s="11"/>
      <c r="SID103" s="11"/>
      <c r="SIE103" s="11"/>
      <c r="SIF103" s="11"/>
      <c r="SIG103" s="11"/>
      <c r="SIH103" s="11"/>
      <c r="SII103" s="11"/>
      <c r="SIJ103" s="11"/>
      <c r="SIK103" s="11"/>
      <c r="SIL103" s="11"/>
      <c r="SIM103" s="11"/>
      <c r="SIN103" s="11"/>
      <c r="SIO103" s="11"/>
      <c r="SIP103" s="11"/>
      <c r="SIQ103" s="11"/>
      <c r="SIR103" s="11"/>
      <c r="SIS103" s="11"/>
      <c r="SIT103" s="11"/>
      <c r="SIU103" s="11"/>
      <c r="SIV103" s="11"/>
      <c r="SIW103" s="11"/>
      <c r="SIX103" s="11"/>
      <c r="SIY103" s="11"/>
      <c r="SIZ103" s="11"/>
      <c r="SJA103" s="11"/>
      <c r="SJB103" s="11"/>
      <c r="SJC103" s="11"/>
      <c r="SJD103" s="11"/>
      <c r="SJE103" s="11"/>
      <c r="SJF103" s="11"/>
      <c r="SJG103" s="11"/>
      <c r="SJH103" s="11"/>
      <c r="SJI103" s="11"/>
      <c r="SJJ103" s="11"/>
      <c r="SJK103" s="11"/>
      <c r="SJL103" s="11"/>
      <c r="SJM103" s="11"/>
      <c r="SJN103" s="11"/>
      <c r="SJO103" s="11"/>
      <c r="SJP103" s="11"/>
      <c r="SJQ103" s="11"/>
      <c r="SJR103" s="11"/>
      <c r="SJS103" s="11"/>
      <c r="SJT103" s="11"/>
      <c r="SJU103" s="11"/>
      <c r="SJV103" s="11"/>
      <c r="SJW103" s="11"/>
      <c r="SJX103" s="11"/>
      <c r="SJY103" s="11"/>
      <c r="SJZ103" s="11"/>
      <c r="SKA103" s="11"/>
      <c r="SKB103" s="11"/>
      <c r="SKC103" s="11"/>
      <c r="SKD103" s="11"/>
      <c r="SKE103" s="11"/>
      <c r="SKF103" s="11"/>
      <c r="SKG103" s="11"/>
      <c r="SKH103" s="11"/>
      <c r="SKI103" s="11"/>
      <c r="SKJ103" s="11"/>
      <c r="SKK103" s="11"/>
      <c r="SKL103" s="11"/>
      <c r="SKM103" s="11"/>
      <c r="SKN103" s="11"/>
      <c r="SKO103" s="11"/>
      <c r="SKP103" s="11"/>
      <c r="SKQ103" s="11"/>
      <c r="SKR103" s="11"/>
      <c r="SKS103" s="11"/>
      <c r="SKT103" s="11"/>
      <c r="SKU103" s="11"/>
      <c r="SKV103" s="11"/>
      <c r="SKW103" s="11"/>
      <c r="SKX103" s="11"/>
      <c r="SKY103" s="11"/>
      <c r="SKZ103" s="11"/>
      <c r="SLA103" s="11"/>
      <c r="SLB103" s="11"/>
      <c r="SLC103" s="11"/>
      <c r="SLD103" s="11"/>
      <c r="SLE103" s="11"/>
      <c r="SLF103" s="11"/>
      <c r="SLG103" s="11"/>
      <c r="SLH103" s="11"/>
      <c r="SLI103" s="11"/>
      <c r="SLJ103" s="11"/>
      <c r="SLK103" s="11"/>
      <c r="SLL103" s="11"/>
      <c r="SLM103" s="11"/>
      <c r="SLN103" s="11"/>
      <c r="SLO103" s="11"/>
      <c r="SLP103" s="11"/>
      <c r="SLQ103" s="11"/>
      <c r="SLR103" s="11"/>
      <c r="SLS103" s="11"/>
      <c r="SLT103" s="11"/>
      <c r="SLU103" s="11"/>
      <c r="SLV103" s="11"/>
      <c r="SLW103" s="11"/>
      <c r="SLX103" s="11"/>
      <c r="SLY103" s="11"/>
      <c r="SLZ103" s="11"/>
      <c r="SMA103" s="11"/>
      <c r="SMB103" s="11"/>
      <c r="SMC103" s="11"/>
      <c r="SMD103" s="11"/>
      <c r="SME103" s="11"/>
      <c r="SMF103" s="11"/>
      <c r="SMG103" s="11"/>
      <c r="SMH103" s="11"/>
      <c r="SMI103" s="11"/>
      <c r="SMJ103" s="11"/>
      <c r="SMK103" s="11"/>
      <c r="SML103" s="11"/>
      <c r="SMM103" s="11"/>
      <c r="SMN103" s="11"/>
      <c r="SMO103" s="11"/>
      <c r="SMP103" s="11"/>
      <c r="SMQ103" s="11"/>
      <c r="SMR103" s="11"/>
      <c r="SMS103" s="11"/>
      <c r="SMT103" s="11"/>
      <c r="SMU103" s="11"/>
      <c r="SMV103" s="11"/>
      <c r="SMW103" s="11"/>
      <c r="SMX103" s="11"/>
      <c r="SMY103" s="11"/>
      <c r="SMZ103" s="11"/>
      <c r="SNA103" s="11"/>
      <c r="SNB103" s="11"/>
      <c r="SNC103" s="11"/>
      <c r="SND103" s="11"/>
      <c r="SNE103" s="11"/>
      <c r="SNF103" s="11"/>
      <c r="SNG103" s="11"/>
      <c r="SNH103" s="11"/>
      <c r="SNI103" s="11"/>
      <c r="SNJ103" s="11"/>
      <c r="SNK103" s="11"/>
      <c r="SNL103" s="11"/>
      <c r="SNM103" s="11"/>
      <c r="SNN103" s="11"/>
      <c r="SNO103" s="11"/>
      <c r="SNP103" s="11"/>
      <c r="SNQ103" s="11"/>
      <c r="SNR103" s="11"/>
      <c r="SNS103" s="11"/>
      <c r="SNT103" s="11"/>
      <c r="SNU103" s="11"/>
      <c r="SNV103" s="11"/>
      <c r="SNW103" s="11"/>
      <c r="SNX103" s="11"/>
      <c r="SNY103" s="11"/>
      <c r="SNZ103" s="11"/>
      <c r="SOA103" s="11"/>
      <c r="SOB103" s="11"/>
      <c r="SOC103" s="11"/>
      <c r="SOD103" s="11"/>
      <c r="SOE103" s="11"/>
      <c r="SOF103" s="11"/>
      <c r="SOG103" s="11"/>
      <c r="SOH103" s="11"/>
      <c r="SOI103" s="11"/>
      <c r="SOJ103" s="11"/>
      <c r="SOK103" s="11"/>
      <c r="SOL103" s="11"/>
      <c r="SOM103" s="11"/>
      <c r="SON103" s="11"/>
      <c r="SOO103" s="11"/>
      <c r="SOP103" s="11"/>
      <c r="SOQ103" s="11"/>
      <c r="SOR103" s="11"/>
      <c r="SOS103" s="11"/>
      <c r="SOT103" s="11"/>
      <c r="SOU103" s="11"/>
      <c r="SOV103" s="11"/>
      <c r="SOW103" s="11"/>
      <c r="SOX103" s="11"/>
      <c r="SOY103" s="11"/>
      <c r="SOZ103" s="11"/>
      <c r="SPA103" s="11"/>
      <c r="SPB103" s="11"/>
      <c r="SPC103" s="11"/>
      <c r="SPD103" s="11"/>
      <c r="SPE103" s="11"/>
      <c r="SPF103" s="11"/>
      <c r="SPG103" s="11"/>
      <c r="SPH103" s="11"/>
      <c r="SPI103" s="11"/>
      <c r="SPJ103" s="11"/>
      <c r="SPK103" s="11"/>
      <c r="SPL103" s="11"/>
      <c r="SPM103" s="11"/>
      <c r="SPN103" s="11"/>
      <c r="SPO103" s="11"/>
      <c r="SPP103" s="11"/>
      <c r="SPQ103" s="11"/>
      <c r="SPR103" s="11"/>
      <c r="SPS103" s="11"/>
      <c r="SPT103" s="11"/>
      <c r="SPU103" s="11"/>
      <c r="SPV103" s="11"/>
      <c r="SPW103" s="11"/>
      <c r="SPX103" s="11"/>
      <c r="SPY103" s="11"/>
      <c r="SPZ103" s="11"/>
      <c r="SQA103" s="11"/>
      <c r="SQB103" s="11"/>
      <c r="SQC103" s="11"/>
      <c r="SQD103" s="11"/>
      <c r="SQE103" s="11"/>
      <c r="SQF103" s="11"/>
      <c r="SQG103" s="11"/>
      <c r="SQH103" s="11"/>
      <c r="SQI103" s="11"/>
      <c r="SQJ103" s="11"/>
      <c r="SQK103" s="11"/>
      <c r="SQL103" s="11"/>
      <c r="SQM103" s="11"/>
      <c r="SQN103" s="11"/>
      <c r="SQO103" s="11"/>
      <c r="SQP103" s="11"/>
      <c r="SQQ103" s="11"/>
      <c r="SQR103" s="11"/>
      <c r="SQS103" s="11"/>
      <c r="SQT103" s="11"/>
      <c r="SQU103" s="11"/>
      <c r="SQV103" s="11"/>
      <c r="SQW103" s="11"/>
      <c r="SQX103" s="11"/>
      <c r="SQY103" s="11"/>
      <c r="SQZ103" s="11"/>
      <c r="SRA103" s="11"/>
      <c r="SRB103" s="11"/>
      <c r="SRC103" s="11"/>
      <c r="SRD103" s="11"/>
      <c r="SRE103" s="11"/>
      <c r="SRF103" s="11"/>
      <c r="SRG103" s="11"/>
      <c r="SRH103" s="11"/>
      <c r="SRI103" s="11"/>
      <c r="SRJ103" s="11"/>
      <c r="SRK103" s="11"/>
      <c r="SRL103" s="11"/>
      <c r="SRM103" s="11"/>
      <c r="SRN103" s="11"/>
      <c r="SRO103" s="11"/>
      <c r="SRP103" s="11"/>
      <c r="SRQ103" s="11"/>
      <c r="SRR103" s="11"/>
      <c r="SRS103" s="11"/>
      <c r="SRT103" s="11"/>
      <c r="SRU103" s="11"/>
      <c r="SRV103" s="11"/>
      <c r="SRW103" s="11"/>
      <c r="SRX103" s="11"/>
      <c r="SRY103" s="11"/>
      <c r="SRZ103" s="11"/>
      <c r="SSA103" s="11"/>
      <c r="SSB103" s="11"/>
      <c r="SSC103" s="11"/>
      <c r="SSD103" s="11"/>
      <c r="SSE103" s="11"/>
      <c r="SSF103" s="11"/>
      <c r="SSG103" s="11"/>
      <c r="SSH103" s="11"/>
      <c r="SSI103" s="11"/>
      <c r="SSJ103" s="11"/>
      <c r="SSK103" s="11"/>
      <c r="SSL103" s="11"/>
      <c r="SSM103" s="11"/>
      <c r="SSN103" s="11"/>
      <c r="SSO103" s="11"/>
      <c r="SSP103" s="11"/>
      <c r="SSQ103" s="11"/>
      <c r="SSR103" s="11"/>
      <c r="SSS103" s="11"/>
      <c r="SST103" s="11"/>
      <c r="SSU103" s="11"/>
      <c r="SSV103" s="11"/>
      <c r="SSW103" s="11"/>
      <c r="SSX103" s="11"/>
      <c r="SSY103" s="11"/>
      <c r="SSZ103" s="11"/>
      <c r="STA103" s="11"/>
      <c r="STB103" s="11"/>
      <c r="STC103" s="11"/>
      <c r="STD103" s="11"/>
      <c r="STE103" s="11"/>
      <c r="STF103" s="11"/>
      <c r="STG103" s="11"/>
      <c r="STH103" s="11"/>
      <c r="STI103" s="11"/>
      <c r="STJ103" s="11"/>
      <c r="STK103" s="11"/>
      <c r="STL103" s="11"/>
      <c r="STM103" s="11"/>
      <c r="STN103" s="11"/>
      <c r="STO103" s="11"/>
      <c r="STP103" s="11"/>
      <c r="STQ103" s="11"/>
      <c r="STR103" s="11"/>
      <c r="STS103" s="11"/>
      <c r="STT103" s="11"/>
      <c r="STU103" s="11"/>
      <c r="STV103" s="11"/>
      <c r="STW103" s="11"/>
      <c r="STX103" s="11"/>
      <c r="STY103" s="11"/>
      <c r="STZ103" s="11"/>
      <c r="SUA103" s="11"/>
      <c r="SUB103" s="11"/>
      <c r="SUC103" s="11"/>
      <c r="SUD103" s="11"/>
      <c r="SUE103" s="11"/>
      <c r="SUF103" s="11"/>
      <c r="SUG103" s="11"/>
      <c r="SUH103" s="11"/>
      <c r="SUI103" s="11"/>
      <c r="SUJ103" s="11"/>
      <c r="SUK103" s="11"/>
      <c r="SUL103" s="11"/>
      <c r="SUM103" s="11"/>
      <c r="SUN103" s="11"/>
      <c r="SUO103" s="11"/>
      <c r="SUP103" s="11"/>
      <c r="SUQ103" s="11"/>
      <c r="SUR103" s="11"/>
      <c r="SUS103" s="11"/>
      <c r="SUT103" s="11"/>
      <c r="SUU103" s="11"/>
      <c r="SUV103" s="11"/>
      <c r="SUW103" s="11"/>
      <c r="SUX103" s="11"/>
      <c r="SUY103" s="11"/>
      <c r="SUZ103" s="11"/>
      <c r="SVA103" s="11"/>
      <c r="SVB103" s="11"/>
      <c r="SVC103" s="11"/>
      <c r="SVD103" s="11"/>
      <c r="SVE103" s="11"/>
      <c r="SVF103" s="11"/>
      <c r="SVG103" s="11"/>
      <c r="SVH103" s="11"/>
      <c r="SVI103" s="11"/>
      <c r="SVJ103" s="11"/>
      <c r="SVK103" s="11"/>
      <c r="SVL103" s="11"/>
      <c r="SVM103" s="11"/>
      <c r="SVN103" s="11"/>
      <c r="SVO103" s="11"/>
      <c r="SVP103" s="11"/>
      <c r="SVQ103" s="11"/>
      <c r="SVR103" s="11"/>
      <c r="SVS103" s="11"/>
      <c r="SVT103" s="11"/>
      <c r="SVU103" s="11"/>
      <c r="SVV103" s="11"/>
      <c r="SVW103" s="11"/>
      <c r="SVX103" s="11"/>
      <c r="SVY103" s="11"/>
      <c r="SVZ103" s="11"/>
      <c r="SWA103" s="11"/>
      <c r="SWB103" s="11"/>
      <c r="SWC103" s="11"/>
      <c r="SWD103" s="11"/>
      <c r="SWE103" s="11"/>
      <c r="SWF103" s="11"/>
      <c r="SWG103" s="11"/>
      <c r="SWH103" s="11"/>
      <c r="SWI103" s="11"/>
      <c r="SWJ103" s="11"/>
      <c r="SWK103" s="11"/>
      <c r="SWL103" s="11"/>
      <c r="SWM103" s="11"/>
      <c r="SWN103" s="11"/>
      <c r="SWO103" s="11"/>
      <c r="SWP103" s="11"/>
      <c r="SWQ103" s="11"/>
      <c r="SWR103" s="11"/>
      <c r="SWS103" s="11"/>
      <c r="SWT103" s="11"/>
      <c r="SWU103" s="11"/>
      <c r="SWV103" s="11"/>
      <c r="SWW103" s="11"/>
      <c r="SWX103" s="11"/>
      <c r="SWY103" s="11"/>
      <c r="SWZ103" s="11"/>
      <c r="SXA103" s="11"/>
      <c r="SXB103" s="11"/>
      <c r="SXC103" s="11"/>
      <c r="SXD103" s="11"/>
      <c r="SXE103" s="11"/>
      <c r="SXF103" s="11"/>
      <c r="SXG103" s="11"/>
      <c r="SXH103" s="11"/>
      <c r="SXI103" s="11"/>
      <c r="SXJ103" s="11"/>
      <c r="SXK103" s="11"/>
      <c r="SXL103" s="11"/>
      <c r="SXM103" s="11"/>
      <c r="SXN103" s="11"/>
      <c r="SXO103" s="11"/>
      <c r="SXP103" s="11"/>
      <c r="SXQ103" s="11"/>
      <c r="SXR103" s="11"/>
      <c r="SXS103" s="11"/>
      <c r="SXT103" s="11"/>
      <c r="SXU103" s="11"/>
      <c r="SXV103" s="11"/>
      <c r="SXW103" s="11"/>
      <c r="SXX103" s="11"/>
      <c r="SXY103" s="11"/>
      <c r="SXZ103" s="11"/>
      <c r="SYA103" s="11"/>
      <c r="SYB103" s="11"/>
      <c r="SYC103" s="11"/>
      <c r="SYD103" s="11"/>
      <c r="SYE103" s="11"/>
      <c r="SYF103" s="11"/>
      <c r="SYG103" s="11"/>
      <c r="SYH103" s="11"/>
      <c r="SYI103" s="11"/>
      <c r="SYJ103" s="11"/>
      <c r="SYK103" s="11"/>
      <c r="SYL103" s="11"/>
      <c r="SYM103" s="11"/>
      <c r="SYN103" s="11"/>
      <c r="SYO103" s="11"/>
      <c r="SYP103" s="11"/>
      <c r="SYQ103" s="11"/>
      <c r="SYR103" s="11"/>
      <c r="SYS103" s="11"/>
      <c r="SYT103" s="11"/>
      <c r="SYU103" s="11"/>
      <c r="SYV103" s="11"/>
      <c r="SYW103" s="11"/>
      <c r="SYX103" s="11"/>
      <c r="SYY103" s="11"/>
      <c r="SYZ103" s="11"/>
      <c r="SZA103" s="11"/>
      <c r="SZB103" s="11"/>
      <c r="SZC103" s="11"/>
      <c r="SZD103" s="11"/>
      <c r="SZE103" s="11"/>
      <c r="SZF103" s="11"/>
      <c r="SZG103" s="11"/>
      <c r="SZH103" s="11"/>
      <c r="SZI103" s="11"/>
      <c r="SZJ103" s="11"/>
      <c r="SZK103" s="11"/>
      <c r="SZL103" s="11"/>
      <c r="SZM103" s="11"/>
      <c r="SZN103" s="11"/>
      <c r="SZO103" s="11"/>
      <c r="SZP103" s="11"/>
      <c r="SZQ103" s="11"/>
      <c r="SZR103" s="11"/>
      <c r="SZS103" s="11"/>
      <c r="SZT103" s="11"/>
      <c r="SZU103" s="11"/>
      <c r="SZV103" s="11"/>
      <c r="SZW103" s="11"/>
      <c r="SZX103" s="11"/>
      <c r="SZY103" s="11"/>
      <c r="SZZ103" s="11"/>
      <c r="TAA103" s="11"/>
      <c r="TAB103" s="11"/>
      <c r="TAC103" s="11"/>
      <c r="TAD103" s="11"/>
      <c r="TAE103" s="11"/>
      <c r="TAF103" s="11"/>
      <c r="TAG103" s="11"/>
      <c r="TAH103" s="11"/>
      <c r="TAI103" s="11"/>
      <c r="TAJ103" s="11"/>
      <c r="TAK103" s="11"/>
      <c r="TAL103" s="11"/>
      <c r="TAM103" s="11"/>
      <c r="TAN103" s="11"/>
      <c r="TAO103" s="11"/>
      <c r="TAP103" s="11"/>
      <c r="TAQ103" s="11"/>
      <c r="TAR103" s="11"/>
      <c r="TAS103" s="11"/>
      <c r="TAT103" s="11"/>
      <c r="TAU103" s="11"/>
      <c r="TAV103" s="11"/>
      <c r="TAW103" s="11"/>
      <c r="TAX103" s="11"/>
      <c r="TAY103" s="11"/>
      <c r="TAZ103" s="11"/>
      <c r="TBA103" s="11"/>
      <c r="TBB103" s="11"/>
      <c r="TBC103" s="11"/>
      <c r="TBD103" s="11"/>
      <c r="TBE103" s="11"/>
      <c r="TBF103" s="11"/>
      <c r="TBG103" s="11"/>
      <c r="TBH103" s="11"/>
      <c r="TBI103" s="11"/>
      <c r="TBJ103" s="11"/>
      <c r="TBK103" s="11"/>
      <c r="TBL103" s="11"/>
      <c r="TBM103" s="11"/>
      <c r="TBN103" s="11"/>
      <c r="TBO103" s="11"/>
      <c r="TBP103" s="11"/>
      <c r="TBQ103" s="11"/>
      <c r="TBR103" s="11"/>
      <c r="TBS103" s="11"/>
      <c r="TBT103" s="11"/>
      <c r="TBU103" s="11"/>
      <c r="TBV103" s="11"/>
      <c r="TBW103" s="11"/>
      <c r="TBX103" s="11"/>
      <c r="TBY103" s="11"/>
      <c r="TBZ103" s="11"/>
      <c r="TCA103" s="11"/>
      <c r="TCB103" s="11"/>
      <c r="TCC103" s="11"/>
      <c r="TCD103" s="11"/>
      <c r="TCE103" s="11"/>
      <c r="TCF103" s="11"/>
      <c r="TCG103" s="11"/>
      <c r="TCH103" s="11"/>
      <c r="TCI103" s="11"/>
      <c r="TCJ103" s="11"/>
      <c r="TCK103" s="11"/>
      <c r="TCL103" s="11"/>
      <c r="TCM103" s="11"/>
      <c r="TCN103" s="11"/>
      <c r="TCO103" s="11"/>
      <c r="TCP103" s="11"/>
      <c r="TCQ103" s="11"/>
      <c r="TCR103" s="11"/>
      <c r="TCS103" s="11"/>
      <c r="TCT103" s="11"/>
      <c r="TCU103" s="11"/>
      <c r="TCV103" s="11"/>
      <c r="TCW103" s="11"/>
      <c r="TCX103" s="11"/>
      <c r="TCY103" s="11"/>
      <c r="TCZ103" s="11"/>
      <c r="TDA103" s="11"/>
      <c r="TDB103" s="11"/>
      <c r="TDC103" s="11"/>
      <c r="TDD103" s="11"/>
      <c r="TDE103" s="11"/>
      <c r="TDF103" s="11"/>
      <c r="TDG103" s="11"/>
      <c r="TDH103" s="11"/>
      <c r="TDI103" s="11"/>
      <c r="TDJ103" s="11"/>
      <c r="TDK103" s="11"/>
      <c r="TDL103" s="11"/>
      <c r="TDM103" s="11"/>
      <c r="TDN103" s="11"/>
      <c r="TDO103" s="11"/>
      <c r="TDP103" s="11"/>
      <c r="TDQ103" s="11"/>
      <c r="TDR103" s="11"/>
      <c r="TDS103" s="11"/>
      <c r="TDT103" s="11"/>
      <c r="TDU103" s="11"/>
      <c r="TDV103" s="11"/>
      <c r="TDW103" s="11"/>
      <c r="TDX103" s="11"/>
      <c r="TDY103" s="11"/>
      <c r="TDZ103" s="11"/>
      <c r="TEA103" s="11"/>
      <c r="TEB103" s="11"/>
      <c r="TEC103" s="11"/>
      <c r="TED103" s="11"/>
      <c r="TEE103" s="11"/>
      <c r="TEF103" s="11"/>
      <c r="TEG103" s="11"/>
      <c r="TEH103" s="11"/>
      <c r="TEI103" s="11"/>
      <c r="TEJ103" s="11"/>
      <c r="TEK103" s="11"/>
      <c r="TEL103" s="11"/>
      <c r="TEM103" s="11"/>
      <c r="TEN103" s="11"/>
      <c r="TEO103" s="11"/>
      <c r="TEP103" s="11"/>
      <c r="TEQ103" s="11"/>
      <c r="TER103" s="11"/>
      <c r="TES103" s="11"/>
      <c r="TET103" s="11"/>
      <c r="TEU103" s="11"/>
      <c r="TEV103" s="11"/>
      <c r="TEW103" s="11"/>
      <c r="TEX103" s="11"/>
      <c r="TEY103" s="11"/>
      <c r="TEZ103" s="11"/>
      <c r="TFA103" s="11"/>
      <c r="TFB103" s="11"/>
      <c r="TFC103" s="11"/>
      <c r="TFD103" s="11"/>
      <c r="TFE103" s="11"/>
      <c r="TFF103" s="11"/>
      <c r="TFG103" s="11"/>
      <c r="TFH103" s="11"/>
      <c r="TFI103" s="11"/>
      <c r="TFJ103" s="11"/>
      <c r="TFK103" s="11"/>
      <c r="TFL103" s="11"/>
      <c r="TFM103" s="11"/>
      <c r="TFN103" s="11"/>
      <c r="TFO103" s="11"/>
      <c r="TFP103" s="11"/>
      <c r="TFQ103" s="11"/>
      <c r="TFR103" s="11"/>
      <c r="TFS103" s="11"/>
      <c r="TFT103" s="11"/>
      <c r="TFU103" s="11"/>
      <c r="TFV103" s="11"/>
      <c r="TFW103" s="11"/>
      <c r="TFX103" s="11"/>
      <c r="TFY103" s="11"/>
      <c r="TFZ103" s="11"/>
      <c r="TGA103" s="11"/>
      <c r="TGB103" s="11"/>
      <c r="TGC103" s="11"/>
      <c r="TGD103" s="11"/>
      <c r="TGE103" s="11"/>
      <c r="TGF103" s="11"/>
      <c r="TGG103" s="11"/>
      <c r="TGH103" s="11"/>
      <c r="TGI103" s="11"/>
      <c r="TGJ103" s="11"/>
      <c r="TGK103" s="11"/>
      <c r="TGL103" s="11"/>
      <c r="TGM103" s="11"/>
      <c r="TGN103" s="11"/>
      <c r="TGO103" s="11"/>
      <c r="TGP103" s="11"/>
      <c r="TGQ103" s="11"/>
      <c r="TGR103" s="11"/>
      <c r="TGS103" s="11"/>
      <c r="TGT103" s="11"/>
      <c r="TGU103" s="11"/>
      <c r="TGV103" s="11"/>
      <c r="TGW103" s="11"/>
      <c r="TGX103" s="11"/>
      <c r="TGY103" s="11"/>
      <c r="TGZ103" s="11"/>
      <c r="THA103" s="11"/>
      <c r="THB103" s="11"/>
      <c r="THC103" s="11"/>
      <c r="THD103" s="11"/>
      <c r="THE103" s="11"/>
      <c r="THF103" s="11"/>
      <c r="THG103" s="11"/>
      <c r="THH103" s="11"/>
      <c r="THI103" s="11"/>
      <c r="THJ103" s="11"/>
      <c r="THK103" s="11"/>
      <c r="THL103" s="11"/>
      <c r="THM103" s="11"/>
      <c r="THN103" s="11"/>
      <c r="THO103" s="11"/>
      <c r="THP103" s="11"/>
      <c r="THQ103" s="11"/>
      <c r="THR103" s="11"/>
      <c r="THS103" s="11"/>
      <c r="THT103" s="11"/>
      <c r="THU103" s="11"/>
      <c r="THV103" s="11"/>
      <c r="THW103" s="11"/>
      <c r="THX103" s="11"/>
      <c r="THY103" s="11"/>
      <c r="THZ103" s="11"/>
      <c r="TIA103" s="11"/>
      <c r="TIB103" s="11"/>
      <c r="TIC103" s="11"/>
      <c r="TID103" s="11"/>
      <c r="TIE103" s="11"/>
      <c r="TIF103" s="11"/>
      <c r="TIG103" s="11"/>
      <c r="TIH103" s="11"/>
      <c r="TII103" s="11"/>
      <c r="TIJ103" s="11"/>
      <c r="TIK103" s="11"/>
      <c r="TIL103" s="11"/>
      <c r="TIM103" s="11"/>
      <c r="TIN103" s="11"/>
      <c r="TIO103" s="11"/>
      <c r="TIP103" s="11"/>
      <c r="TIQ103" s="11"/>
      <c r="TIR103" s="11"/>
      <c r="TIS103" s="11"/>
      <c r="TIT103" s="11"/>
      <c r="TIU103" s="11"/>
      <c r="TIV103" s="11"/>
      <c r="TIW103" s="11"/>
      <c r="TIX103" s="11"/>
      <c r="TIY103" s="11"/>
      <c r="TIZ103" s="11"/>
      <c r="TJA103" s="11"/>
      <c r="TJB103" s="11"/>
      <c r="TJC103" s="11"/>
      <c r="TJD103" s="11"/>
      <c r="TJE103" s="11"/>
      <c r="TJF103" s="11"/>
      <c r="TJG103" s="11"/>
      <c r="TJH103" s="11"/>
      <c r="TJI103" s="11"/>
      <c r="TJJ103" s="11"/>
      <c r="TJK103" s="11"/>
      <c r="TJL103" s="11"/>
      <c r="TJM103" s="11"/>
      <c r="TJN103" s="11"/>
      <c r="TJO103" s="11"/>
      <c r="TJP103" s="11"/>
      <c r="TJQ103" s="11"/>
      <c r="TJR103" s="11"/>
      <c r="TJS103" s="11"/>
      <c r="TJT103" s="11"/>
      <c r="TJU103" s="11"/>
      <c r="TJV103" s="11"/>
      <c r="TJW103" s="11"/>
      <c r="TJX103" s="11"/>
      <c r="TJY103" s="11"/>
      <c r="TJZ103" s="11"/>
      <c r="TKA103" s="11"/>
      <c r="TKB103" s="11"/>
      <c r="TKC103" s="11"/>
      <c r="TKD103" s="11"/>
      <c r="TKE103" s="11"/>
      <c r="TKF103" s="11"/>
      <c r="TKG103" s="11"/>
      <c r="TKH103" s="11"/>
      <c r="TKI103" s="11"/>
      <c r="TKJ103" s="11"/>
      <c r="TKK103" s="11"/>
      <c r="TKL103" s="11"/>
      <c r="TKM103" s="11"/>
      <c r="TKN103" s="11"/>
      <c r="TKO103" s="11"/>
      <c r="TKP103" s="11"/>
      <c r="TKQ103" s="11"/>
      <c r="TKR103" s="11"/>
      <c r="TKS103" s="11"/>
      <c r="TKT103" s="11"/>
      <c r="TKU103" s="11"/>
      <c r="TKV103" s="11"/>
      <c r="TKW103" s="11"/>
      <c r="TKX103" s="11"/>
      <c r="TKY103" s="11"/>
      <c r="TKZ103" s="11"/>
      <c r="TLA103" s="11"/>
      <c r="TLB103" s="11"/>
      <c r="TLC103" s="11"/>
      <c r="TLD103" s="11"/>
      <c r="TLE103" s="11"/>
      <c r="TLF103" s="11"/>
      <c r="TLG103" s="11"/>
      <c r="TLH103" s="11"/>
      <c r="TLI103" s="11"/>
      <c r="TLJ103" s="11"/>
      <c r="TLK103" s="11"/>
      <c r="TLL103" s="11"/>
      <c r="TLM103" s="11"/>
      <c r="TLN103" s="11"/>
      <c r="TLO103" s="11"/>
      <c r="TLP103" s="11"/>
      <c r="TLQ103" s="11"/>
      <c r="TLR103" s="11"/>
      <c r="TLS103" s="11"/>
      <c r="TLT103" s="11"/>
      <c r="TLU103" s="11"/>
      <c r="TLV103" s="11"/>
      <c r="TLW103" s="11"/>
      <c r="TLX103" s="11"/>
      <c r="TLY103" s="11"/>
      <c r="TLZ103" s="11"/>
      <c r="TMA103" s="11"/>
      <c r="TMB103" s="11"/>
      <c r="TMC103" s="11"/>
      <c r="TMD103" s="11"/>
      <c r="TME103" s="11"/>
      <c r="TMF103" s="11"/>
      <c r="TMG103" s="11"/>
      <c r="TMH103" s="11"/>
      <c r="TMI103" s="11"/>
      <c r="TMJ103" s="11"/>
      <c r="TMK103" s="11"/>
      <c r="TML103" s="11"/>
      <c r="TMM103" s="11"/>
      <c r="TMN103" s="11"/>
      <c r="TMO103" s="11"/>
      <c r="TMP103" s="11"/>
      <c r="TMQ103" s="11"/>
      <c r="TMR103" s="11"/>
      <c r="TMS103" s="11"/>
      <c r="TMT103" s="11"/>
      <c r="TMU103" s="11"/>
      <c r="TMV103" s="11"/>
      <c r="TMW103" s="11"/>
      <c r="TMX103" s="11"/>
      <c r="TMY103" s="11"/>
      <c r="TMZ103" s="11"/>
      <c r="TNA103" s="11"/>
      <c r="TNB103" s="11"/>
      <c r="TNC103" s="11"/>
      <c r="TND103" s="11"/>
      <c r="TNE103" s="11"/>
      <c r="TNF103" s="11"/>
      <c r="TNG103" s="11"/>
      <c r="TNH103" s="11"/>
      <c r="TNI103" s="11"/>
      <c r="TNJ103" s="11"/>
      <c r="TNK103" s="11"/>
      <c r="TNL103" s="11"/>
      <c r="TNM103" s="11"/>
      <c r="TNN103" s="11"/>
      <c r="TNO103" s="11"/>
      <c r="TNP103" s="11"/>
      <c r="TNQ103" s="11"/>
      <c r="TNR103" s="11"/>
      <c r="TNS103" s="11"/>
      <c r="TNT103" s="11"/>
      <c r="TNU103" s="11"/>
      <c r="TNV103" s="11"/>
      <c r="TNW103" s="11"/>
      <c r="TNX103" s="11"/>
      <c r="TNY103" s="11"/>
      <c r="TNZ103" s="11"/>
      <c r="TOA103" s="11"/>
      <c r="TOB103" s="11"/>
      <c r="TOC103" s="11"/>
      <c r="TOD103" s="11"/>
      <c r="TOE103" s="11"/>
      <c r="TOF103" s="11"/>
      <c r="TOG103" s="11"/>
      <c r="TOH103" s="11"/>
      <c r="TOI103" s="11"/>
      <c r="TOJ103" s="11"/>
      <c r="TOK103" s="11"/>
      <c r="TOL103" s="11"/>
      <c r="TOM103" s="11"/>
      <c r="TON103" s="11"/>
      <c r="TOO103" s="11"/>
      <c r="TOP103" s="11"/>
      <c r="TOQ103" s="11"/>
      <c r="TOR103" s="11"/>
      <c r="TOS103" s="11"/>
      <c r="TOT103" s="11"/>
      <c r="TOU103" s="11"/>
      <c r="TOV103" s="11"/>
      <c r="TOW103" s="11"/>
      <c r="TOX103" s="11"/>
      <c r="TOY103" s="11"/>
      <c r="TOZ103" s="11"/>
      <c r="TPA103" s="11"/>
      <c r="TPB103" s="11"/>
      <c r="TPC103" s="11"/>
      <c r="TPD103" s="11"/>
      <c r="TPE103" s="11"/>
      <c r="TPF103" s="11"/>
      <c r="TPG103" s="11"/>
      <c r="TPH103" s="11"/>
      <c r="TPI103" s="11"/>
      <c r="TPJ103" s="11"/>
      <c r="TPK103" s="11"/>
      <c r="TPL103" s="11"/>
      <c r="TPM103" s="11"/>
      <c r="TPN103" s="11"/>
      <c r="TPO103" s="11"/>
      <c r="TPP103" s="11"/>
      <c r="TPQ103" s="11"/>
      <c r="TPR103" s="11"/>
      <c r="TPS103" s="11"/>
      <c r="TPT103" s="11"/>
      <c r="TPU103" s="11"/>
      <c r="TPV103" s="11"/>
      <c r="TPW103" s="11"/>
      <c r="TPX103" s="11"/>
      <c r="TPY103" s="11"/>
      <c r="TPZ103" s="11"/>
      <c r="TQA103" s="11"/>
      <c r="TQB103" s="11"/>
      <c r="TQC103" s="11"/>
      <c r="TQD103" s="11"/>
      <c r="TQE103" s="11"/>
      <c r="TQF103" s="11"/>
      <c r="TQG103" s="11"/>
      <c r="TQH103" s="11"/>
      <c r="TQI103" s="11"/>
      <c r="TQJ103" s="11"/>
      <c r="TQK103" s="11"/>
      <c r="TQL103" s="11"/>
      <c r="TQM103" s="11"/>
      <c r="TQN103" s="11"/>
      <c r="TQO103" s="11"/>
      <c r="TQP103" s="11"/>
      <c r="TQQ103" s="11"/>
      <c r="TQR103" s="11"/>
      <c r="TQS103" s="11"/>
      <c r="TQT103" s="11"/>
      <c r="TQU103" s="11"/>
      <c r="TQV103" s="11"/>
      <c r="TQW103" s="11"/>
      <c r="TQX103" s="11"/>
      <c r="TQY103" s="11"/>
      <c r="TQZ103" s="11"/>
      <c r="TRA103" s="11"/>
      <c r="TRB103" s="11"/>
      <c r="TRC103" s="11"/>
      <c r="TRD103" s="11"/>
      <c r="TRE103" s="11"/>
      <c r="TRF103" s="11"/>
      <c r="TRG103" s="11"/>
      <c r="TRH103" s="11"/>
      <c r="TRI103" s="11"/>
      <c r="TRJ103" s="11"/>
      <c r="TRK103" s="11"/>
      <c r="TRL103" s="11"/>
      <c r="TRM103" s="11"/>
      <c r="TRN103" s="11"/>
      <c r="TRO103" s="11"/>
      <c r="TRP103" s="11"/>
      <c r="TRQ103" s="11"/>
      <c r="TRR103" s="11"/>
      <c r="TRS103" s="11"/>
      <c r="TRT103" s="11"/>
      <c r="TRU103" s="11"/>
      <c r="TRV103" s="11"/>
      <c r="TRW103" s="11"/>
      <c r="TRX103" s="11"/>
      <c r="TRY103" s="11"/>
      <c r="TRZ103" s="11"/>
      <c r="TSA103" s="11"/>
      <c r="TSB103" s="11"/>
      <c r="TSC103" s="11"/>
      <c r="TSD103" s="11"/>
      <c r="TSE103" s="11"/>
      <c r="TSF103" s="11"/>
      <c r="TSG103" s="11"/>
      <c r="TSH103" s="11"/>
      <c r="TSI103" s="11"/>
      <c r="TSJ103" s="11"/>
      <c r="TSK103" s="11"/>
      <c r="TSL103" s="11"/>
      <c r="TSM103" s="11"/>
      <c r="TSN103" s="11"/>
      <c r="TSO103" s="11"/>
      <c r="TSP103" s="11"/>
      <c r="TSQ103" s="11"/>
      <c r="TSR103" s="11"/>
      <c r="TSS103" s="11"/>
      <c r="TST103" s="11"/>
      <c r="TSU103" s="11"/>
      <c r="TSV103" s="11"/>
      <c r="TSW103" s="11"/>
      <c r="TSX103" s="11"/>
      <c r="TSY103" s="11"/>
      <c r="TSZ103" s="11"/>
      <c r="TTA103" s="11"/>
      <c r="TTB103" s="11"/>
      <c r="TTC103" s="11"/>
      <c r="TTD103" s="11"/>
      <c r="TTE103" s="11"/>
      <c r="TTF103" s="11"/>
      <c r="TTG103" s="11"/>
      <c r="TTH103" s="11"/>
      <c r="TTI103" s="11"/>
      <c r="TTJ103" s="11"/>
      <c r="TTK103" s="11"/>
      <c r="TTL103" s="11"/>
      <c r="TTM103" s="11"/>
      <c r="TTN103" s="11"/>
      <c r="TTO103" s="11"/>
      <c r="TTP103" s="11"/>
      <c r="TTQ103" s="11"/>
      <c r="TTR103" s="11"/>
      <c r="TTS103" s="11"/>
      <c r="TTT103" s="11"/>
      <c r="TTU103" s="11"/>
      <c r="TTV103" s="11"/>
      <c r="TTW103" s="11"/>
      <c r="TTX103" s="11"/>
      <c r="TTY103" s="11"/>
      <c r="TTZ103" s="11"/>
      <c r="TUA103" s="11"/>
      <c r="TUB103" s="11"/>
      <c r="TUC103" s="11"/>
      <c r="TUD103" s="11"/>
      <c r="TUE103" s="11"/>
      <c r="TUF103" s="11"/>
      <c r="TUG103" s="11"/>
      <c r="TUH103" s="11"/>
      <c r="TUI103" s="11"/>
      <c r="TUJ103" s="11"/>
      <c r="TUK103" s="11"/>
      <c r="TUL103" s="11"/>
      <c r="TUM103" s="11"/>
      <c r="TUN103" s="11"/>
      <c r="TUO103" s="11"/>
      <c r="TUP103" s="11"/>
      <c r="TUQ103" s="11"/>
      <c r="TUR103" s="11"/>
      <c r="TUS103" s="11"/>
      <c r="TUT103" s="11"/>
      <c r="TUU103" s="11"/>
      <c r="TUV103" s="11"/>
      <c r="TUW103" s="11"/>
      <c r="TUX103" s="11"/>
      <c r="TUY103" s="11"/>
      <c r="TUZ103" s="11"/>
      <c r="TVA103" s="11"/>
      <c r="TVB103" s="11"/>
      <c r="TVC103" s="11"/>
      <c r="TVD103" s="11"/>
      <c r="TVE103" s="11"/>
      <c r="TVF103" s="11"/>
      <c r="TVG103" s="11"/>
      <c r="TVH103" s="11"/>
      <c r="TVI103" s="11"/>
      <c r="TVJ103" s="11"/>
      <c r="TVK103" s="11"/>
      <c r="TVL103" s="11"/>
      <c r="TVM103" s="11"/>
      <c r="TVN103" s="11"/>
      <c r="TVO103" s="11"/>
      <c r="TVP103" s="11"/>
      <c r="TVQ103" s="11"/>
      <c r="TVR103" s="11"/>
      <c r="TVS103" s="11"/>
      <c r="TVT103" s="11"/>
      <c r="TVU103" s="11"/>
      <c r="TVV103" s="11"/>
      <c r="TVW103" s="11"/>
      <c r="TVX103" s="11"/>
      <c r="TVY103" s="11"/>
      <c r="TVZ103" s="11"/>
      <c r="TWA103" s="11"/>
      <c r="TWB103" s="11"/>
      <c r="TWC103" s="11"/>
      <c r="TWD103" s="11"/>
      <c r="TWE103" s="11"/>
      <c r="TWF103" s="11"/>
      <c r="TWG103" s="11"/>
      <c r="TWH103" s="11"/>
      <c r="TWI103" s="11"/>
      <c r="TWJ103" s="11"/>
      <c r="TWK103" s="11"/>
      <c r="TWL103" s="11"/>
      <c r="TWM103" s="11"/>
      <c r="TWN103" s="11"/>
      <c r="TWO103" s="11"/>
      <c r="TWP103" s="11"/>
      <c r="TWQ103" s="11"/>
      <c r="TWR103" s="11"/>
      <c r="TWS103" s="11"/>
      <c r="TWT103" s="11"/>
      <c r="TWU103" s="11"/>
      <c r="TWV103" s="11"/>
      <c r="TWW103" s="11"/>
      <c r="TWX103" s="11"/>
      <c r="TWY103" s="11"/>
      <c r="TWZ103" s="11"/>
      <c r="TXA103" s="11"/>
      <c r="TXB103" s="11"/>
      <c r="TXC103" s="11"/>
      <c r="TXD103" s="11"/>
      <c r="TXE103" s="11"/>
      <c r="TXF103" s="11"/>
      <c r="TXG103" s="11"/>
      <c r="TXH103" s="11"/>
      <c r="TXI103" s="11"/>
      <c r="TXJ103" s="11"/>
      <c r="TXK103" s="11"/>
      <c r="TXL103" s="11"/>
      <c r="TXM103" s="11"/>
      <c r="TXN103" s="11"/>
      <c r="TXO103" s="11"/>
      <c r="TXP103" s="11"/>
      <c r="TXQ103" s="11"/>
      <c r="TXR103" s="11"/>
      <c r="TXS103" s="11"/>
      <c r="TXT103" s="11"/>
      <c r="TXU103" s="11"/>
      <c r="TXV103" s="11"/>
      <c r="TXW103" s="11"/>
      <c r="TXX103" s="11"/>
      <c r="TXY103" s="11"/>
      <c r="TXZ103" s="11"/>
      <c r="TYA103" s="11"/>
      <c r="TYB103" s="11"/>
      <c r="TYC103" s="11"/>
      <c r="TYD103" s="11"/>
      <c r="TYE103" s="11"/>
      <c r="TYF103" s="11"/>
      <c r="TYG103" s="11"/>
      <c r="TYH103" s="11"/>
      <c r="TYI103" s="11"/>
      <c r="TYJ103" s="11"/>
      <c r="TYK103" s="11"/>
      <c r="TYL103" s="11"/>
      <c r="TYM103" s="11"/>
      <c r="TYN103" s="11"/>
      <c r="TYO103" s="11"/>
      <c r="TYP103" s="11"/>
      <c r="TYQ103" s="11"/>
      <c r="TYR103" s="11"/>
      <c r="TYS103" s="11"/>
      <c r="TYT103" s="11"/>
      <c r="TYU103" s="11"/>
      <c r="TYV103" s="11"/>
      <c r="TYW103" s="11"/>
      <c r="TYX103" s="11"/>
      <c r="TYY103" s="11"/>
      <c r="TYZ103" s="11"/>
      <c r="TZA103" s="11"/>
      <c r="TZB103" s="11"/>
      <c r="TZC103" s="11"/>
      <c r="TZD103" s="11"/>
      <c r="TZE103" s="11"/>
      <c r="TZF103" s="11"/>
      <c r="TZG103" s="11"/>
      <c r="TZH103" s="11"/>
      <c r="TZI103" s="11"/>
      <c r="TZJ103" s="11"/>
      <c r="TZK103" s="11"/>
      <c r="TZL103" s="11"/>
      <c r="TZM103" s="11"/>
      <c r="TZN103" s="11"/>
      <c r="TZO103" s="11"/>
      <c r="TZP103" s="11"/>
      <c r="TZQ103" s="11"/>
      <c r="TZR103" s="11"/>
      <c r="TZS103" s="11"/>
      <c r="TZT103" s="11"/>
      <c r="TZU103" s="11"/>
      <c r="TZV103" s="11"/>
      <c r="TZW103" s="11"/>
      <c r="TZX103" s="11"/>
      <c r="TZY103" s="11"/>
      <c r="TZZ103" s="11"/>
      <c r="UAA103" s="11"/>
      <c r="UAB103" s="11"/>
      <c r="UAC103" s="11"/>
      <c r="UAD103" s="11"/>
      <c r="UAE103" s="11"/>
      <c r="UAF103" s="11"/>
      <c r="UAG103" s="11"/>
      <c r="UAH103" s="11"/>
      <c r="UAI103" s="11"/>
      <c r="UAJ103" s="11"/>
      <c r="UAK103" s="11"/>
      <c r="UAL103" s="11"/>
      <c r="UAM103" s="11"/>
      <c r="UAN103" s="11"/>
      <c r="UAO103" s="11"/>
      <c r="UAP103" s="11"/>
      <c r="UAQ103" s="11"/>
      <c r="UAR103" s="11"/>
      <c r="UAS103" s="11"/>
      <c r="UAT103" s="11"/>
      <c r="UAU103" s="11"/>
      <c r="UAV103" s="11"/>
      <c r="UAW103" s="11"/>
      <c r="UAX103" s="11"/>
      <c r="UAY103" s="11"/>
      <c r="UAZ103" s="11"/>
      <c r="UBA103" s="11"/>
      <c r="UBB103" s="11"/>
      <c r="UBC103" s="11"/>
      <c r="UBD103" s="11"/>
      <c r="UBE103" s="11"/>
      <c r="UBF103" s="11"/>
      <c r="UBG103" s="11"/>
      <c r="UBH103" s="11"/>
      <c r="UBI103" s="11"/>
      <c r="UBJ103" s="11"/>
      <c r="UBK103" s="11"/>
      <c r="UBL103" s="11"/>
      <c r="UBM103" s="11"/>
      <c r="UBN103" s="11"/>
      <c r="UBO103" s="11"/>
      <c r="UBP103" s="11"/>
      <c r="UBQ103" s="11"/>
      <c r="UBR103" s="11"/>
      <c r="UBS103" s="11"/>
      <c r="UBT103" s="11"/>
      <c r="UBU103" s="11"/>
      <c r="UBV103" s="11"/>
      <c r="UBW103" s="11"/>
      <c r="UBX103" s="11"/>
      <c r="UBY103" s="11"/>
      <c r="UBZ103" s="11"/>
      <c r="UCA103" s="11"/>
      <c r="UCB103" s="11"/>
      <c r="UCC103" s="11"/>
      <c r="UCD103" s="11"/>
      <c r="UCE103" s="11"/>
      <c r="UCF103" s="11"/>
      <c r="UCG103" s="11"/>
      <c r="UCH103" s="11"/>
      <c r="UCI103" s="11"/>
      <c r="UCJ103" s="11"/>
      <c r="UCK103" s="11"/>
      <c r="UCL103" s="11"/>
      <c r="UCM103" s="11"/>
      <c r="UCN103" s="11"/>
      <c r="UCO103" s="11"/>
      <c r="UCP103" s="11"/>
      <c r="UCQ103" s="11"/>
      <c r="UCR103" s="11"/>
      <c r="UCS103" s="11"/>
      <c r="UCT103" s="11"/>
      <c r="UCU103" s="11"/>
      <c r="UCV103" s="11"/>
      <c r="UCW103" s="11"/>
      <c r="UCX103" s="11"/>
      <c r="UCY103" s="11"/>
      <c r="UCZ103" s="11"/>
      <c r="UDA103" s="11"/>
      <c r="UDB103" s="11"/>
      <c r="UDC103" s="11"/>
      <c r="UDD103" s="11"/>
      <c r="UDE103" s="11"/>
      <c r="UDF103" s="11"/>
      <c r="UDG103" s="11"/>
      <c r="UDH103" s="11"/>
      <c r="UDI103" s="11"/>
      <c r="UDJ103" s="11"/>
      <c r="UDK103" s="11"/>
      <c r="UDL103" s="11"/>
      <c r="UDM103" s="11"/>
      <c r="UDN103" s="11"/>
      <c r="UDO103" s="11"/>
      <c r="UDP103" s="11"/>
      <c r="UDQ103" s="11"/>
      <c r="UDR103" s="11"/>
      <c r="UDS103" s="11"/>
      <c r="UDT103" s="11"/>
      <c r="UDU103" s="11"/>
      <c r="UDV103" s="11"/>
      <c r="UDW103" s="11"/>
      <c r="UDX103" s="11"/>
      <c r="UDY103" s="11"/>
      <c r="UDZ103" s="11"/>
      <c r="UEA103" s="11"/>
      <c r="UEB103" s="11"/>
      <c r="UEC103" s="11"/>
      <c r="UED103" s="11"/>
      <c r="UEE103" s="11"/>
      <c r="UEF103" s="11"/>
      <c r="UEG103" s="11"/>
      <c r="UEH103" s="11"/>
      <c r="UEI103" s="11"/>
      <c r="UEJ103" s="11"/>
      <c r="UEK103" s="11"/>
      <c r="UEL103" s="11"/>
      <c r="UEM103" s="11"/>
      <c r="UEN103" s="11"/>
      <c r="UEO103" s="11"/>
      <c r="UEP103" s="11"/>
      <c r="UEQ103" s="11"/>
      <c r="UER103" s="11"/>
      <c r="UES103" s="11"/>
      <c r="UET103" s="11"/>
      <c r="UEU103" s="11"/>
      <c r="UEV103" s="11"/>
      <c r="UEW103" s="11"/>
      <c r="UEX103" s="11"/>
      <c r="UEY103" s="11"/>
      <c r="UEZ103" s="11"/>
      <c r="UFA103" s="11"/>
      <c r="UFB103" s="11"/>
      <c r="UFC103" s="11"/>
      <c r="UFD103" s="11"/>
      <c r="UFE103" s="11"/>
      <c r="UFF103" s="11"/>
      <c r="UFG103" s="11"/>
      <c r="UFH103" s="11"/>
      <c r="UFI103" s="11"/>
      <c r="UFJ103" s="11"/>
      <c r="UFK103" s="11"/>
      <c r="UFL103" s="11"/>
      <c r="UFM103" s="11"/>
      <c r="UFN103" s="11"/>
      <c r="UFO103" s="11"/>
      <c r="UFP103" s="11"/>
      <c r="UFQ103" s="11"/>
      <c r="UFR103" s="11"/>
      <c r="UFS103" s="11"/>
      <c r="UFT103" s="11"/>
      <c r="UFU103" s="11"/>
      <c r="UFV103" s="11"/>
      <c r="UFW103" s="11"/>
      <c r="UFX103" s="11"/>
      <c r="UFY103" s="11"/>
      <c r="UFZ103" s="11"/>
      <c r="UGA103" s="11"/>
      <c r="UGB103" s="11"/>
      <c r="UGC103" s="11"/>
      <c r="UGD103" s="11"/>
      <c r="UGE103" s="11"/>
      <c r="UGF103" s="11"/>
      <c r="UGG103" s="11"/>
      <c r="UGH103" s="11"/>
      <c r="UGI103" s="11"/>
      <c r="UGJ103" s="11"/>
      <c r="UGK103" s="11"/>
      <c r="UGL103" s="11"/>
      <c r="UGM103" s="11"/>
      <c r="UGN103" s="11"/>
      <c r="UGO103" s="11"/>
      <c r="UGP103" s="11"/>
      <c r="UGQ103" s="11"/>
      <c r="UGR103" s="11"/>
      <c r="UGS103" s="11"/>
      <c r="UGT103" s="11"/>
      <c r="UGU103" s="11"/>
      <c r="UGV103" s="11"/>
      <c r="UGW103" s="11"/>
      <c r="UGX103" s="11"/>
      <c r="UGY103" s="11"/>
      <c r="UGZ103" s="11"/>
      <c r="UHA103" s="11"/>
      <c r="UHB103" s="11"/>
      <c r="UHC103" s="11"/>
      <c r="UHD103" s="11"/>
      <c r="UHE103" s="11"/>
      <c r="UHF103" s="11"/>
      <c r="UHG103" s="11"/>
      <c r="UHH103" s="11"/>
      <c r="UHI103" s="11"/>
      <c r="UHJ103" s="11"/>
      <c r="UHK103" s="11"/>
      <c r="UHL103" s="11"/>
      <c r="UHM103" s="11"/>
      <c r="UHN103" s="11"/>
      <c r="UHO103" s="11"/>
      <c r="UHP103" s="11"/>
      <c r="UHQ103" s="11"/>
      <c r="UHR103" s="11"/>
      <c r="UHS103" s="11"/>
      <c r="UHT103" s="11"/>
      <c r="UHU103" s="11"/>
      <c r="UHV103" s="11"/>
      <c r="UHW103" s="11"/>
      <c r="UHX103" s="11"/>
      <c r="UHY103" s="11"/>
      <c r="UHZ103" s="11"/>
      <c r="UIA103" s="11"/>
      <c r="UIB103" s="11"/>
      <c r="UIC103" s="11"/>
      <c r="UID103" s="11"/>
      <c r="UIE103" s="11"/>
      <c r="UIF103" s="11"/>
      <c r="UIG103" s="11"/>
      <c r="UIH103" s="11"/>
      <c r="UII103" s="11"/>
      <c r="UIJ103" s="11"/>
      <c r="UIK103" s="11"/>
      <c r="UIL103" s="11"/>
      <c r="UIM103" s="11"/>
      <c r="UIN103" s="11"/>
      <c r="UIO103" s="11"/>
      <c r="UIP103" s="11"/>
      <c r="UIQ103" s="11"/>
      <c r="UIR103" s="11"/>
      <c r="UIS103" s="11"/>
      <c r="UIT103" s="11"/>
      <c r="UIU103" s="11"/>
      <c r="UIV103" s="11"/>
      <c r="UIW103" s="11"/>
      <c r="UIX103" s="11"/>
      <c r="UIY103" s="11"/>
      <c r="UIZ103" s="11"/>
      <c r="UJA103" s="11"/>
      <c r="UJB103" s="11"/>
      <c r="UJC103" s="11"/>
      <c r="UJD103" s="11"/>
      <c r="UJE103" s="11"/>
      <c r="UJF103" s="11"/>
      <c r="UJG103" s="11"/>
      <c r="UJH103" s="11"/>
      <c r="UJI103" s="11"/>
      <c r="UJJ103" s="11"/>
      <c r="UJK103" s="11"/>
      <c r="UJL103" s="11"/>
      <c r="UJM103" s="11"/>
      <c r="UJN103" s="11"/>
      <c r="UJO103" s="11"/>
      <c r="UJP103" s="11"/>
      <c r="UJQ103" s="11"/>
      <c r="UJR103" s="11"/>
      <c r="UJS103" s="11"/>
      <c r="UJT103" s="11"/>
      <c r="UJU103" s="11"/>
      <c r="UJV103" s="11"/>
      <c r="UJW103" s="11"/>
      <c r="UJX103" s="11"/>
      <c r="UJY103" s="11"/>
      <c r="UJZ103" s="11"/>
      <c r="UKA103" s="11"/>
      <c r="UKB103" s="11"/>
      <c r="UKC103" s="11"/>
      <c r="UKD103" s="11"/>
      <c r="UKE103" s="11"/>
      <c r="UKF103" s="11"/>
      <c r="UKG103" s="11"/>
      <c r="UKH103" s="11"/>
      <c r="UKI103" s="11"/>
      <c r="UKJ103" s="11"/>
      <c r="UKK103" s="11"/>
      <c r="UKL103" s="11"/>
      <c r="UKM103" s="11"/>
      <c r="UKN103" s="11"/>
      <c r="UKO103" s="11"/>
      <c r="UKP103" s="11"/>
      <c r="UKQ103" s="11"/>
      <c r="UKR103" s="11"/>
      <c r="UKS103" s="11"/>
      <c r="UKT103" s="11"/>
      <c r="UKU103" s="11"/>
      <c r="UKV103" s="11"/>
      <c r="UKW103" s="11"/>
      <c r="UKX103" s="11"/>
      <c r="UKY103" s="11"/>
      <c r="UKZ103" s="11"/>
      <c r="ULA103" s="11"/>
      <c r="ULB103" s="11"/>
      <c r="ULC103" s="11"/>
      <c r="ULD103" s="11"/>
      <c r="ULE103" s="11"/>
      <c r="ULF103" s="11"/>
      <c r="ULG103" s="11"/>
      <c r="ULH103" s="11"/>
      <c r="ULI103" s="11"/>
      <c r="ULJ103" s="11"/>
      <c r="ULK103" s="11"/>
      <c r="ULL103" s="11"/>
      <c r="ULM103" s="11"/>
      <c r="ULN103" s="11"/>
      <c r="ULO103" s="11"/>
      <c r="ULP103" s="11"/>
      <c r="ULQ103" s="11"/>
      <c r="ULR103" s="11"/>
      <c r="ULS103" s="11"/>
      <c r="ULT103" s="11"/>
      <c r="ULU103" s="11"/>
      <c r="ULV103" s="11"/>
      <c r="ULW103" s="11"/>
      <c r="ULX103" s="11"/>
      <c r="ULY103" s="11"/>
      <c r="ULZ103" s="11"/>
      <c r="UMA103" s="11"/>
      <c r="UMB103" s="11"/>
      <c r="UMC103" s="11"/>
      <c r="UMD103" s="11"/>
      <c r="UME103" s="11"/>
      <c r="UMF103" s="11"/>
      <c r="UMG103" s="11"/>
      <c r="UMH103" s="11"/>
      <c r="UMI103" s="11"/>
      <c r="UMJ103" s="11"/>
      <c r="UMK103" s="11"/>
      <c r="UML103" s="11"/>
      <c r="UMM103" s="11"/>
      <c r="UMN103" s="11"/>
      <c r="UMO103" s="11"/>
      <c r="UMP103" s="11"/>
      <c r="UMQ103" s="11"/>
      <c r="UMR103" s="11"/>
      <c r="UMS103" s="11"/>
      <c r="UMT103" s="11"/>
      <c r="UMU103" s="11"/>
      <c r="UMV103" s="11"/>
      <c r="UMW103" s="11"/>
      <c r="UMX103" s="11"/>
      <c r="UMY103" s="11"/>
      <c r="UMZ103" s="11"/>
      <c r="UNA103" s="11"/>
      <c r="UNB103" s="11"/>
      <c r="UNC103" s="11"/>
      <c r="UND103" s="11"/>
      <c r="UNE103" s="11"/>
      <c r="UNF103" s="11"/>
      <c r="UNG103" s="11"/>
      <c r="UNH103" s="11"/>
      <c r="UNI103" s="11"/>
      <c r="UNJ103" s="11"/>
      <c r="UNK103" s="11"/>
      <c r="UNL103" s="11"/>
      <c r="UNM103" s="11"/>
      <c r="UNN103" s="11"/>
      <c r="UNO103" s="11"/>
      <c r="UNP103" s="11"/>
      <c r="UNQ103" s="11"/>
      <c r="UNR103" s="11"/>
      <c r="UNS103" s="11"/>
      <c r="UNT103" s="11"/>
      <c r="UNU103" s="11"/>
      <c r="UNV103" s="11"/>
      <c r="UNW103" s="11"/>
      <c r="UNX103" s="11"/>
      <c r="UNY103" s="11"/>
      <c r="UNZ103" s="11"/>
      <c r="UOA103" s="11"/>
      <c r="UOB103" s="11"/>
      <c r="UOC103" s="11"/>
      <c r="UOD103" s="11"/>
      <c r="UOE103" s="11"/>
      <c r="UOF103" s="11"/>
      <c r="UOG103" s="11"/>
      <c r="UOH103" s="11"/>
      <c r="UOI103" s="11"/>
      <c r="UOJ103" s="11"/>
      <c r="UOK103" s="11"/>
      <c r="UOL103" s="11"/>
      <c r="UOM103" s="11"/>
      <c r="UON103" s="11"/>
      <c r="UOO103" s="11"/>
      <c r="UOP103" s="11"/>
      <c r="UOQ103" s="11"/>
      <c r="UOR103" s="11"/>
      <c r="UOS103" s="11"/>
      <c r="UOT103" s="11"/>
      <c r="UOU103" s="11"/>
      <c r="UOV103" s="11"/>
      <c r="UOW103" s="11"/>
      <c r="UOX103" s="11"/>
      <c r="UOY103" s="11"/>
      <c r="UOZ103" s="11"/>
      <c r="UPA103" s="11"/>
      <c r="UPB103" s="11"/>
      <c r="UPC103" s="11"/>
      <c r="UPD103" s="11"/>
      <c r="UPE103" s="11"/>
      <c r="UPF103" s="11"/>
      <c r="UPG103" s="11"/>
      <c r="UPH103" s="11"/>
      <c r="UPI103" s="11"/>
      <c r="UPJ103" s="11"/>
      <c r="UPK103" s="11"/>
      <c r="UPL103" s="11"/>
      <c r="UPM103" s="11"/>
      <c r="UPN103" s="11"/>
      <c r="UPO103" s="11"/>
      <c r="UPP103" s="11"/>
      <c r="UPQ103" s="11"/>
      <c r="UPR103" s="11"/>
      <c r="UPS103" s="11"/>
      <c r="UPT103" s="11"/>
      <c r="UPU103" s="11"/>
      <c r="UPV103" s="11"/>
      <c r="UPW103" s="11"/>
      <c r="UPX103" s="11"/>
      <c r="UPY103" s="11"/>
      <c r="UPZ103" s="11"/>
      <c r="UQA103" s="11"/>
      <c r="UQB103" s="11"/>
      <c r="UQC103" s="11"/>
      <c r="UQD103" s="11"/>
      <c r="UQE103" s="11"/>
      <c r="UQF103" s="11"/>
      <c r="UQG103" s="11"/>
      <c r="UQH103" s="11"/>
      <c r="UQI103" s="11"/>
      <c r="UQJ103" s="11"/>
      <c r="UQK103" s="11"/>
      <c r="UQL103" s="11"/>
      <c r="UQM103" s="11"/>
      <c r="UQN103" s="11"/>
      <c r="UQO103" s="11"/>
      <c r="UQP103" s="11"/>
      <c r="UQQ103" s="11"/>
      <c r="UQR103" s="11"/>
      <c r="UQS103" s="11"/>
      <c r="UQT103" s="11"/>
      <c r="UQU103" s="11"/>
      <c r="UQV103" s="11"/>
      <c r="UQW103" s="11"/>
      <c r="UQX103" s="11"/>
      <c r="UQY103" s="11"/>
      <c r="UQZ103" s="11"/>
      <c r="URA103" s="11"/>
      <c r="URB103" s="11"/>
      <c r="URC103" s="11"/>
      <c r="URD103" s="11"/>
      <c r="URE103" s="11"/>
      <c r="URF103" s="11"/>
      <c r="URG103" s="11"/>
      <c r="URH103" s="11"/>
      <c r="URI103" s="11"/>
      <c r="URJ103" s="11"/>
      <c r="URK103" s="11"/>
      <c r="URL103" s="11"/>
      <c r="URM103" s="11"/>
      <c r="URN103" s="11"/>
      <c r="URO103" s="11"/>
      <c r="URP103" s="11"/>
      <c r="URQ103" s="11"/>
      <c r="URR103" s="11"/>
      <c r="URS103" s="11"/>
      <c r="URT103" s="11"/>
      <c r="URU103" s="11"/>
      <c r="URV103" s="11"/>
      <c r="URW103" s="11"/>
      <c r="URX103" s="11"/>
      <c r="URY103" s="11"/>
      <c r="URZ103" s="11"/>
      <c r="USA103" s="11"/>
      <c r="USB103" s="11"/>
      <c r="USC103" s="11"/>
      <c r="USD103" s="11"/>
      <c r="USE103" s="11"/>
      <c r="USF103" s="11"/>
      <c r="USG103" s="11"/>
      <c r="USH103" s="11"/>
      <c r="USI103" s="11"/>
      <c r="USJ103" s="11"/>
      <c r="USK103" s="11"/>
      <c r="USL103" s="11"/>
      <c r="USM103" s="11"/>
      <c r="USN103" s="11"/>
      <c r="USO103" s="11"/>
      <c r="USP103" s="11"/>
      <c r="USQ103" s="11"/>
      <c r="USR103" s="11"/>
      <c r="USS103" s="11"/>
      <c r="UST103" s="11"/>
      <c r="USU103" s="11"/>
      <c r="USV103" s="11"/>
      <c r="USW103" s="11"/>
      <c r="USX103" s="11"/>
      <c r="USY103" s="11"/>
      <c r="USZ103" s="11"/>
      <c r="UTA103" s="11"/>
      <c r="UTB103" s="11"/>
      <c r="UTC103" s="11"/>
      <c r="UTD103" s="11"/>
      <c r="UTE103" s="11"/>
      <c r="UTF103" s="11"/>
      <c r="UTG103" s="11"/>
      <c r="UTH103" s="11"/>
      <c r="UTI103" s="11"/>
      <c r="UTJ103" s="11"/>
      <c r="UTK103" s="11"/>
      <c r="UTL103" s="11"/>
      <c r="UTM103" s="11"/>
      <c r="UTN103" s="11"/>
      <c r="UTO103" s="11"/>
      <c r="UTP103" s="11"/>
      <c r="UTQ103" s="11"/>
      <c r="UTR103" s="11"/>
      <c r="UTS103" s="11"/>
      <c r="UTT103" s="11"/>
      <c r="UTU103" s="11"/>
      <c r="UTV103" s="11"/>
      <c r="UTW103" s="11"/>
      <c r="UTX103" s="11"/>
      <c r="UTY103" s="11"/>
      <c r="UTZ103" s="11"/>
      <c r="UUA103" s="11"/>
      <c r="UUB103" s="11"/>
      <c r="UUC103" s="11"/>
      <c r="UUD103" s="11"/>
      <c r="UUE103" s="11"/>
      <c r="UUF103" s="11"/>
      <c r="UUG103" s="11"/>
      <c r="UUH103" s="11"/>
      <c r="UUI103" s="11"/>
      <c r="UUJ103" s="11"/>
      <c r="UUK103" s="11"/>
      <c r="UUL103" s="11"/>
      <c r="UUM103" s="11"/>
      <c r="UUN103" s="11"/>
      <c r="UUO103" s="11"/>
      <c r="UUP103" s="11"/>
      <c r="UUQ103" s="11"/>
      <c r="UUR103" s="11"/>
      <c r="UUS103" s="11"/>
      <c r="UUT103" s="11"/>
      <c r="UUU103" s="11"/>
      <c r="UUV103" s="11"/>
      <c r="UUW103" s="11"/>
      <c r="UUX103" s="11"/>
      <c r="UUY103" s="11"/>
      <c r="UUZ103" s="11"/>
      <c r="UVA103" s="11"/>
      <c r="UVB103" s="11"/>
      <c r="UVC103" s="11"/>
      <c r="UVD103" s="11"/>
      <c r="UVE103" s="11"/>
      <c r="UVF103" s="11"/>
      <c r="UVG103" s="11"/>
      <c r="UVH103" s="11"/>
      <c r="UVI103" s="11"/>
      <c r="UVJ103" s="11"/>
      <c r="UVK103" s="11"/>
      <c r="UVL103" s="11"/>
      <c r="UVM103" s="11"/>
      <c r="UVN103" s="11"/>
      <c r="UVO103" s="11"/>
      <c r="UVP103" s="11"/>
      <c r="UVQ103" s="11"/>
      <c r="UVR103" s="11"/>
      <c r="UVS103" s="11"/>
      <c r="UVT103" s="11"/>
      <c r="UVU103" s="11"/>
      <c r="UVV103" s="11"/>
      <c r="UVW103" s="11"/>
      <c r="UVX103" s="11"/>
      <c r="UVY103" s="11"/>
      <c r="UVZ103" s="11"/>
      <c r="UWA103" s="11"/>
      <c r="UWB103" s="11"/>
      <c r="UWC103" s="11"/>
      <c r="UWD103" s="11"/>
      <c r="UWE103" s="11"/>
      <c r="UWF103" s="11"/>
      <c r="UWG103" s="11"/>
      <c r="UWH103" s="11"/>
      <c r="UWI103" s="11"/>
      <c r="UWJ103" s="11"/>
      <c r="UWK103" s="11"/>
      <c r="UWL103" s="11"/>
      <c r="UWM103" s="11"/>
      <c r="UWN103" s="11"/>
      <c r="UWO103" s="11"/>
      <c r="UWP103" s="11"/>
      <c r="UWQ103" s="11"/>
      <c r="UWR103" s="11"/>
      <c r="UWS103" s="11"/>
      <c r="UWT103" s="11"/>
      <c r="UWU103" s="11"/>
      <c r="UWV103" s="11"/>
      <c r="UWW103" s="11"/>
      <c r="UWX103" s="11"/>
      <c r="UWY103" s="11"/>
      <c r="UWZ103" s="11"/>
      <c r="UXA103" s="11"/>
      <c r="UXB103" s="11"/>
      <c r="UXC103" s="11"/>
      <c r="UXD103" s="11"/>
      <c r="UXE103" s="11"/>
      <c r="UXF103" s="11"/>
      <c r="UXG103" s="11"/>
      <c r="UXH103" s="11"/>
      <c r="UXI103" s="11"/>
      <c r="UXJ103" s="11"/>
      <c r="UXK103" s="11"/>
      <c r="UXL103" s="11"/>
      <c r="UXM103" s="11"/>
      <c r="UXN103" s="11"/>
      <c r="UXO103" s="11"/>
      <c r="UXP103" s="11"/>
      <c r="UXQ103" s="11"/>
      <c r="UXR103" s="11"/>
      <c r="UXS103" s="11"/>
      <c r="UXT103" s="11"/>
      <c r="UXU103" s="11"/>
      <c r="UXV103" s="11"/>
      <c r="UXW103" s="11"/>
      <c r="UXX103" s="11"/>
      <c r="UXY103" s="11"/>
      <c r="UXZ103" s="11"/>
      <c r="UYA103" s="11"/>
      <c r="UYB103" s="11"/>
      <c r="UYC103" s="11"/>
      <c r="UYD103" s="11"/>
      <c r="UYE103" s="11"/>
      <c r="UYF103" s="11"/>
      <c r="UYG103" s="11"/>
      <c r="UYH103" s="11"/>
      <c r="UYI103" s="11"/>
      <c r="UYJ103" s="11"/>
      <c r="UYK103" s="11"/>
      <c r="UYL103" s="11"/>
      <c r="UYM103" s="11"/>
      <c r="UYN103" s="11"/>
      <c r="UYO103" s="11"/>
      <c r="UYP103" s="11"/>
      <c r="UYQ103" s="11"/>
      <c r="UYR103" s="11"/>
      <c r="UYS103" s="11"/>
      <c r="UYT103" s="11"/>
      <c r="UYU103" s="11"/>
      <c r="UYV103" s="11"/>
      <c r="UYW103" s="11"/>
      <c r="UYX103" s="11"/>
      <c r="UYY103" s="11"/>
      <c r="UYZ103" s="11"/>
      <c r="UZA103" s="11"/>
      <c r="UZB103" s="11"/>
      <c r="UZC103" s="11"/>
      <c r="UZD103" s="11"/>
      <c r="UZE103" s="11"/>
      <c r="UZF103" s="11"/>
      <c r="UZG103" s="11"/>
      <c r="UZH103" s="11"/>
      <c r="UZI103" s="11"/>
      <c r="UZJ103" s="11"/>
      <c r="UZK103" s="11"/>
      <c r="UZL103" s="11"/>
      <c r="UZM103" s="11"/>
      <c r="UZN103" s="11"/>
      <c r="UZO103" s="11"/>
      <c r="UZP103" s="11"/>
      <c r="UZQ103" s="11"/>
      <c r="UZR103" s="11"/>
      <c r="UZS103" s="11"/>
      <c r="UZT103" s="11"/>
      <c r="UZU103" s="11"/>
      <c r="UZV103" s="11"/>
      <c r="UZW103" s="11"/>
      <c r="UZX103" s="11"/>
      <c r="UZY103" s="11"/>
      <c r="UZZ103" s="11"/>
      <c r="VAA103" s="11"/>
      <c r="VAB103" s="11"/>
      <c r="VAC103" s="11"/>
      <c r="VAD103" s="11"/>
      <c r="VAE103" s="11"/>
      <c r="VAF103" s="11"/>
      <c r="VAG103" s="11"/>
      <c r="VAH103" s="11"/>
      <c r="VAI103" s="11"/>
      <c r="VAJ103" s="11"/>
      <c r="VAK103" s="11"/>
      <c r="VAL103" s="11"/>
      <c r="VAM103" s="11"/>
      <c r="VAN103" s="11"/>
      <c r="VAO103" s="11"/>
      <c r="VAP103" s="11"/>
      <c r="VAQ103" s="11"/>
      <c r="VAR103" s="11"/>
      <c r="VAS103" s="11"/>
      <c r="VAT103" s="11"/>
      <c r="VAU103" s="11"/>
      <c r="VAV103" s="11"/>
      <c r="VAW103" s="11"/>
      <c r="VAX103" s="11"/>
      <c r="VAY103" s="11"/>
      <c r="VAZ103" s="11"/>
      <c r="VBA103" s="11"/>
      <c r="VBB103" s="11"/>
      <c r="VBC103" s="11"/>
      <c r="VBD103" s="11"/>
      <c r="VBE103" s="11"/>
      <c r="VBF103" s="11"/>
      <c r="VBG103" s="11"/>
      <c r="VBH103" s="11"/>
      <c r="VBI103" s="11"/>
      <c r="VBJ103" s="11"/>
      <c r="VBK103" s="11"/>
      <c r="VBL103" s="11"/>
      <c r="VBM103" s="11"/>
      <c r="VBN103" s="11"/>
      <c r="VBO103" s="11"/>
      <c r="VBP103" s="11"/>
      <c r="VBQ103" s="11"/>
      <c r="VBR103" s="11"/>
      <c r="VBS103" s="11"/>
      <c r="VBT103" s="11"/>
      <c r="VBU103" s="11"/>
      <c r="VBV103" s="11"/>
      <c r="VBW103" s="11"/>
      <c r="VBX103" s="11"/>
      <c r="VBY103" s="11"/>
      <c r="VBZ103" s="11"/>
      <c r="VCA103" s="11"/>
      <c r="VCB103" s="11"/>
      <c r="VCC103" s="11"/>
      <c r="VCD103" s="11"/>
      <c r="VCE103" s="11"/>
      <c r="VCF103" s="11"/>
      <c r="VCG103" s="11"/>
      <c r="VCH103" s="11"/>
      <c r="VCI103" s="11"/>
      <c r="VCJ103" s="11"/>
      <c r="VCK103" s="11"/>
      <c r="VCL103" s="11"/>
      <c r="VCM103" s="11"/>
      <c r="VCN103" s="11"/>
      <c r="VCO103" s="11"/>
      <c r="VCP103" s="11"/>
      <c r="VCQ103" s="11"/>
      <c r="VCR103" s="11"/>
      <c r="VCS103" s="11"/>
      <c r="VCT103" s="11"/>
      <c r="VCU103" s="11"/>
      <c r="VCV103" s="11"/>
      <c r="VCW103" s="11"/>
      <c r="VCX103" s="11"/>
      <c r="VCY103" s="11"/>
      <c r="VCZ103" s="11"/>
      <c r="VDA103" s="11"/>
      <c r="VDB103" s="11"/>
      <c r="VDC103" s="11"/>
      <c r="VDD103" s="11"/>
      <c r="VDE103" s="11"/>
      <c r="VDF103" s="11"/>
      <c r="VDG103" s="11"/>
      <c r="VDH103" s="11"/>
      <c r="VDI103" s="11"/>
      <c r="VDJ103" s="11"/>
      <c r="VDK103" s="11"/>
      <c r="VDL103" s="11"/>
      <c r="VDM103" s="11"/>
      <c r="VDN103" s="11"/>
      <c r="VDO103" s="11"/>
      <c r="VDP103" s="11"/>
      <c r="VDQ103" s="11"/>
      <c r="VDR103" s="11"/>
      <c r="VDS103" s="11"/>
      <c r="VDT103" s="11"/>
      <c r="VDU103" s="11"/>
      <c r="VDV103" s="11"/>
      <c r="VDW103" s="11"/>
      <c r="VDX103" s="11"/>
      <c r="VDY103" s="11"/>
      <c r="VDZ103" s="11"/>
      <c r="VEA103" s="11"/>
      <c r="VEB103" s="11"/>
      <c r="VEC103" s="11"/>
      <c r="VED103" s="11"/>
      <c r="VEE103" s="11"/>
      <c r="VEF103" s="11"/>
      <c r="VEG103" s="11"/>
      <c r="VEH103" s="11"/>
      <c r="VEI103" s="11"/>
      <c r="VEJ103" s="11"/>
      <c r="VEK103" s="11"/>
      <c r="VEL103" s="11"/>
      <c r="VEM103" s="11"/>
      <c r="VEN103" s="11"/>
      <c r="VEO103" s="11"/>
      <c r="VEP103" s="11"/>
      <c r="VEQ103" s="11"/>
      <c r="VER103" s="11"/>
      <c r="VES103" s="11"/>
      <c r="VET103" s="11"/>
      <c r="VEU103" s="11"/>
      <c r="VEV103" s="11"/>
      <c r="VEW103" s="11"/>
      <c r="VEX103" s="11"/>
      <c r="VEY103" s="11"/>
      <c r="VEZ103" s="11"/>
      <c r="VFA103" s="11"/>
      <c r="VFB103" s="11"/>
      <c r="VFC103" s="11"/>
      <c r="VFD103" s="11"/>
      <c r="VFE103" s="11"/>
      <c r="VFF103" s="11"/>
      <c r="VFG103" s="11"/>
      <c r="VFH103" s="11"/>
      <c r="VFI103" s="11"/>
      <c r="VFJ103" s="11"/>
      <c r="VFK103" s="11"/>
      <c r="VFL103" s="11"/>
      <c r="VFM103" s="11"/>
      <c r="VFN103" s="11"/>
      <c r="VFO103" s="11"/>
      <c r="VFP103" s="11"/>
      <c r="VFQ103" s="11"/>
      <c r="VFR103" s="11"/>
      <c r="VFS103" s="11"/>
      <c r="VFT103" s="11"/>
      <c r="VFU103" s="11"/>
      <c r="VFV103" s="11"/>
      <c r="VFW103" s="11"/>
      <c r="VFX103" s="11"/>
      <c r="VFY103" s="11"/>
      <c r="VFZ103" s="11"/>
      <c r="VGA103" s="11"/>
      <c r="VGB103" s="11"/>
      <c r="VGC103" s="11"/>
      <c r="VGD103" s="11"/>
      <c r="VGE103" s="11"/>
      <c r="VGF103" s="11"/>
      <c r="VGG103" s="11"/>
      <c r="VGH103" s="11"/>
      <c r="VGI103" s="11"/>
      <c r="VGJ103" s="11"/>
      <c r="VGK103" s="11"/>
      <c r="VGL103" s="11"/>
      <c r="VGM103" s="11"/>
      <c r="VGN103" s="11"/>
      <c r="VGO103" s="11"/>
      <c r="VGP103" s="11"/>
      <c r="VGQ103" s="11"/>
      <c r="VGR103" s="11"/>
      <c r="VGS103" s="11"/>
      <c r="VGT103" s="11"/>
      <c r="VGU103" s="11"/>
      <c r="VGV103" s="11"/>
      <c r="VGW103" s="11"/>
      <c r="VGX103" s="11"/>
      <c r="VGY103" s="11"/>
      <c r="VGZ103" s="11"/>
      <c r="VHA103" s="11"/>
      <c r="VHB103" s="11"/>
      <c r="VHC103" s="11"/>
      <c r="VHD103" s="11"/>
      <c r="VHE103" s="11"/>
      <c r="VHF103" s="11"/>
      <c r="VHG103" s="11"/>
      <c r="VHH103" s="11"/>
      <c r="VHI103" s="11"/>
      <c r="VHJ103" s="11"/>
      <c r="VHK103" s="11"/>
      <c r="VHL103" s="11"/>
      <c r="VHM103" s="11"/>
      <c r="VHN103" s="11"/>
      <c r="VHO103" s="11"/>
      <c r="VHP103" s="11"/>
      <c r="VHQ103" s="11"/>
      <c r="VHR103" s="11"/>
      <c r="VHS103" s="11"/>
      <c r="VHT103" s="11"/>
      <c r="VHU103" s="11"/>
      <c r="VHV103" s="11"/>
      <c r="VHW103" s="11"/>
      <c r="VHX103" s="11"/>
      <c r="VHY103" s="11"/>
      <c r="VHZ103" s="11"/>
      <c r="VIA103" s="11"/>
      <c r="VIB103" s="11"/>
      <c r="VIC103" s="11"/>
      <c r="VID103" s="11"/>
      <c r="VIE103" s="11"/>
      <c r="VIF103" s="11"/>
      <c r="VIG103" s="11"/>
      <c r="VIH103" s="11"/>
      <c r="VII103" s="11"/>
      <c r="VIJ103" s="11"/>
      <c r="VIK103" s="11"/>
      <c r="VIL103" s="11"/>
      <c r="VIM103" s="11"/>
      <c r="VIN103" s="11"/>
      <c r="VIO103" s="11"/>
      <c r="VIP103" s="11"/>
      <c r="VIQ103" s="11"/>
      <c r="VIR103" s="11"/>
      <c r="VIS103" s="11"/>
      <c r="VIT103" s="11"/>
      <c r="VIU103" s="11"/>
      <c r="VIV103" s="11"/>
      <c r="VIW103" s="11"/>
      <c r="VIX103" s="11"/>
      <c r="VIY103" s="11"/>
      <c r="VIZ103" s="11"/>
      <c r="VJA103" s="11"/>
      <c r="VJB103" s="11"/>
      <c r="VJC103" s="11"/>
      <c r="VJD103" s="11"/>
      <c r="VJE103" s="11"/>
      <c r="VJF103" s="11"/>
      <c r="VJG103" s="11"/>
      <c r="VJH103" s="11"/>
      <c r="VJI103" s="11"/>
      <c r="VJJ103" s="11"/>
      <c r="VJK103" s="11"/>
      <c r="VJL103" s="11"/>
      <c r="VJM103" s="11"/>
      <c r="VJN103" s="11"/>
      <c r="VJO103" s="11"/>
      <c r="VJP103" s="11"/>
      <c r="VJQ103" s="11"/>
      <c r="VJR103" s="11"/>
      <c r="VJS103" s="11"/>
      <c r="VJT103" s="11"/>
      <c r="VJU103" s="11"/>
      <c r="VJV103" s="11"/>
      <c r="VJW103" s="11"/>
      <c r="VJX103" s="11"/>
      <c r="VJY103" s="11"/>
      <c r="VJZ103" s="11"/>
      <c r="VKA103" s="11"/>
      <c r="VKB103" s="11"/>
      <c r="VKC103" s="11"/>
      <c r="VKD103" s="11"/>
      <c r="VKE103" s="11"/>
      <c r="VKF103" s="11"/>
      <c r="VKG103" s="11"/>
      <c r="VKH103" s="11"/>
      <c r="VKI103" s="11"/>
      <c r="VKJ103" s="11"/>
      <c r="VKK103" s="11"/>
      <c r="VKL103" s="11"/>
      <c r="VKM103" s="11"/>
      <c r="VKN103" s="11"/>
      <c r="VKO103" s="11"/>
      <c r="VKP103" s="11"/>
      <c r="VKQ103" s="11"/>
      <c r="VKR103" s="11"/>
      <c r="VKS103" s="11"/>
      <c r="VKT103" s="11"/>
      <c r="VKU103" s="11"/>
      <c r="VKV103" s="11"/>
      <c r="VKW103" s="11"/>
      <c r="VKX103" s="11"/>
      <c r="VKY103" s="11"/>
      <c r="VKZ103" s="11"/>
      <c r="VLA103" s="11"/>
      <c r="VLB103" s="11"/>
      <c r="VLC103" s="11"/>
      <c r="VLD103" s="11"/>
      <c r="VLE103" s="11"/>
      <c r="VLF103" s="11"/>
      <c r="VLG103" s="11"/>
      <c r="VLH103" s="11"/>
      <c r="VLI103" s="11"/>
      <c r="VLJ103" s="11"/>
      <c r="VLK103" s="11"/>
      <c r="VLL103" s="11"/>
      <c r="VLM103" s="11"/>
      <c r="VLN103" s="11"/>
      <c r="VLO103" s="11"/>
      <c r="VLP103" s="11"/>
      <c r="VLQ103" s="11"/>
      <c r="VLR103" s="11"/>
      <c r="VLS103" s="11"/>
      <c r="VLT103" s="11"/>
      <c r="VLU103" s="11"/>
      <c r="VLV103" s="11"/>
      <c r="VLW103" s="11"/>
      <c r="VLX103" s="11"/>
      <c r="VLY103" s="11"/>
      <c r="VLZ103" s="11"/>
      <c r="VMA103" s="11"/>
      <c r="VMB103" s="11"/>
      <c r="VMC103" s="11"/>
      <c r="VMD103" s="11"/>
      <c r="VME103" s="11"/>
      <c r="VMF103" s="11"/>
      <c r="VMG103" s="11"/>
      <c r="VMH103" s="11"/>
      <c r="VMI103" s="11"/>
      <c r="VMJ103" s="11"/>
      <c r="VMK103" s="11"/>
      <c r="VML103" s="11"/>
      <c r="VMM103" s="11"/>
      <c r="VMN103" s="11"/>
      <c r="VMO103" s="11"/>
      <c r="VMP103" s="11"/>
      <c r="VMQ103" s="11"/>
      <c r="VMR103" s="11"/>
      <c r="VMS103" s="11"/>
      <c r="VMT103" s="11"/>
      <c r="VMU103" s="11"/>
      <c r="VMV103" s="11"/>
      <c r="VMW103" s="11"/>
      <c r="VMX103" s="11"/>
      <c r="VMY103" s="11"/>
      <c r="VMZ103" s="11"/>
      <c r="VNA103" s="11"/>
      <c r="VNB103" s="11"/>
      <c r="VNC103" s="11"/>
      <c r="VND103" s="11"/>
      <c r="VNE103" s="11"/>
      <c r="VNF103" s="11"/>
      <c r="VNG103" s="11"/>
      <c r="VNH103" s="11"/>
      <c r="VNI103" s="11"/>
      <c r="VNJ103" s="11"/>
      <c r="VNK103" s="11"/>
      <c r="VNL103" s="11"/>
      <c r="VNM103" s="11"/>
      <c r="VNN103" s="11"/>
      <c r="VNO103" s="11"/>
      <c r="VNP103" s="11"/>
      <c r="VNQ103" s="11"/>
      <c r="VNR103" s="11"/>
      <c r="VNS103" s="11"/>
      <c r="VNT103" s="11"/>
      <c r="VNU103" s="11"/>
      <c r="VNV103" s="11"/>
      <c r="VNW103" s="11"/>
      <c r="VNX103" s="11"/>
      <c r="VNY103" s="11"/>
      <c r="VNZ103" s="11"/>
      <c r="VOA103" s="11"/>
      <c r="VOB103" s="11"/>
      <c r="VOC103" s="11"/>
      <c r="VOD103" s="11"/>
      <c r="VOE103" s="11"/>
      <c r="VOF103" s="11"/>
      <c r="VOG103" s="11"/>
      <c r="VOH103" s="11"/>
      <c r="VOI103" s="11"/>
      <c r="VOJ103" s="11"/>
      <c r="VOK103" s="11"/>
      <c r="VOL103" s="11"/>
      <c r="VOM103" s="11"/>
      <c r="VON103" s="11"/>
      <c r="VOO103" s="11"/>
      <c r="VOP103" s="11"/>
      <c r="VOQ103" s="11"/>
      <c r="VOR103" s="11"/>
      <c r="VOS103" s="11"/>
      <c r="VOT103" s="11"/>
      <c r="VOU103" s="11"/>
      <c r="VOV103" s="11"/>
      <c r="VOW103" s="11"/>
      <c r="VOX103" s="11"/>
      <c r="VOY103" s="11"/>
      <c r="VOZ103" s="11"/>
      <c r="VPA103" s="11"/>
      <c r="VPB103" s="11"/>
      <c r="VPC103" s="11"/>
      <c r="VPD103" s="11"/>
      <c r="VPE103" s="11"/>
      <c r="VPF103" s="11"/>
      <c r="VPG103" s="11"/>
      <c r="VPH103" s="11"/>
      <c r="VPI103" s="11"/>
      <c r="VPJ103" s="11"/>
      <c r="VPK103" s="11"/>
      <c r="VPL103" s="11"/>
      <c r="VPM103" s="11"/>
      <c r="VPN103" s="11"/>
      <c r="VPO103" s="11"/>
      <c r="VPP103" s="11"/>
      <c r="VPQ103" s="11"/>
      <c r="VPR103" s="11"/>
      <c r="VPS103" s="11"/>
      <c r="VPT103" s="11"/>
      <c r="VPU103" s="11"/>
      <c r="VPV103" s="11"/>
      <c r="VPW103" s="11"/>
      <c r="VPX103" s="11"/>
      <c r="VPY103" s="11"/>
      <c r="VPZ103" s="11"/>
      <c r="VQA103" s="11"/>
      <c r="VQB103" s="11"/>
      <c r="VQC103" s="11"/>
      <c r="VQD103" s="11"/>
      <c r="VQE103" s="11"/>
      <c r="VQF103" s="11"/>
      <c r="VQG103" s="11"/>
      <c r="VQH103" s="11"/>
      <c r="VQI103" s="11"/>
      <c r="VQJ103" s="11"/>
      <c r="VQK103" s="11"/>
      <c r="VQL103" s="11"/>
      <c r="VQM103" s="11"/>
      <c r="VQN103" s="11"/>
      <c r="VQO103" s="11"/>
      <c r="VQP103" s="11"/>
      <c r="VQQ103" s="11"/>
      <c r="VQR103" s="11"/>
      <c r="VQS103" s="11"/>
      <c r="VQT103" s="11"/>
      <c r="VQU103" s="11"/>
      <c r="VQV103" s="11"/>
      <c r="VQW103" s="11"/>
      <c r="VQX103" s="11"/>
      <c r="VQY103" s="11"/>
      <c r="VQZ103" s="11"/>
      <c r="VRA103" s="11"/>
      <c r="VRB103" s="11"/>
      <c r="VRC103" s="11"/>
      <c r="VRD103" s="11"/>
      <c r="VRE103" s="11"/>
      <c r="VRF103" s="11"/>
      <c r="VRG103" s="11"/>
      <c r="VRH103" s="11"/>
      <c r="VRI103" s="11"/>
      <c r="VRJ103" s="11"/>
      <c r="VRK103" s="11"/>
      <c r="VRL103" s="11"/>
      <c r="VRM103" s="11"/>
      <c r="VRN103" s="11"/>
      <c r="VRO103" s="11"/>
      <c r="VRP103" s="11"/>
      <c r="VRQ103" s="11"/>
      <c r="VRR103" s="11"/>
      <c r="VRS103" s="11"/>
      <c r="VRT103" s="11"/>
      <c r="VRU103" s="11"/>
      <c r="VRV103" s="11"/>
      <c r="VRW103" s="11"/>
      <c r="VRX103" s="11"/>
      <c r="VRY103" s="11"/>
      <c r="VRZ103" s="11"/>
      <c r="VSA103" s="11"/>
      <c r="VSB103" s="11"/>
      <c r="VSC103" s="11"/>
      <c r="VSD103" s="11"/>
      <c r="VSE103" s="11"/>
      <c r="VSF103" s="11"/>
      <c r="VSG103" s="11"/>
      <c r="VSH103" s="11"/>
      <c r="VSI103" s="11"/>
      <c r="VSJ103" s="11"/>
      <c r="VSK103" s="11"/>
      <c r="VSL103" s="11"/>
      <c r="VSM103" s="11"/>
      <c r="VSN103" s="11"/>
      <c r="VSO103" s="11"/>
      <c r="VSP103" s="11"/>
      <c r="VSQ103" s="11"/>
      <c r="VSR103" s="11"/>
      <c r="VSS103" s="11"/>
      <c r="VST103" s="11"/>
      <c r="VSU103" s="11"/>
      <c r="VSV103" s="11"/>
      <c r="VSW103" s="11"/>
      <c r="VSX103" s="11"/>
      <c r="VSY103" s="11"/>
      <c r="VSZ103" s="11"/>
      <c r="VTA103" s="11"/>
      <c r="VTB103" s="11"/>
      <c r="VTC103" s="11"/>
      <c r="VTD103" s="11"/>
      <c r="VTE103" s="11"/>
      <c r="VTF103" s="11"/>
      <c r="VTG103" s="11"/>
      <c r="VTH103" s="11"/>
      <c r="VTI103" s="11"/>
      <c r="VTJ103" s="11"/>
      <c r="VTK103" s="11"/>
      <c r="VTL103" s="11"/>
      <c r="VTM103" s="11"/>
      <c r="VTN103" s="11"/>
      <c r="VTO103" s="11"/>
      <c r="VTP103" s="11"/>
      <c r="VTQ103" s="11"/>
      <c r="VTR103" s="11"/>
      <c r="VTS103" s="11"/>
      <c r="VTT103" s="11"/>
      <c r="VTU103" s="11"/>
      <c r="VTV103" s="11"/>
      <c r="VTW103" s="11"/>
      <c r="VTX103" s="11"/>
      <c r="VTY103" s="11"/>
      <c r="VTZ103" s="11"/>
      <c r="VUA103" s="11"/>
      <c r="VUB103" s="11"/>
      <c r="VUC103" s="11"/>
      <c r="VUD103" s="11"/>
      <c r="VUE103" s="11"/>
      <c r="VUF103" s="11"/>
      <c r="VUG103" s="11"/>
      <c r="VUH103" s="11"/>
      <c r="VUI103" s="11"/>
      <c r="VUJ103" s="11"/>
      <c r="VUK103" s="11"/>
      <c r="VUL103" s="11"/>
      <c r="VUM103" s="11"/>
      <c r="VUN103" s="11"/>
      <c r="VUO103" s="11"/>
      <c r="VUP103" s="11"/>
      <c r="VUQ103" s="11"/>
      <c r="VUR103" s="11"/>
      <c r="VUS103" s="11"/>
      <c r="VUT103" s="11"/>
      <c r="VUU103" s="11"/>
      <c r="VUV103" s="11"/>
      <c r="VUW103" s="11"/>
      <c r="VUX103" s="11"/>
      <c r="VUY103" s="11"/>
      <c r="VUZ103" s="11"/>
      <c r="VVA103" s="11"/>
      <c r="VVB103" s="11"/>
      <c r="VVC103" s="11"/>
      <c r="VVD103" s="11"/>
      <c r="VVE103" s="11"/>
      <c r="VVF103" s="11"/>
      <c r="VVG103" s="11"/>
      <c r="VVH103" s="11"/>
      <c r="VVI103" s="11"/>
      <c r="VVJ103" s="11"/>
      <c r="VVK103" s="11"/>
      <c r="VVL103" s="11"/>
      <c r="VVM103" s="11"/>
      <c r="VVN103" s="11"/>
      <c r="VVO103" s="11"/>
      <c r="VVP103" s="11"/>
      <c r="VVQ103" s="11"/>
      <c r="VVR103" s="11"/>
      <c r="VVS103" s="11"/>
      <c r="VVT103" s="11"/>
      <c r="VVU103" s="11"/>
      <c r="VVV103" s="11"/>
      <c r="VVW103" s="11"/>
      <c r="VVX103" s="11"/>
      <c r="VVY103" s="11"/>
      <c r="VVZ103" s="11"/>
      <c r="VWA103" s="11"/>
      <c r="VWB103" s="11"/>
      <c r="VWC103" s="11"/>
      <c r="VWD103" s="11"/>
      <c r="VWE103" s="11"/>
      <c r="VWF103" s="11"/>
      <c r="VWG103" s="11"/>
      <c r="VWH103" s="11"/>
      <c r="VWI103" s="11"/>
      <c r="VWJ103" s="11"/>
      <c r="VWK103" s="11"/>
      <c r="VWL103" s="11"/>
      <c r="VWM103" s="11"/>
      <c r="VWN103" s="11"/>
      <c r="VWO103" s="11"/>
      <c r="VWP103" s="11"/>
      <c r="VWQ103" s="11"/>
      <c r="VWR103" s="11"/>
      <c r="VWS103" s="11"/>
      <c r="VWT103" s="11"/>
      <c r="VWU103" s="11"/>
      <c r="VWV103" s="11"/>
      <c r="VWW103" s="11"/>
      <c r="VWX103" s="11"/>
      <c r="VWY103" s="11"/>
      <c r="VWZ103" s="11"/>
      <c r="VXA103" s="11"/>
      <c r="VXB103" s="11"/>
      <c r="VXC103" s="11"/>
      <c r="VXD103" s="11"/>
      <c r="VXE103" s="11"/>
      <c r="VXF103" s="11"/>
      <c r="VXG103" s="11"/>
      <c r="VXH103" s="11"/>
      <c r="VXI103" s="11"/>
      <c r="VXJ103" s="11"/>
      <c r="VXK103" s="11"/>
      <c r="VXL103" s="11"/>
      <c r="VXM103" s="11"/>
      <c r="VXN103" s="11"/>
      <c r="VXO103" s="11"/>
      <c r="VXP103" s="11"/>
      <c r="VXQ103" s="11"/>
      <c r="VXR103" s="11"/>
      <c r="VXS103" s="11"/>
      <c r="VXT103" s="11"/>
      <c r="VXU103" s="11"/>
      <c r="VXV103" s="11"/>
      <c r="VXW103" s="11"/>
      <c r="VXX103" s="11"/>
      <c r="VXY103" s="11"/>
      <c r="VXZ103" s="11"/>
      <c r="VYA103" s="11"/>
      <c r="VYB103" s="11"/>
      <c r="VYC103" s="11"/>
      <c r="VYD103" s="11"/>
      <c r="VYE103" s="11"/>
      <c r="VYF103" s="11"/>
      <c r="VYG103" s="11"/>
      <c r="VYH103" s="11"/>
      <c r="VYI103" s="11"/>
      <c r="VYJ103" s="11"/>
      <c r="VYK103" s="11"/>
      <c r="VYL103" s="11"/>
      <c r="VYM103" s="11"/>
      <c r="VYN103" s="11"/>
      <c r="VYO103" s="11"/>
      <c r="VYP103" s="11"/>
      <c r="VYQ103" s="11"/>
      <c r="VYR103" s="11"/>
      <c r="VYS103" s="11"/>
      <c r="VYT103" s="11"/>
      <c r="VYU103" s="11"/>
      <c r="VYV103" s="11"/>
      <c r="VYW103" s="11"/>
      <c r="VYX103" s="11"/>
      <c r="VYY103" s="11"/>
      <c r="VYZ103" s="11"/>
      <c r="VZA103" s="11"/>
      <c r="VZB103" s="11"/>
      <c r="VZC103" s="11"/>
      <c r="VZD103" s="11"/>
      <c r="VZE103" s="11"/>
      <c r="VZF103" s="11"/>
      <c r="VZG103" s="11"/>
      <c r="VZH103" s="11"/>
      <c r="VZI103" s="11"/>
      <c r="VZJ103" s="11"/>
      <c r="VZK103" s="11"/>
      <c r="VZL103" s="11"/>
      <c r="VZM103" s="11"/>
      <c r="VZN103" s="11"/>
      <c r="VZO103" s="11"/>
      <c r="VZP103" s="11"/>
      <c r="VZQ103" s="11"/>
      <c r="VZR103" s="11"/>
      <c r="VZS103" s="11"/>
      <c r="VZT103" s="11"/>
      <c r="VZU103" s="11"/>
      <c r="VZV103" s="11"/>
      <c r="VZW103" s="11"/>
      <c r="VZX103" s="11"/>
      <c r="VZY103" s="11"/>
      <c r="VZZ103" s="11"/>
      <c r="WAA103" s="11"/>
      <c r="WAB103" s="11"/>
      <c r="WAC103" s="11"/>
      <c r="WAD103" s="11"/>
      <c r="WAE103" s="11"/>
      <c r="WAF103" s="11"/>
      <c r="WAG103" s="11"/>
      <c r="WAH103" s="11"/>
      <c r="WAI103" s="11"/>
      <c r="WAJ103" s="11"/>
      <c r="WAK103" s="11"/>
      <c r="WAL103" s="11"/>
      <c r="WAM103" s="11"/>
      <c r="WAN103" s="11"/>
      <c r="WAO103" s="11"/>
      <c r="WAP103" s="11"/>
      <c r="WAQ103" s="11"/>
      <c r="WAR103" s="11"/>
      <c r="WAS103" s="11"/>
      <c r="WAT103" s="11"/>
      <c r="WAU103" s="11"/>
      <c r="WAV103" s="11"/>
      <c r="WAW103" s="11"/>
      <c r="WAX103" s="11"/>
      <c r="WAY103" s="11"/>
      <c r="WAZ103" s="11"/>
      <c r="WBA103" s="11"/>
      <c r="WBB103" s="11"/>
      <c r="WBC103" s="11"/>
      <c r="WBD103" s="11"/>
      <c r="WBE103" s="11"/>
      <c r="WBF103" s="11"/>
      <c r="WBG103" s="11"/>
      <c r="WBH103" s="11"/>
      <c r="WBI103" s="11"/>
      <c r="WBJ103" s="11"/>
      <c r="WBK103" s="11"/>
      <c r="WBL103" s="11"/>
      <c r="WBM103" s="11"/>
      <c r="WBN103" s="11"/>
      <c r="WBO103" s="11"/>
      <c r="WBP103" s="11"/>
      <c r="WBQ103" s="11"/>
      <c r="WBR103" s="11"/>
      <c r="WBS103" s="11"/>
      <c r="WBT103" s="11"/>
      <c r="WBU103" s="11"/>
      <c r="WBV103" s="11"/>
      <c r="WBW103" s="11"/>
      <c r="WBX103" s="11"/>
      <c r="WBY103" s="11"/>
      <c r="WBZ103" s="11"/>
      <c r="WCA103" s="11"/>
      <c r="WCB103" s="11"/>
      <c r="WCC103" s="11"/>
      <c r="WCD103" s="11"/>
      <c r="WCE103" s="11"/>
      <c r="WCF103" s="11"/>
      <c r="WCG103" s="11"/>
      <c r="WCH103" s="11"/>
      <c r="WCI103" s="11"/>
      <c r="WCJ103" s="11"/>
      <c r="WCK103" s="11"/>
      <c r="WCL103" s="11"/>
      <c r="WCM103" s="11"/>
      <c r="WCN103" s="11"/>
      <c r="WCO103" s="11"/>
      <c r="WCP103" s="11"/>
      <c r="WCQ103" s="11"/>
      <c r="WCR103" s="11"/>
      <c r="WCS103" s="11"/>
      <c r="WCT103" s="11"/>
      <c r="WCU103" s="11"/>
      <c r="WCV103" s="11"/>
      <c r="WCW103" s="11"/>
      <c r="WCX103" s="11"/>
      <c r="WCY103" s="11"/>
      <c r="WCZ103" s="11"/>
      <c r="WDA103" s="11"/>
      <c r="WDB103" s="11"/>
      <c r="WDC103" s="11"/>
      <c r="WDD103" s="11"/>
      <c r="WDE103" s="11"/>
      <c r="WDF103" s="11"/>
      <c r="WDG103" s="11"/>
      <c r="WDH103" s="11"/>
      <c r="WDI103" s="11"/>
      <c r="WDJ103" s="11"/>
      <c r="WDK103" s="11"/>
      <c r="WDL103" s="11"/>
      <c r="WDM103" s="11"/>
      <c r="WDN103" s="11"/>
      <c r="WDO103" s="11"/>
      <c r="WDP103" s="11"/>
      <c r="WDQ103" s="11"/>
      <c r="WDR103" s="11"/>
      <c r="WDS103" s="11"/>
      <c r="WDT103" s="11"/>
      <c r="WDU103" s="11"/>
      <c r="WDV103" s="11"/>
      <c r="WDW103" s="11"/>
      <c r="WDX103" s="11"/>
      <c r="WDY103" s="11"/>
      <c r="WDZ103" s="11"/>
      <c r="WEA103" s="11"/>
      <c r="WEB103" s="11"/>
      <c r="WEC103" s="11"/>
      <c r="WED103" s="11"/>
      <c r="WEE103" s="11"/>
      <c r="WEF103" s="11"/>
      <c r="WEG103" s="11"/>
      <c r="WEH103" s="11"/>
      <c r="WEI103" s="11"/>
      <c r="WEJ103" s="11"/>
      <c r="WEK103" s="11"/>
      <c r="WEL103" s="11"/>
      <c r="WEM103" s="11"/>
      <c r="WEN103" s="11"/>
      <c r="WEO103" s="11"/>
      <c r="WEP103" s="11"/>
      <c r="WEQ103" s="11"/>
      <c r="WER103" s="11"/>
      <c r="WES103" s="11"/>
      <c r="WET103" s="11"/>
      <c r="WEU103" s="11"/>
      <c r="WEV103" s="11"/>
      <c r="WEW103" s="11"/>
      <c r="WEX103" s="11"/>
      <c r="WEY103" s="11"/>
      <c r="WEZ103" s="11"/>
      <c r="WFA103" s="11"/>
      <c r="WFB103" s="11"/>
      <c r="WFC103" s="11"/>
      <c r="WFD103" s="11"/>
      <c r="WFE103" s="11"/>
      <c r="WFF103" s="11"/>
      <c r="WFG103" s="11"/>
      <c r="WFH103" s="11"/>
      <c r="WFI103" s="11"/>
      <c r="WFJ103" s="11"/>
      <c r="WFK103" s="11"/>
      <c r="WFL103" s="11"/>
      <c r="WFM103" s="11"/>
      <c r="WFN103" s="11"/>
      <c r="WFO103" s="11"/>
      <c r="WFP103" s="11"/>
      <c r="WFQ103" s="11"/>
      <c r="WFR103" s="11"/>
      <c r="WFS103" s="11"/>
      <c r="WFT103" s="11"/>
      <c r="WFU103" s="11"/>
      <c r="WFV103" s="11"/>
      <c r="WFW103" s="11"/>
      <c r="WFX103" s="11"/>
      <c r="WFY103" s="11"/>
      <c r="WFZ103" s="11"/>
      <c r="WGA103" s="11"/>
      <c r="WGB103" s="11"/>
      <c r="WGC103" s="11"/>
      <c r="WGD103" s="11"/>
      <c r="WGE103" s="11"/>
      <c r="WGF103" s="11"/>
      <c r="WGG103" s="11"/>
      <c r="WGH103" s="11"/>
      <c r="WGI103" s="11"/>
      <c r="WGJ103" s="11"/>
      <c r="WGK103" s="11"/>
      <c r="WGL103" s="11"/>
      <c r="WGM103" s="11"/>
      <c r="WGN103" s="11"/>
      <c r="WGO103" s="11"/>
      <c r="WGP103" s="11"/>
      <c r="WGQ103" s="11"/>
      <c r="WGR103" s="11"/>
      <c r="WGS103" s="11"/>
      <c r="WGT103" s="11"/>
      <c r="WGU103" s="11"/>
      <c r="WGV103" s="11"/>
      <c r="WGW103" s="11"/>
      <c r="WGX103" s="11"/>
      <c r="WGY103" s="11"/>
      <c r="WGZ103" s="11"/>
      <c r="WHA103" s="11"/>
      <c r="WHB103" s="11"/>
      <c r="WHC103" s="11"/>
      <c r="WHD103" s="11"/>
      <c r="WHE103" s="11"/>
      <c r="WHF103" s="11"/>
      <c r="WHG103" s="11"/>
      <c r="WHH103" s="11"/>
      <c r="WHI103" s="11"/>
      <c r="WHJ103" s="11"/>
      <c r="WHK103" s="11"/>
      <c r="WHL103" s="11"/>
      <c r="WHM103" s="11"/>
      <c r="WHN103" s="11"/>
      <c r="WHO103" s="11"/>
      <c r="WHP103" s="11"/>
      <c r="WHQ103" s="11"/>
      <c r="WHR103" s="11"/>
      <c r="WHS103" s="11"/>
      <c r="WHT103" s="11"/>
      <c r="WHU103" s="11"/>
      <c r="WHV103" s="11"/>
      <c r="WHW103" s="11"/>
      <c r="WHX103" s="11"/>
      <c r="WHY103" s="11"/>
      <c r="WHZ103" s="11"/>
      <c r="WIA103" s="11"/>
      <c r="WIB103" s="11"/>
      <c r="WIC103" s="11"/>
      <c r="WID103" s="11"/>
      <c r="WIE103" s="11"/>
      <c r="WIF103" s="11"/>
      <c r="WIG103" s="11"/>
      <c r="WIH103" s="11"/>
      <c r="WII103" s="11"/>
      <c r="WIJ103" s="11"/>
      <c r="WIK103" s="11"/>
      <c r="WIL103" s="11"/>
      <c r="WIM103" s="11"/>
      <c r="WIN103" s="11"/>
      <c r="WIO103" s="11"/>
      <c r="WIP103" s="11"/>
      <c r="WIQ103" s="11"/>
      <c r="WIR103" s="11"/>
      <c r="WIS103" s="11"/>
      <c r="WIT103" s="11"/>
      <c r="WIU103" s="11"/>
      <c r="WIV103" s="11"/>
      <c r="WIW103" s="11"/>
      <c r="WIX103" s="11"/>
      <c r="WIY103" s="11"/>
      <c r="WIZ103" s="11"/>
      <c r="WJA103" s="11"/>
      <c r="WJB103" s="11"/>
      <c r="WJC103" s="11"/>
      <c r="WJD103" s="11"/>
      <c r="WJE103" s="11"/>
      <c r="WJF103" s="11"/>
      <c r="WJG103" s="11"/>
      <c r="WJH103" s="11"/>
      <c r="WJI103" s="11"/>
      <c r="WJJ103" s="11"/>
      <c r="WJK103" s="11"/>
      <c r="WJL103" s="11"/>
      <c r="WJM103" s="11"/>
      <c r="WJN103" s="11"/>
      <c r="WJO103" s="11"/>
      <c r="WJP103" s="11"/>
      <c r="WJQ103" s="11"/>
      <c r="WJR103" s="11"/>
      <c r="WJS103" s="11"/>
      <c r="WJT103" s="11"/>
      <c r="WJU103" s="11"/>
      <c r="WJV103" s="11"/>
      <c r="WJW103" s="11"/>
      <c r="WJX103" s="11"/>
      <c r="WJY103" s="11"/>
      <c r="WJZ103" s="11"/>
      <c r="WKA103" s="11"/>
      <c r="WKB103" s="11"/>
      <c r="WKC103" s="11"/>
      <c r="WKD103" s="11"/>
      <c r="WKE103" s="11"/>
      <c r="WKF103" s="11"/>
      <c r="WKG103" s="11"/>
      <c r="WKH103" s="11"/>
      <c r="WKI103" s="11"/>
      <c r="WKJ103" s="11"/>
      <c r="WKK103" s="11"/>
      <c r="WKL103" s="11"/>
      <c r="WKM103" s="11"/>
      <c r="WKN103" s="11"/>
      <c r="WKO103" s="11"/>
      <c r="WKP103" s="11"/>
      <c r="WKQ103" s="11"/>
      <c r="WKR103" s="11"/>
      <c r="WKS103" s="11"/>
      <c r="WKT103" s="11"/>
      <c r="WKU103" s="11"/>
      <c r="WKV103" s="11"/>
      <c r="WKW103" s="11"/>
      <c r="WKX103" s="11"/>
      <c r="WKY103" s="11"/>
      <c r="WKZ103" s="11"/>
      <c r="WLA103" s="11"/>
      <c r="WLB103" s="11"/>
      <c r="WLC103" s="11"/>
      <c r="WLD103" s="11"/>
      <c r="WLE103" s="11"/>
      <c r="WLF103" s="11"/>
      <c r="WLG103" s="11"/>
      <c r="WLH103" s="11"/>
      <c r="WLI103" s="11"/>
      <c r="WLJ103" s="11"/>
      <c r="WLK103" s="11"/>
      <c r="WLL103" s="11"/>
      <c r="WLM103" s="11"/>
      <c r="WLN103" s="11"/>
      <c r="WLO103" s="11"/>
      <c r="WLP103" s="11"/>
      <c r="WLQ103" s="11"/>
      <c r="WLR103" s="11"/>
      <c r="WLS103" s="11"/>
      <c r="WLT103" s="11"/>
      <c r="WLU103" s="11"/>
      <c r="WLV103" s="11"/>
      <c r="WLW103" s="11"/>
      <c r="WLX103" s="11"/>
      <c r="WLY103" s="11"/>
      <c r="WLZ103" s="11"/>
      <c r="WMA103" s="11"/>
      <c r="WMB103" s="11"/>
      <c r="WMC103" s="11"/>
      <c r="WMD103" s="11"/>
      <c r="WME103" s="11"/>
      <c r="WMF103" s="11"/>
      <c r="WMG103" s="11"/>
      <c r="WMH103" s="11"/>
      <c r="WMI103" s="11"/>
      <c r="WMJ103" s="11"/>
      <c r="WMK103" s="11"/>
      <c r="WML103" s="11"/>
      <c r="WMM103" s="11"/>
      <c r="WMN103" s="11"/>
      <c r="WMO103" s="11"/>
      <c r="WMP103" s="11"/>
      <c r="WMQ103" s="11"/>
      <c r="WMR103" s="11"/>
      <c r="WMS103" s="11"/>
      <c r="WMT103" s="11"/>
      <c r="WMU103" s="11"/>
      <c r="WMV103" s="11"/>
      <c r="WMW103" s="11"/>
      <c r="WMX103" s="11"/>
      <c r="WMY103" s="11"/>
      <c r="WMZ103" s="11"/>
      <c r="WNA103" s="11"/>
      <c r="WNB103" s="11"/>
      <c r="WNC103" s="11"/>
      <c r="WND103" s="11"/>
      <c r="WNE103" s="11"/>
      <c r="WNF103" s="11"/>
      <c r="WNG103" s="11"/>
      <c r="WNH103" s="11"/>
      <c r="WNI103" s="11"/>
      <c r="WNJ103" s="11"/>
      <c r="WNK103" s="11"/>
      <c r="WNL103" s="11"/>
      <c r="WNM103" s="11"/>
      <c r="WNN103" s="11"/>
      <c r="WNO103" s="11"/>
      <c r="WNP103" s="11"/>
      <c r="WNQ103" s="11"/>
      <c r="WNR103" s="11"/>
      <c r="WNS103" s="11"/>
      <c r="WNT103" s="11"/>
      <c r="WNU103" s="11"/>
      <c r="WNV103" s="11"/>
      <c r="WNW103" s="11"/>
      <c r="WNX103" s="11"/>
      <c r="WNY103" s="11"/>
      <c r="WNZ103" s="11"/>
      <c r="WOA103" s="11"/>
      <c r="WOB103" s="11"/>
      <c r="WOC103" s="11"/>
      <c r="WOD103" s="11"/>
      <c r="WOE103" s="11"/>
      <c r="WOF103" s="11"/>
      <c r="WOG103" s="11"/>
      <c r="WOH103" s="11"/>
      <c r="WOI103" s="11"/>
      <c r="WOJ103" s="11"/>
      <c r="WOK103" s="11"/>
      <c r="WOL103" s="11"/>
      <c r="WOM103" s="11"/>
      <c r="WON103" s="11"/>
      <c r="WOO103" s="11"/>
      <c r="WOP103" s="11"/>
      <c r="WOQ103" s="11"/>
      <c r="WOR103" s="11"/>
      <c r="WOS103" s="11"/>
      <c r="WOT103" s="11"/>
      <c r="WOU103" s="11"/>
      <c r="WOV103" s="11"/>
      <c r="WOW103" s="11"/>
      <c r="WOX103" s="11"/>
      <c r="WOY103" s="11"/>
      <c r="WOZ103" s="11"/>
      <c r="WPA103" s="11"/>
      <c r="WPB103" s="11"/>
      <c r="WPC103" s="11"/>
      <c r="WPD103" s="11"/>
      <c r="WPE103" s="11"/>
      <c r="WPF103" s="11"/>
      <c r="WPG103" s="11"/>
      <c r="WPH103" s="11"/>
      <c r="WPI103" s="11"/>
      <c r="WPJ103" s="11"/>
      <c r="WPK103" s="11"/>
      <c r="WPL103" s="11"/>
      <c r="WPM103" s="11"/>
      <c r="WPN103" s="11"/>
      <c r="WPO103" s="11"/>
      <c r="WPP103" s="11"/>
      <c r="WPQ103" s="11"/>
      <c r="WPR103" s="11"/>
      <c r="WPS103" s="11"/>
      <c r="WPT103" s="11"/>
      <c r="WPU103" s="11"/>
      <c r="WPV103" s="11"/>
      <c r="WPW103" s="11"/>
      <c r="WPX103" s="11"/>
      <c r="WPY103" s="11"/>
      <c r="WPZ103" s="11"/>
      <c r="WQA103" s="11"/>
      <c r="WQB103" s="11"/>
      <c r="WQC103" s="11"/>
      <c r="WQD103" s="11"/>
      <c r="WQE103" s="11"/>
      <c r="WQF103" s="11"/>
      <c r="WQG103" s="11"/>
      <c r="WQH103" s="11"/>
      <c r="WQI103" s="11"/>
      <c r="WQJ103" s="11"/>
      <c r="WQK103" s="11"/>
      <c r="WQL103" s="11"/>
      <c r="WQM103" s="11"/>
      <c r="WQN103" s="11"/>
      <c r="WQO103" s="11"/>
      <c r="WQP103" s="11"/>
      <c r="WQQ103" s="11"/>
      <c r="WQR103" s="11"/>
      <c r="WQS103" s="11"/>
      <c r="WQT103" s="11"/>
      <c r="WQU103" s="11"/>
      <c r="WQV103" s="11"/>
      <c r="WQW103" s="11"/>
      <c r="WQX103" s="11"/>
      <c r="WQY103" s="11"/>
      <c r="WQZ103" s="11"/>
      <c r="WRA103" s="11"/>
      <c r="WRB103" s="11"/>
      <c r="WRC103" s="11"/>
      <c r="WRD103" s="11"/>
      <c r="WRE103" s="11"/>
      <c r="WRF103" s="11"/>
      <c r="WRG103" s="11"/>
      <c r="WRH103" s="11"/>
      <c r="WRI103" s="11"/>
      <c r="WRJ103" s="11"/>
      <c r="WRK103" s="11"/>
      <c r="WRL103" s="11"/>
      <c r="WRM103" s="11"/>
      <c r="WRN103" s="11"/>
      <c r="WRO103" s="11"/>
      <c r="WRP103" s="11"/>
      <c r="WRQ103" s="11"/>
      <c r="WRR103" s="11"/>
      <c r="WRS103" s="11"/>
      <c r="WRT103" s="11"/>
      <c r="WRU103" s="11"/>
      <c r="WRV103" s="11"/>
      <c r="WRW103" s="11"/>
      <c r="WRX103" s="11"/>
      <c r="WRY103" s="11"/>
      <c r="WRZ103" s="11"/>
      <c r="WSA103" s="11"/>
      <c r="WSB103" s="11"/>
      <c r="WSC103" s="11"/>
      <c r="WSD103" s="11"/>
      <c r="WSE103" s="11"/>
      <c r="WSF103" s="11"/>
      <c r="WSG103" s="11"/>
      <c r="WSH103" s="11"/>
      <c r="WSI103" s="11"/>
      <c r="WSJ103" s="11"/>
      <c r="WSK103" s="11"/>
      <c r="WSL103" s="11"/>
      <c r="WSM103" s="11"/>
      <c r="WSN103" s="11"/>
      <c r="WSO103" s="11"/>
      <c r="WSP103" s="11"/>
      <c r="WSQ103" s="11"/>
      <c r="WSR103" s="11"/>
      <c r="WSS103" s="11"/>
      <c r="WST103" s="11"/>
      <c r="WSU103" s="11"/>
      <c r="WSV103" s="11"/>
      <c r="WSW103" s="11"/>
      <c r="WSX103" s="11"/>
      <c r="WSY103" s="11"/>
      <c r="WSZ103" s="11"/>
      <c r="WTA103" s="11"/>
      <c r="WTB103" s="11"/>
      <c r="WTC103" s="11"/>
      <c r="WTD103" s="11"/>
      <c r="WTE103" s="11"/>
      <c r="WTF103" s="11"/>
      <c r="WTG103" s="11"/>
      <c r="WTH103" s="11"/>
      <c r="WTI103" s="11"/>
      <c r="WTJ103" s="11"/>
      <c r="WTK103" s="11"/>
      <c r="WTL103" s="11"/>
      <c r="WTM103" s="11"/>
      <c r="WTN103" s="11"/>
      <c r="WTO103" s="11"/>
      <c r="WTP103" s="11"/>
      <c r="WTQ103" s="11"/>
      <c r="WTR103" s="11"/>
      <c r="WTS103" s="11"/>
      <c r="WTT103" s="11"/>
      <c r="WTU103" s="11"/>
      <c r="WTV103" s="11"/>
      <c r="WTW103" s="11"/>
      <c r="WTX103" s="11"/>
      <c r="WTY103" s="11"/>
      <c r="WTZ103" s="11"/>
      <c r="WUA103" s="11"/>
      <c r="WUB103" s="11"/>
      <c r="WUC103" s="11"/>
      <c r="WUD103" s="11"/>
      <c r="WUE103" s="11"/>
      <c r="WUF103" s="11"/>
      <c r="WUG103" s="11"/>
      <c r="WUH103" s="11"/>
      <c r="WUI103" s="11"/>
      <c r="WUJ103" s="11"/>
      <c r="WUK103" s="11"/>
      <c r="WUL103" s="11"/>
      <c r="WUM103" s="11"/>
      <c r="WUN103" s="11"/>
      <c r="WUO103" s="11"/>
      <c r="WUP103" s="11"/>
      <c r="WUQ103" s="11"/>
      <c r="WUR103" s="11"/>
      <c r="WUS103" s="11"/>
      <c r="WUT103" s="11"/>
      <c r="WUU103" s="11"/>
      <c r="WUV103" s="11"/>
      <c r="WUW103" s="11"/>
      <c r="WUX103" s="11"/>
      <c r="WUY103" s="11"/>
      <c r="WUZ103" s="11"/>
      <c r="WVA103" s="11"/>
      <c r="WVB103" s="11"/>
      <c r="WVC103" s="11"/>
      <c r="WVD103" s="11"/>
      <c r="WVE103" s="11"/>
      <c r="WVF103" s="11"/>
      <c r="WVG103" s="11"/>
      <c r="WVH103" s="11"/>
      <c r="WVI103" s="11"/>
      <c r="WVJ103" s="11"/>
      <c r="WVK103" s="11"/>
      <c r="WVL103" s="11"/>
      <c r="WVM103" s="11"/>
      <c r="WVN103" s="11"/>
      <c r="WVO103" s="11"/>
      <c r="WVP103" s="11"/>
      <c r="WVQ103" s="11"/>
      <c r="WVR103" s="11"/>
      <c r="WVS103" s="11"/>
      <c r="WVT103" s="11"/>
      <c r="WVU103" s="11"/>
      <c r="WVV103" s="11"/>
      <c r="WVW103" s="11"/>
      <c r="WVX103" s="11"/>
      <c r="WVY103" s="11"/>
      <c r="WVZ103" s="11"/>
      <c r="WWA103" s="11"/>
      <c r="WWB103" s="11"/>
      <c r="WWC103" s="11"/>
      <c r="WWD103" s="11"/>
      <c r="WWE103" s="11"/>
      <c r="WWF103" s="11"/>
      <c r="WWG103" s="11"/>
      <c r="WWH103" s="11"/>
      <c r="WWI103" s="11"/>
      <c r="WWJ103" s="11"/>
      <c r="WWK103" s="11"/>
      <c r="WWL103" s="11"/>
      <c r="WWM103" s="11"/>
      <c r="WWN103" s="11"/>
      <c r="WWO103" s="11"/>
      <c r="WWP103" s="11"/>
      <c r="WWQ103" s="11"/>
      <c r="WWR103" s="11"/>
      <c r="WWS103" s="11"/>
      <c r="WWT103" s="11"/>
      <c r="WWU103" s="11"/>
      <c r="WWV103" s="11"/>
      <c r="WWW103" s="11"/>
      <c r="WWX103" s="11"/>
      <c r="WWY103" s="11"/>
      <c r="WWZ103" s="11"/>
      <c r="WXA103" s="11"/>
      <c r="WXB103" s="11"/>
      <c r="WXC103" s="11"/>
      <c r="WXD103" s="11"/>
      <c r="WXE103" s="11"/>
      <c r="WXF103" s="11"/>
      <c r="WXG103" s="11"/>
      <c r="WXH103" s="11"/>
      <c r="WXI103" s="11"/>
      <c r="WXJ103" s="11"/>
      <c r="WXK103" s="11"/>
      <c r="WXL103" s="11"/>
      <c r="WXM103" s="11"/>
      <c r="WXN103" s="11"/>
      <c r="WXO103" s="11"/>
      <c r="WXP103" s="11"/>
      <c r="WXQ103" s="11"/>
      <c r="WXR103" s="11"/>
      <c r="WXS103" s="11"/>
      <c r="WXT103" s="11"/>
      <c r="WXU103" s="11"/>
      <c r="WXV103" s="11"/>
      <c r="WXW103" s="11"/>
      <c r="WXX103" s="11"/>
      <c r="WXY103" s="11"/>
      <c r="WXZ103" s="11"/>
      <c r="WYA103" s="11"/>
      <c r="WYB103" s="11"/>
      <c r="WYC103" s="11"/>
      <c r="WYD103" s="11"/>
      <c r="WYE103" s="11"/>
      <c r="WYF103" s="11"/>
      <c r="WYG103" s="11"/>
      <c r="WYH103" s="11"/>
      <c r="WYI103" s="11"/>
      <c r="WYJ103" s="11"/>
      <c r="WYK103" s="11"/>
      <c r="WYL103" s="11"/>
      <c r="WYM103" s="11"/>
      <c r="WYN103" s="11"/>
      <c r="WYO103" s="11"/>
      <c r="WYP103" s="11"/>
      <c r="WYQ103" s="11"/>
      <c r="WYR103" s="11"/>
      <c r="WYS103" s="11"/>
      <c r="WYT103" s="11"/>
      <c r="WYU103" s="11"/>
      <c r="WYV103" s="11"/>
      <c r="WYW103" s="11"/>
      <c r="WYX103" s="11"/>
      <c r="WYY103" s="11"/>
      <c r="WYZ103" s="11"/>
      <c r="WZA103" s="11"/>
      <c r="WZB103" s="11"/>
      <c r="WZC103" s="11"/>
      <c r="WZD103" s="11"/>
      <c r="WZE103" s="11"/>
      <c r="WZF103" s="11"/>
      <c r="WZG103" s="11"/>
      <c r="WZH103" s="11"/>
      <c r="WZI103" s="11"/>
      <c r="WZJ103" s="11"/>
      <c r="WZK103" s="11"/>
      <c r="WZL103" s="11"/>
      <c r="WZM103" s="11"/>
      <c r="WZN103" s="11"/>
      <c r="WZO103" s="11"/>
      <c r="WZP103" s="11"/>
      <c r="WZQ103" s="11"/>
      <c r="WZR103" s="11"/>
      <c r="WZS103" s="11"/>
      <c r="WZT103" s="11"/>
      <c r="WZU103" s="11"/>
      <c r="WZV103" s="11"/>
      <c r="WZW103" s="11"/>
      <c r="WZX103" s="11"/>
      <c r="WZY103" s="11"/>
      <c r="WZZ103" s="11"/>
      <c r="XAA103" s="11"/>
      <c r="XAB103" s="11"/>
      <c r="XAC103" s="11"/>
      <c r="XAD103" s="11"/>
      <c r="XAE103" s="11"/>
      <c r="XAF103" s="11"/>
      <c r="XAG103" s="11"/>
      <c r="XAH103" s="11"/>
      <c r="XAI103" s="11"/>
      <c r="XAJ103" s="11"/>
      <c r="XAK103" s="11"/>
      <c r="XAL103" s="11"/>
      <c r="XAM103" s="11"/>
      <c r="XAN103" s="11"/>
      <c r="XAO103" s="11"/>
      <c r="XAP103" s="11"/>
      <c r="XAQ103" s="11"/>
      <c r="XAR103" s="11"/>
      <c r="XAS103" s="11"/>
      <c r="XAT103" s="11"/>
      <c r="XAU103" s="11"/>
      <c r="XAV103" s="11"/>
      <c r="XAW103" s="11"/>
      <c r="XAX103" s="11"/>
      <c r="XAY103" s="11"/>
      <c r="XAZ103" s="11"/>
      <c r="XBA103" s="11"/>
      <c r="XBB103" s="11"/>
      <c r="XBC103" s="11"/>
      <c r="XBD103" s="11"/>
      <c r="XBE103" s="11"/>
      <c r="XBF103" s="11"/>
      <c r="XBG103" s="11"/>
      <c r="XBH103" s="11"/>
      <c r="XBI103" s="11"/>
      <c r="XBJ103" s="11"/>
      <c r="XBK103" s="11"/>
      <c r="XBL103" s="11"/>
      <c r="XBM103" s="11"/>
      <c r="XBN103" s="11"/>
      <c r="XBO103" s="11"/>
      <c r="XBP103" s="11"/>
      <c r="XBQ103" s="11"/>
      <c r="XBR103" s="11"/>
      <c r="XBS103" s="11"/>
      <c r="XBT103" s="11"/>
      <c r="XBU103" s="11"/>
      <c r="XBV103" s="11"/>
      <c r="XBW103" s="11"/>
      <c r="XBX103" s="11"/>
      <c r="XBY103" s="11"/>
      <c r="XBZ103" s="11"/>
      <c r="XCA103" s="11"/>
      <c r="XCB103" s="11"/>
      <c r="XCC103" s="11"/>
      <c r="XCD103" s="11"/>
      <c r="XCE103" s="11"/>
      <c r="XCF103" s="11"/>
      <c r="XCG103" s="11"/>
      <c r="XCH103" s="11"/>
      <c r="XCI103" s="11"/>
      <c r="XCJ103" s="11"/>
      <c r="XCK103" s="11"/>
      <c r="XCL103" s="11"/>
      <c r="XCM103" s="11"/>
      <c r="XCN103" s="11"/>
      <c r="XCO103" s="11"/>
      <c r="XCP103" s="11"/>
      <c r="XCQ103" s="11"/>
      <c r="XCR103" s="11"/>
      <c r="XCS103" s="11"/>
      <c r="XCT103" s="11"/>
      <c r="XCU103" s="11"/>
      <c r="XCV103" s="11"/>
      <c r="XCW103" s="11"/>
      <c r="XCX103" s="11"/>
      <c r="XCY103" s="11"/>
      <c r="XCZ103" s="11"/>
      <c r="XDA103" s="11"/>
      <c r="XDB103" s="11"/>
      <c r="XDC103" s="11"/>
      <c r="XDD103" s="11"/>
      <c r="XDE103" s="11"/>
      <c r="XDF103" s="11"/>
      <c r="XDG103" s="11"/>
      <c r="XDH103" s="11"/>
      <c r="XDI103" s="11"/>
      <c r="XDJ103" s="11"/>
      <c r="XDK103" s="11"/>
      <c r="XDL103" s="11"/>
      <c r="XDM103" s="11"/>
      <c r="XDN103" s="11"/>
      <c r="XDO103" s="11"/>
      <c r="XDP103" s="11"/>
      <c r="XDQ103" s="11"/>
      <c r="XDR103" s="11"/>
      <c r="XDS103" s="11"/>
      <c r="XDT103" s="11"/>
      <c r="XDU103" s="11"/>
      <c r="XDV103" s="11"/>
      <c r="XDW103" s="11"/>
      <c r="XDX103" s="11"/>
      <c r="XDY103" s="11"/>
      <c r="XDZ103" s="11"/>
      <c r="XEA103" s="11"/>
      <c r="XEB103" s="11"/>
      <c r="XEC103" s="11"/>
      <c r="XED103" s="11"/>
      <c r="XEE103" s="11"/>
      <c r="XEF103" s="11"/>
      <c r="XEG103" s="11"/>
      <c r="XEH103" s="11"/>
      <c r="XEI103" s="11"/>
      <c r="XEJ103" s="11"/>
      <c r="XEK103" s="11"/>
      <c r="XEL103" s="11"/>
      <c r="XEM103" s="11"/>
      <c r="XEN103" s="11"/>
      <c r="XEO103" s="11"/>
      <c r="XEP103" s="11"/>
      <c r="XEQ103" s="11"/>
      <c r="XER103" s="11"/>
      <c r="XES103" s="11"/>
      <c r="XET103" s="11"/>
      <c r="XEU103" s="11"/>
      <c r="XEV103" s="11"/>
      <c r="XEW103" s="11"/>
      <c r="XEX103" s="11"/>
      <c r="XEY103" s="11"/>
      <c r="XEZ103" s="11"/>
      <c r="XFA103" s="11"/>
      <c r="XFB103" s="11"/>
      <c r="XFC103" s="11"/>
    </row>
    <row r="104" spans="1:16383" ht="18.75" x14ac:dyDescent="0.3">
      <c r="A104" s="11"/>
      <c r="B104" s="11" t="s">
        <v>582</v>
      </c>
      <c r="C104" s="11"/>
      <c r="D104" s="11"/>
      <c r="E104" s="11"/>
      <c r="F104" s="11"/>
      <c r="G104" s="11"/>
      <c r="H104" s="11"/>
      <c r="I104" s="11"/>
      <c r="J104" s="11"/>
      <c r="K104" s="11"/>
      <c r="L104" s="11"/>
      <c r="M104" s="11"/>
      <c r="N104" s="11"/>
      <c r="O104" s="11"/>
      <c r="P104" s="11"/>
      <c r="V104" s="514"/>
      <c r="W104" s="11"/>
      <c r="X104" s="11"/>
      <c r="Y104" s="494"/>
      <c r="Z104" s="494"/>
      <c r="AA104" s="494"/>
      <c r="AB104" s="494"/>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c r="BS104" s="11"/>
      <c r="BT104" s="11"/>
      <c r="BU104" s="11"/>
      <c r="BV104" s="11"/>
      <c r="BW104" s="11"/>
      <c r="BX104" s="11"/>
      <c r="BY104" s="11"/>
      <c r="BZ104" s="11"/>
      <c r="CA104" s="11"/>
      <c r="CB104" s="11"/>
      <c r="CC104" s="11"/>
      <c r="CD104" s="11"/>
      <c r="CE104" s="11"/>
      <c r="CF104" s="11"/>
      <c r="CG104" s="11"/>
      <c r="CH104" s="11"/>
      <c r="CI104" s="11"/>
      <c r="CJ104" s="11"/>
      <c r="CK104" s="11"/>
      <c r="CL104" s="11"/>
      <c r="CM104" s="11"/>
      <c r="CN104" s="11"/>
      <c r="CO104" s="11"/>
      <c r="CP104" s="11"/>
      <c r="CQ104" s="11"/>
      <c r="CR104" s="11"/>
      <c r="CS104" s="11"/>
      <c r="CT104" s="11"/>
      <c r="CU104" s="11"/>
      <c r="CV104" s="11"/>
      <c r="CW104" s="11"/>
      <c r="CX104" s="11"/>
      <c r="CY104" s="11"/>
      <c r="CZ104" s="11"/>
      <c r="DA104" s="11"/>
      <c r="DB104" s="11"/>
      <c r="DC104" s="11"/>
      <c r="DD104" s="11"/>
      <c r="DE104" s="11"/>
      <c r="DF104" s="11"/>
      <c r="DG104" s="11"/>
      <c r="DH104" s="11"/>
      <c r="DI104" s="11"/>
      <c r="DJ104" s="11"/>
      <c r="DK104" s="11"/>
      <c r="DL104" s="11"/>
      <c r="DM104" s="11"/>
      <c r="DN104" s="11"/>
      <c r="DO104" s="11"/>
      <c r="DP104" s="11"/>
      <c r="DQ104" s="11"/>
      <c r="DR104" s="11"/>
      <c r="DS104" s="11"/>
      <c r="DT104" s="11"/>
      <c r="DU104" s="11"/>
      <c r="DV104" s="11"/>
      <c r="DW104" s="11"/>
      <c r="DX104" s="11"/>
      <c r="DY104" s="11"/>
      <c r="DZ104" s="11"/>
      <c r="EA104" s="11"/>
      <c r="EB104" s="11"/>
      <c r="EC104" s="11"/>
      <c r="ED104" s="11"/>
      <c r="EE104" s="11"/>
      <c r="EF104" s="11"/>
      <c r="EG104" s="11"/>
      <c r="EH104" s="11"/>
      <c r="EI104" s="11"/>
      <c r="EJ104" s="11"/>
      <c r="EK104" s="11"/>
      <c r="EL104" s="11"/>
      <c r="EM104" s="11"/>
      <c r="EN104" s="11"/>
      <c r="EO104" s="11"/>
      <c r="EP104" s="11"/>
      <c r="EQ104" s="11"/>
      <c r="ER104" s="11"/>
      <c r="ES104" s="11"/>
      <c r="ET104" s="11"/>
      <c r="EU104" s="11"/>
      <c r="EV104" s="11"/>
      <c r="EW104" s="11"/>
      <c r="EX104" s="11"/>
      <c r="EY104" s="11"/>
      <c r="EZ104" s="11"/>
      <c r="FA104" s="11"/>
      <c r="FB104" s="11"/>
      <c r="FC104" s="11"/>
      <c r="FD104" s="11"/>
      <c r="FE104" s="11"/>
      <c r="FF104" s="11"/>
      <c r="FG104" s="11"/>
      <c r="FH104" s="11"/>
      <c r="FI104" s="11"/>
      <c r="FJ104" s="11"/>
      <c r="FK104" s="11"/>
      <c r="FL104" s="11"/>
      <c r="FM104" s="11"/>
      <c r="FN104" s="11"/>
      <c r="FO104" s="11"/>
      <c r="FP104" s="11"/>
      <c r="FQ104" s="11"/>
      <c r="FR104" s="11"/>
      <c r="FS104" s="11"/>
      <c r="FT104" s="11"/>
      <c r="FU104" s="11"/>
      <c r="FV104" s="11"/>
      <c r="FW104" s="11"/>
      <c r="FX104" s="11"/>
      <c r="FY104" s="11"/>
      <c r="FZ104" s="11"/>
      <c r="GA104" s="11"/>
      <c r="GB104" s="11"/>
      <c r="GC104" s="11"/>
      <c r="GD104" s="11"/>
      <c r="GE104" s="11"/>
      <c r="GF104" s="11"/>
      <c r="GG104" s="11"/>
      <c r="GH104" s="11"/>
      <c r="GI104" s="11"/>
      <c r="GJ104" s="11"/>
      <c r="GK104" s="11"/>
      <c r="GL104" s="11"/>
      <c r="GM104" s="11"/>
      <c r="GN104" s="11"/>
      <c r="GO104" s="11"/>
      <c r="GP104" s="11"/>
      <c r="GQ104" s="11"/>
      <c r="GR104" s="11"/>
      <c r="GS104" s="11"/>
      <c r="GT104" s="11"/>
      <c r="GU104" s="11"/>
      <c r="GV104" s="11"/>
      <c r="GW104" s="11"/>
      <c r="GX104" s="11"/>
      <c r="GY104" s="11"/>
      <c r="GZ104" s="11"/>
      <c r="HA104" s="11"/>
      <c r="HB104" s="11"/>
      <c r="HC104" s="11"/>
      <c r="HD104" s="11"/>
      <c r="HE104" s="11"/>
      <c r="HF104" s="11"/>
      <c r="HG104" s="11"/>
      <c r="HH104" s="11"/>
      <c r="HI104" s="11"/>
      <c r="HJ104" s="11"/>
      <c r="HK104" s="11"/>
      <c r="HL104" s="11"/>
      <c r="HM104" s="11"/>
      <c r="HN104" s="11"/>
      <c r="HO104" s="11"/>
      <c r="HP104" s="11"/>
      <c r="HQ104" s="11"/>
      <c r="HR104" s="11"/>
      <c r="HS104" s="11"/>
      <c r="HT104" s="11"/>
      <c r="HU104" s="11"/>
      <c r="HV104" s="11"/>
      <c r="HW104" s="11"/>
      <c r="HX104" s="11"/>
      <c r="HY104" s="11"/>
      <c r="HZ104" s="11"/>
      <c r="IA104" s="11"/>
      <c r="IB104" s="11"/>
      <c r="IC104" s="11"/>
      <c r="ID104" s="11"/>
      <c r="IE104" s="11"/>
      <c r="IF104" s="11"/>
      <c r="IG104" s="11"/>
      <c r="IH104" s="11"/>
      <c r="II104" s="11"/>
      <c r="IJ104" s="11"/>
      <c r="IK104" s="11"/>
      <c r="IL104" s="11"/>
      <c r="IM104" s="11"/>
      <c r="IN104" s="11"/>
      <c r="IO104" s="11"/>
      <c r="IP104" s="11"/>
      <c r="IQ104" s="11"/>
      <c r="IR104" s="11"/>
      <c r="IS104" s="11"/>
      <c r="IT104" s="11"/>
      <c r="IU104" s="11"/>
      <c r="IV104" s="11"/>
      <c r="IW104" s="11"/>
      <c r="IX104" s="11"/>
      <c r="IY104" s="11"/>
      <c r="IZ104" s="11"/>
      <c r="JA104" s="11"/>
      <c r="JB104" s="11"/>
      <c r="JC104" s="11"/>
      <c r="JD104" s="11"/>
      <c r="JE104" s="11"/>
      <c r="JF104" s="11"/>
      <c r="JG104" s="11"/>
      <c r="JH104" s="11"/>
      <c r="JI104" s="11"/>
      <c r="JJ104" s="11"/>
      <c r="JK104" s="11"/>
      <c r="JL104" s="11"/>
      <c r="JM104" s="11"/>
      <c r="JN104" s="11"/>
      <c r="JO104" s="11"/>
      <c r="JP104" s="11"/>
      <c r="JQ104" s="11"/>
      <c r="JR104" s="11"/>
      <c r="JS104" s="11"/>
      <c r="JT104" s="11"/>
      <c r="JU104" s="11"/>
      <c r="JV104" s="11"/>
      <c r="JW104" s="11"/>
      <c r="JX104" s="11"/>
      <c r="JY104" s="11"/>
      <c r="JZ104" s="11"/>
      <c r="KA104" s="11"/>
      <c r="KB104" s="11"/>
      <c r="KC104" s="11"/>
      <c r="KD104" s="11"/>
      <c r="KE104" s="11"/>
      <c r="KF104" s="11"/>
      <c r="KG104" s="11"/>
      <c r="KH104" s="11"/>
      <c r="KI104" s="11"/>
      <c r="KJ104" s="11"/>
      <c r="KK104" s="11"/>
      <c r="KL104" s="11"/>
      <c r="KM104" s="11"/>
      <c r="KN104" s="11"/>
      <c r="KO104" s="11"/>
      <c r="KP104" s="11"/>
      <c r="KQ104" s="11"/>
      <c r="KR104" s="11"/>
      <c r="KS104" s="11"/>
      <c r="KT104" s="11"/>
      <c r="KU104" s="11"/>
      <c r="KV104" s="11"/>
      <c r="KW104" s="11"/>
      <c r="KX104" s="11"/>
      <c r="KY104" s="11"/>
      <c r="KZ104" s="11"/>
      <c r="LA104" s="11"/>
      <c r="LB104" s="11"/>
      <c r="LC104" s="11"/>
      <c r="LD104" s="11"/>
      <c r="LE104" s="11"/>
      <c r="LF104" s="11"/>
      <c r="LG104" s="11"/>
      <c r="LH104" s="11"/>
      <c r="LI104" s="11"/>
      <c r="LJ104" s="11"/>
      <c r="LK104" s="11"/>
      <c r="LL104" s="11"/>
      <c r="LM104" s="11"/>
      <c r="LN104" s="11"/>
      <c r="LO104" s="11"/>
      <c r="LP104" s="11"/>
      <c r="LQ104" s="11"/>
      <c r="LR104" s="11"/>
      <c r="LS104" s="11"/>
      <c r="LT104" s="11"/>
      <c r="LU104" s="11"/>
      <c r="LV104" s="11"/>
      <c r="LW104" s="11"/>
      <c r="LX104" s="11"/>
      <c r="LY104" s="11"/>
      <c r="LZ104" s="11"/>
      <c r="MA104" s="11"/>
      <c r="MB104" s="11"/>
      <c r="MC104" s="11"/>
      <c r="MD104" s="11"/>
      <c r="ME104" s="11"/>
      <c r="MF104" s="11"/>
      <c r="MG104" s="11"/>
      <c r="MH104" s="11"/>
      <c r="MI104" s="11"/>
      <c r="MJ104" s="11"/>
      <c r="MK104" s="11"/>
      <c r="ML104" s="11"/>
      <c r="MM104" s="11"/>
      <c r="MN104" s="11"/>
      <c r="MO104" s="11"/>
      <c r="MP104" s="11"/>
      <c r="MQ104" s="11"/>
      <c r="MR104" s="11"/>
      <c r="MS104" s="11"/>
      <c r="MT104" s="11"/>
      <c r="MU104" s="11"/>
      <c r="MV104" s="11"/>
      <c r="MW104" s="11"/>
      <c r="MX104" s="11"/>
      <c r="MY104" s="11"/>
      <c r="MZ104" s="11"/>
      <c r="NA104" s="11"/>
      <c r="NB104" s="11"/>
      <c r="NC104" s="11"/>
      <c r="ND104" s="11"/>
      <c r="NE104" s="11"/>
      <c r="NF104" s="11"/>
      <c r="NG104" s="11"/>
      <c r="NH104" s="11"/>
      <c r="NI104" s="11"/>
      <c r="NJ104" s="11"/>
      <c r="NK104" s="11"/>
      <c r="NL104" s="11"/>
      <c r="NM104" s="11"/>
      <c r="NN104" s="11"/>
      <c r="NO104" s="11"/>
      <c r="NP104" s="11"/>
      <c r="NQ104" s="11"/>
      <c r="NR104" s="11"/>
      <c r="NS104" s="11"/>
      <c r="NT104" s="11"/>
      <c r="NU104" s="11"/>
      <c r="NV104" s="11"/>
      <c r="NW104" s="11"/>
      <c r="NX104" s="11"/>
      <c r="NY104" s="11"/>
      <c r="NZ104" s="11"/>
      <c r="OA104" s="11"/>
      <c r="OB104" s="11"/>
      <c r="OC104" s="11"/>
      <c r="OD104" s="11"/>
      <c r="OE104" s="11"/>
      <c r="OF104" s="11"/>
      <c r="OG104" s="11"/>
      <c r="OH104" s="11"/>
      <c r="OI104" s="11"/>
      <c r="OJ104" s="11"/>
      <c r="OK104" s="11"/>
      <c r="OL104" s="11"/>
      <c r="OM104" s="11"/>
      <c r="ON104" s="11"/>
      <c r="OO104" s="11"/>
      <c r="OP104" s="11"/>
      <c r="OQ104" s="11"/>
      <c r="OR104" s="11"/>
      <c r="OS104" s="11"/>
      <c r="OT104" s="11"/>
      <c r="OU104" s="11"/>
      <c r="OV104" s="11"/>
      <c r="OW104" s="11"/>
      <c r="OX104" s="11"/>
      <c r="OY104" s="11"/>
      <c r="OZ104" s="11"/>
      <c r="PA104" s="11"/>
      <c r="PB104" s="11"/>
      <c r="PC104" s="11"/>
      <c r="PD104" s="11"/>
      <c r="PE104" s="11"/>
      <c r="PF104" s="11"/>
      <c r="PG104" s="11"/>
      <c r="PH104" s="11"/>
      <c r="PI104" s="11"/>
      <c r="PJ104" s="11"/>
      <c r="PK104" s="11"/>
      <c r="PL104" s="11"/>
      <c r="PM104" s="11"/>
      <c r="PN104" s="11"/>
      <c r="PO104" s="11"/>
      <c r="PP104" s="11"/>
      <c r="PQ104" s="11"/>
      <c r="PR104" s="11"/>
      <c r="PS104" s="11"/>
      <c r="PT104" s="11"/>
      <c r="PU104" s="11"/>
      <c r="PV104" s="11"/>
      <c r="PW104" s="11"/>
      <c r="PX104" s="11"/>
      <c r="PY104" s="11"/>
      <c r="PZ104" s="11"/>
      <c r="QA104" s="11"/>
      <c r="QB104" s="11"/>
      <c r="QC104" s="11"/>
      <c r="QD104" s="11"/>
      <c r="QE104" s="11"/>
      <c r="QF104" s="11"/>
      <c r="QG104" s="11"/>
      <c r="QH104" s="11"/>
      <c r="QI104" s="11"/>
      <c r="QJ104" s="11"/>
      <c r="QK104" s="11"/>
      <c r="QL104" s="11"/>
      <c r="QM104" s="11"/>
      <c r="QN104" s="11"/>
      <c r="QO104" s="11"/>
      <c r="QP104" s="11"/>
      <c r="QQ104" s="11"/>
      <c r="QR104" s="11"/>
      <c r="QS104" s="11"/>
      <c r="QT104" s="11"/>
      <c r="QU104" s="11"/>
      <c r="QV104" s="11"/>
      <c r="QW104" s="11"/>
      <c r="QX104" s="11"/>
      <c r="QY104" s="11"/>
      <c r="QZ104" s="11"/>
      <c r="RA104" s="11"/>
      <c r="RB104" s="11"/>
      <c r="RC104" s="11"/>
      <c r="RD104" s="11"/>
      <c r="RE104" s="11"/>
      <c r="RF104" s="11"/>
      <c r="RG104" s="11"/>
      <c r="RH104" s="11"/>
      <c r="RI104" s="11"/>
      <c r="RJ104" s="11"/>
      <c r="RK104" s="11"/>
      <c r="RL104" s="11"/>
      <c r="RM104" s="11"/>
      <c r="RN104" s="11"/>
      <c r="RO104" s="11"/>
      <c r="RP104" s="11"/>
      <c r="RQ104" s="11"/>
      <c r="RR104" s="11"/>
      <c r="RS104" s="11"/>
      <c r="RT104" s="11"/>
      <c r="RU104" s="11"/>
      <c r="RV104" s="11"/>
      <c r="RW104" s="11"/>
      <c r="RX104" s="11"/>
      <c r="RY104" s="11"/>
      <c r="RZ104" s="11"/>
      <c r="SA104" s="11"/>
      <c r="SB104" s="11"/>
      <c r="SC104" s="11"/>
      <c r="SD104" s="11"/>
      <c r="SE104" s="11"/>
      <c r="SF104" s="11"/>
      <c r="SG104" s="11"/>
      <c r="SH104" s="11"/>
      <c r="SI104" s="11"/>
      <c r="SJ104" s="11"/>
      <c r="SK104" s="11"/>
      <c r="SL104" s="11"/>
      <c r="SM104" s="11"/>
      <c r="SN104" s="11"/>
      <c r="SO104" s="11"/>
      <c r="SP104" s="11"/>
      <c r="SQ104" s="11"/>
      <c r="SR104" s="11"/>
      <c r="SS104" s="11"/>
      <c r="ST104" s="11"/>
      <c r="SU104" s="11"/>
      <c r="SV104" s="11"/>
      <c r="SW104" s="11"/>
      <c r="SX104" s="11"/>
      <c r="SY104" s="11"/>
      <c r="SZ104" s="11"/>
      <c r="TA104" s="11"/>
      <c r="TB104" s="11"/>
      <c r="TC104" s="11"/>
      <c r="TD104" s="11"/>
      <c r="TE104" s="11"/>
      <c r="TF104" s="11"/>
      <c r="TG104" s="11"/>
      <c r="TH104" s="11"/>
      <c r="TI104" s="11"/>
      <c r="TJ104" s="11"/>
      <c r="TK104" s="11"/>
      <c r="TL104" s="11"/>
      <c r="TM104" s="11"/>
      <c r="TN104" s="11"/>
      <c r="TO104" s="11"/>
      <c r="TP104" s="11"/>
      <c r="TQ104" s="11"/>
      <c r="TR104" s="11"/>
      <c r="TS104" s="11"/>
      <c r="TT104" s="11"/>
      <c r="TU104" s="11"/>
      <c r="TV104" s="11"/>
      <c r="TW104" s="11"/>
      <c r="TX104" s="11"/>
      <c r="TY104" s="11"/>
      <c r="TZ104" s="11"/>
      <c r="UA104" s="11"/>
      <c r="UB104" s="11"/>
      <c r="UC104" s="11"/>
      <c r="UD104" s="11"/>
      <c r="UE104" s="11"/>
      <c r="UF104" s="11"/>
      <c r="UG104" s="11"/>
      <c r="UH104" s="11"/>
      <c r="UI104" s="11"/>
      <c r="UJ104" s="11"/>
      <c r="UK104" s="11"/>
      <c r="UL104" s="11"/>
      <c r="UM104" s="11"/>
      <c r="UN104" s="11"/>
      <c r="UO104" s="11"/>
      <c r="UP104" s="11"/>
      <c r="UQ104" s="11"/>
      <c r="UR104" s="11"/>
      <c r="US104" s="11"/>
      <c r="UT104" s="11"/>
      <c r="UU104" s="11"/>
      <c r="UV104" s="11"/>
      <c r="UW104" s="11"/>
      <c r="UX104" s="11"/>
      <c r="UY104" s="11"/>
      <c r="UZ104" s="11"/>
      <c r="VA104" s="11"/>
      <c r="VB104" s="11"/>
      <c r="VC104" s="11"/>
      <c r="VD104" s="11"/>
      <c r="VE104" s="11"/>
      <c r="VF104" s="11"/>
      <c r="VG104" s="11"/>
      <c r="VH104" s="11"/>
      <c r="VI104" s="11"/>
      <c r="VJ104" s="11"/>
      <c r="VK104" s="11"/>
      <c r="VL104" s="11"/>
      <c r="VM104" s="11"/>
      <c r="VN104" s="11"/>
      <c r="VO104" s="11"/>
      <c r="VP104" s="11"/>
      <c r="VQ104" s="11"/>
      <c r="VR104" s="11"/>
      <c r="VS104" s="11"/>
      <c r="VT104" s="11"/>
      <c r="VU104" s="11"/>
      <c r="VV104" s="11"/>
      <c r="VW104" s="11"/>
      <c r="VX104" s="11"/>
      <c r="VY104" s="11"/>
      <c r="VZ104" s="11"/>
      <c r="WA104" s="11"/>
      <c r="WB104" s="11"/>
      <c r="WC104" s="11"/>
      <c r="WD104" s="11"/>
      <c r="WE104" s="11"/>
      <c r="WF104" s="11"/>
      <c r="WG104" s="11"/>
      <c r="WH104" s="11"/>
      <c r="WI104" s="11"/>
      <c r="WJ104" s="11"/>
      <c r="WK104" s="11"/>
      <c r="WL104" s="11"/>
      <c r="WM104" s="11"/>
      <c r="WN104" s="11"/>
      <c r="WO104" s="11"/>
      <c r="WP104" s="11"/>
      <c r="WQ104" s="11"/>
      <c r="WR104" s="11"/>
      <c r="WS104" s="11"/>
      <c r="WT104" s="11"/>
      <c r="WU104" s="11"/>
      <c r="WV104" s="11"/>
      <c r="WW104" s="11"/>
      <c r="WX104" s="11"/>
      <c r="WY104" s="11"/>
      <c r="WZ104" s="11"/>
      <c r="XA104" s="11"/>
      <c r="XB104" s="11"/>
      <c r="XC104" s="11"/>
      <c r="XD104" s="11"/>
      <c r="XE104" s="11"/>
      <c r="XF104" s="11"/>
      <c r="XG104" s="11"/>
      <c r="XH104" s="11"/>
      <c r="XI104" s="11"/>
      <c r="XJ104" s="11"/>
      <c r="XK104" s="11"/>
      <c r="XL104" s="11"/>
      <c r="XM104" s="11"/>
      <c r="XN104" s="11"/>
      <c r="XO104" s="11"/>
      <c r="XP104" s="11"/>
      <c r="XQ104" s="11"/>
      <c r="XR104" s="11"/>
      <c r="XS104" s="11"/>
      <c r="XT104" s="11"/>
      <c r="XU104" s="11"/>
      <c r="XV104" s="11"/>
      <c r="XW104" s="11"/>
      <c r="XX104" s="11"/>
      <c r="XY104" s="11"/>
      <c r="XZ104" s="11"/>
      <c r="YA104" s="11"/>
      <c r="YB104" s="11"/>
      <c r="YC104" s="11"/>
      <c r="YD104" s="11"/>
      <c r="YE104" s="11"/>
      <c r="YF104" s="11"/>
      <c r="YG104" s="11"/>
      <c r="YH104" s="11"/>
      <c r="YI104" s="11"/>
      <c r="YJ104" s="11"/>
      <c r="YK104" s="11"/>
      <c r="YL104" s="11"/>
      <c r="YM104" s="11"/>
      <c r="YN104" s="11"/>
      <c r="YO104" s="11"/>
      <c r="YP104" s="11"/>
      <c r="YQ104" s="11"/>
      <c r="YR104" s="11"/>
      <c r="YS104" s="11"/>
      <c r="YT104" s="11"/>
      <c r="YU104" s="11"/>
      <c r="YV104" s="11"/>
      <c r="YW104" s="11"/>
      <c r="YX104" s="11"/>
      <c r="YY104" s="11"/>
      <c r="YZ104" s="11"/>
      <c r="ZA104" s="11"/>
      <c r="ZB104" s="11"/>
      <c r="ZC104" s="11"/>
      <c r="ZD104" s="11"/>
      <c r="ZE104" s="11"/>
      <c r="ZF104" s="11"/>
      <c r="ZG104" s="11"/>
      <c r="ZH104" s="11"/>
      <c r="ZI104" s="11"/>
      <c r="ZJ104" s="11"/>
      <c r="ZK104" s="11"/>
      <c r="ZL104" s="11"/>
      <c r="ZM104" s="11"/>
      <c r="ZN104" s="11"/>
      <c r="ZO104" s="11"/>
      <c r="ZP104" s="11"/>
      <c r="ZQ104" s="11"/>
      <c r="ZR104" s="11"/>
      <c r="ZS104" s="11"/>
      <c r="ZT104" s="11"/>
      <c r="ZU104" s="11"/>
      <c r="ZV104" s="11"/>
      <c r="ZW104" s="11"/>
      <c r="ZX104" s="11"/>
      <c r="ZY104" s="11"/>
      <c r="ZZ104" s="11"/>
      <c r="AAA104" s="11"/>
      <c r="AAB104" s="11"/>
      <c r="AAC104" s="11"/>
      <c r="AAD104" s="11"/>
      <c r="AAE104" s="11"/>
      <c r="AAF104" s="11"/>
      <c r="AAG104" s="11"/>
      <c r="AAH104" s="11"/>
      <c r="AAI104" s="11"/>
      <c r="AAJ104" s="11"/>
      <c r="AAK104" s="11"/>
      <c r="AAL104" s="11"/>
      <c r="AAM104" s="11"/>
      <c r="AAN104" s="11"/>
      <c r="AAO104" s="11"/>
      <c r="AAP104" s="11"/>
      <c r="AAQ104" s="11"/>
      <c r="AAR104" s="11"/>
      <c r="AAS104" s="11"/>
      <c r="AAT104" s="11"/>
      <c r="AAU104" s="11"/>
      <c r="AAV104" s="11"/>
      <c r="AAW104" s="11"/>
      <c r="AAX104" s="11"/>
      <c r="AAY104" s="11"/>
      <c r="AAZ104" s="11"/>
      <c r="ABA104" s="11"/>
      <c r="ABB104" s="11"/>
      <c r="ABC104" s="11"/>
      <c r="ABD104" s="11"/>
      <c r="ABE104" s="11"/>
      <c r="ABF104" s="11"/>
      <c r="ABG104" s="11"/>
      <c r="ABH104" s="11"/>
      <c r="ABI104" s="11"/>
      <c r="ABJ104" s="11"/>
      <c r="ABK104" s="11"/>
      <c r="ABL104" s="11"/>
      <c r="ABM104" s="11"/>
      <c r="ABN104" s="11"/>
      <c r="ABO104" s="11"/>
      <c r="ABP104" s="11"/>
      <c r="ABQ104" s="11"/>
      <c r="ABR104" s="11"/>
      <c r="ABS104" s="11"/>
      <c r="ABT104" s="11"/>
      <c r="ABU104" s="11"/>
      <c r="ABV104" s="11"/>
      <c r="ABW104" s="11"/>
      <c r="ABX104" s="11"/>
      <c r="ABY104" s="11"/>
      <c r="ABZ104" s="11"/>
      <c r="ACA104" s="11"/>
      <c r="ACB104" s="11"/>
      <c r="ACC104" s="11"/>
      <c r="ACD104" s="11"/>
      <c r="ACE104" s="11"/>
      <c r="ACF104" s="11"/>
      <c r="ACG104" s="11"/>
      <c r="ACH104" s="11"/>
      <c r="ACI104" s="11"/>
      <c r="ACJ104" s="11"/>
      <c r="ACK104" s="11"/>
      <c r="ACL104" s="11"/>
      <c r="ACM104" s="11"/>
      <c r="ACN104" s="11"/>
      <c r="ACO104" s="11"/>
      <c r="ACP104" s="11"/>
      <c r="ACQ104" s="11"/>
      <c r="ACR104" s="11"/>
      <c r="ACS104" s="11"/>
      <c r="ACT104" s="11"/>
      <c r="ACU104" s="11"/>
      <c r="ACV104" s="11"/>
      <c r="ACW104" s="11"/>
      <c r="ACX104" s="11"/>
      <c r="ACY104" s="11"/>
      <c r="ACZ104" s="11"/>
      <c r="ADA104" s="11"/>
      <c r="ADB104" s="11"/>
      <c r="ADC104" s="11"/>
      <c r="ADD104" s="11"/>
      <c r="ADE104" s="11"/>
      <c r="ADF104" s="11"/>
      <c r="ADG104" s="11"/>
      <c r="ADH104" s="11"/>
      <c r="ADI104" s="11"/>
      <c r="ADJ104" s="11"/>
      <c r="ADK104" s="11"/>
      <c r="ADL104" s="11"/>
      <c r="ADM104" s="11"/>
      <c r="ADN104" s="11"/>
      <c r="ADO104" s="11"/>
      <c r="ADP104" s="11"/>
      <c r="ADQ104" s="11"/>
      <c r="ADR104" s="11"/>
      <c r="ADS104" s="11"/>
      <c r="ADT104" s="11"/>
      <c r="ADU104" s="11"/>
      <c r="ADV104" s="11"/>
      <c r="ADW104" s="11"/>
      <c r="ADX104" s="11"/>
      <c r="ADY104" s="11"/>
      <c r="ADZ104" s="11"/>
      <c r="AEA104" s="11"/>
      <c r="AEB104" s="11"/>
      <c r="AEC104" s="11"/>
      <c r="AED104" s="11"/>
      <c r="AEE104" s="11"/>
      <c r="AEF104" s="11"/>
      <c r="AEG104" s="11"/>
      <c r="AEH104" s="11"/>
      <c r="AEI104" s="11"/>
      <c r="AEJ104" s="11"/>
      <c r="AEK104" s="11"/>
      <c r="AEL104" s="11"/>
      <c r="AEM104" s="11"/>
      <c r="AEN104" s="11"/>
      <c r="AEO104" s="11"/>
      <c r="AEP104" s="11"/>
      <c r="AEQ104" s="11"/>
      <c r="AER104" s="11"/>
      <c r="AES104" s="11"/>
      <c r="AET104" s="11"/>
      <c r="AEU104" s="11"/>
      <c r="AEV104" s="11"/>
      <c r="AEW104" s="11"/>
      <c r="AEX104" s="11"/>
      <c r="AEY104" s="11"/>
      <c r="AEZ104" s="11"/>
      <c r="AFA104" s="11"/>
      <c r="AFB104" s="11"/>
      <c r="AFC104" s="11"/>
      <c r="AFD104" s="11"/>
      <c r="AFE104" s="11"/>
      <c r="AFF104" s="11"/>
      <c r="AFG104" s="11"/>
      <c r="AFH104" s="11"/>
      <c r="AFI104" s="11"/>
      <c r="AFJ104" s="11"/>
      <c r="AFK104" s="11"/>
      <c r="AFL104" s="11"/>
      <c r="AFM104" s="11"/>
      <c r="AFN104" s="11"/>
      <c r="AFO104" s="11"/>
      <c r="AFP104" s="11"/>
      <c r="AFQ104" s="11"/>
      <c r="AFR104" s="11"/>
      <c r="AFS104" s="11"/>
      <c r="AFT104" s="11"/>
      <c r="AFU104" s="11"/>
      <c r="AFV104" s="11"/>
      <c r="AFW104" s="11"/>
      <c r="AFX104" s="11"/>
      <c r="AFY104" s="11"/>
      <c r="AFZ104" s="11"/>
      <c r="AGA104" s="11"/>
      <c r="AGB104" s="11"/>
      <c r="AGC104" s="11"/>
      <c r="AGD104" s="11"/>
      <c r="AGE104" s="11"/>
      <c r="AGF104" s="11"/>
      <c r="AGG104" s="11"/>
      <c r="AGH104" s="11"/>
      <c r="AGI104" s="11"/>
      <c r="AGJ104" s="11"/>
      <c r="AGK104" s="11"/>
      <c r="AGL104" s="11"/>
      <c r="AGM104" s="11"/>
      <c r="AGN104" s="11"/>
      <c r="AGO104" s="11"/>
      <c r="AGP104" s="11"/>
      <c r="AGQ104" s="11"/>
      <c r="AGR104" s="11"/>
      <c r="AGS104" s="11"/>
      <c r="AGT104" s="11"/>
      <c r="AGU104" s="11"/>
      <c r="AGV104" s="11"/>
      <c r="AGW104" s="11"/>
      <c r="AGX104" s="11"/>
      <c r="AGY104" s="11"/>
      <c r="AGZ104" s="11"/>
      <c r="AHA104" s="11"/>
      <c r="AHB104" s="11"/>
      <c r="AHC104" s="11"/>
      <c r="AHD104" s="11"/>
      <c r="AHE104" s="11"/>
      <c r="AHF104" s="11"/>
      <c r="AHG104" s="11"/>
      <c r="AHH104" s="11"/>
      <c r="AHI104" s="11"/>
      <c r="AHJ104" s="11"/>
      <c r="AHK104" s="11"/>
      <c r="AHL104" s="11"/>
      <c r="AHM104" s="11"/>
      <c r="AHN104" s="11"/>
      <c r="AHO104" s="11"/>
      <c r="AHP104" s="11"/>
      <c r="AHQ104" s="11"/>
      <c r="AHR104" s="11"/>
      <c r="AHS104" s="11"/>
      <c r="AHT104" s="11"/>
      <c r="AHU104" s="11"/>
      <c r="AHV104" s="11"/>
      <c r="AHW104" s="11"/>
      <c r="AHX104" s="11"/>
      <c r="AHY104" s="11"/>
      <c r="AHZ104" s="11"/>
      <c r="AIA104" s="11"/>
      <c r="AIB104" s="11"/>
      <c r="AIC104" s="11"/>
      <c r="AID104" s="11"/>
      <c r="AIE104" s="11"/>
      <c r="AIF104" s="11"/>
      <c r="AIG104" s="11"/>
      <c r="AIH104" s="11"/>
      <c r="AII104" s="11"/>
      <c r="AIJ104" s="11"/>
      <c r="AIK104" s="11"/>
      <c r="AIL104" s="11"/>
      <c r="AIM104" s="11"/>
      <c r="AIN104" s="11"/>
      <c r="AIO104" s="11"/>
      <c r="AIP104" s="11"/>
      <c r="AIQ104" s="11"/>
      <c r="AIR104" s="11"/>
      <c r="AIS104" s="11"/>
      <c r="AIT104" s="11"/>
      <c r="AIU104" s="11"/>
      <c r="AIV104" s="11"/>
      <c r="AIW104" s="11"/>
      <c r="AIX104" s="11"/>
      <c r="AIY104" s="11"/>
      <c r="AIZ104" s="11"/>
      <c r="AJA104" s="11"/>
      <c r="AJB104" s="11"/>
      <c r="AJC104" s="11"/>
      <c r="AJD104" s="11"/>
      <c r="AJE104" s="11"/>
      <c r="AJF104" s="11"/>
      <c r="AJG104" s="11"/>
      <c r="AJH104" s="11"/>
      <c r="AJI104" s="11"/>
      <c r="AJJ104" s="11"/>
      <c r="AJK104" s="11"/>
      <c r="AJL104" s="11"/>
      <c r="AJM104" s="11"/>
      <c r="AJN104" s="11"/>
      <c r="AJO104" s="11"/>
      <c r="AJP104" s="11"/>
      <c r="AJQ104" s="11"/>
      <c r="AJR104" s="11"/>
      <c r="AJS104" s="11"/>
      <c r="AJT104" s="11"/>
      <c r="AJU104" s="11"/>
      <c r="AJV104" s="11"/>
      <c r="AJW104" s="11"/>
      <c r="AJX104" s="11"/>
      <c r="AJY104" s="11"/>
      <c r="AJZ104" s="11"/>
      <c r="AKA104" s="11"/>
      <c r="AKB104" s="11"/>
      <c r="AKC104" s="11"/>
      <c r="AKD104" s="11"/>
      <c r="AKE104" s="11"/>
      <c r="AKF104" s="11"/>
      <c r="AKG104" s="11"/>
      <c r="AKH104" s="11"/>
      <c r="AKI104" s="11"/>
      <c r="AKJ104" s="11"/>
      <c r="AKK104" s="11"/>
      <c r="AKL104" s="11"/>
      <c r="AKM104" s="11"/>
      <c r="AKN104" s="11"/>
      <c r="AKO104" s="11"/>
      <c r="AKP104" s="11"/>
      <c r="AKQ104" s="11"/>
      <c r="AKR104" s="11"/>
      <c r="AKS104" s="11"/>
      <c r="AKT104" s="11"/>
      <c r="AKU104" s="11"/>
      <c r="AKV104" s="11"/>
      <c r="AKW104" s="11"/>
      <c r="AKX104" s="11"/>
      <c r="AKY104" s="11"/>
      <c r="AKZ104" s="11"/>
      <c r="ALA104" s="11"/>
      <c r="ALB104" s="11"/>
      <c r="ALC104" s="11"/>
      <c r="ALD104" s="11"/>
      <c r="ALE104" s="11"/>
      <c r="ALF104" s="11"/>
      <c r="ALG104" s="11"/>
      <c r="ALH104" s="11"/>
      <c r="ALI104" s="11"/>
      <c r="ALJ104" s="11"/>
      <c r="ALK104" s="11"/>
      <c r="ALL104" s="11"/>
      <c r="ALM104" s="11"/>
      <c r="ALN104" s="11"/>
      <c r="ALO104" s="11"/>
      <c r="ALP104" s="11"/>
      <c r="ALQ104" s="11"/>
      <c r="ALR104" s="11"/>
      <c r="ALS104" s="11"/>
      <c r="ALT104" s="11"/>
      <c r="ALU104" s="11"/>
      <c r="ALV104" s="11"/>
      <c r="ALW104" s="11"/>
      <c r="ALX104" s="11"/>
      <c r="ALY104" s="11"/>
      <c r="ALZ104" s="11"/>
      <c r="AMA104" s="11"/>
      <c r="AMB104" s="11"/>
      <c r="AMC104" s="11"/>
      <c r="AMD104" s="11"/>
      <c r="AME104" s="11"/>
      <c r="AMF104" s="11"/>
      <c r="AMG104" s="11"/>
      <c r="AMH104" s="11"/>
      <c r="AMI104" s="11"/>
      <c r="AMJ104" s="11"/>
      <c r="AMK104" s="11"/>
      <c r="AML104" s="11"/>
      <c r="AMM104" s="11"/>
      <c r="AMN104" s="11"/>
      <c r="AMO104" s="11"/>
      <c r="AMP104" s="11"/>
      <c r="AMQ104" s="11"/>
      <c r="AMR104" s="11"/>
      <c r="AMS104" s="11"/>
      <c r="AMT104" s="11"/>
      <c r="AMU104" s="11"/>
      <c r="AMV104" s="11"/>
      <c r="AMW104" s="11"/>
      <c r="AMX104" s="11"/>
      <c r="AMY104" s="11"/>
      <c r="AMZ104" s="11"/>
      <c r="ANA104" s="11"/>
      <c r="ANB104" s="11"/>
      <c r="ANC104" s="11"/>
      <c r="AND104" s="11"/>
      <c r="ANE104" s="11"/>
      <c r="ANF104" s="11"/>
      <c r="ANG104" s="11"/>
      <c r="ANH104" s="11"/>
      <c r="ANI104" s="11"/>
      <c r="ANJ104" s="11"/>
      <c r="ANK104" s="11"/>
      <c r="ANL104" s="11"/>
      <c r="ANM104" s="11"/>
      <c r="ANN104" s="11"/>
      <c r="ANO104" s="11"/>
      <c r="ANP104" s="11"/>
      <c r="ANQ104" s="11"/>
      <c r="ANR104" s="11"/>
      <c r="ANS104" s="11"/>
      <c r="ANT104" s="11"/>
      <c r="ANU104" s="11"/>
      <c r="ANV104" s="11"/>
      <c r="ANW104" s="11"/>
      <c r="ANX104" s="11"/>
      <c r="ANY104" s="11"/>
      <c r="ANZ104" s="11"/>
      <c r="AOA104" s="11"/>
      <c r="AOB104" s="11"/>
      <c r="AOC104" s="11"/>
      <c r="AOD104" s="11"/>
      <c r="AOE104" s="11"/>
      <c r="AOF104" s="11"/>
      <c r="AOG104" s="11"/>
      <c r="AOH104" s="11"/>
      <c r="AOI104" s="11"/>
      <c r="AOJ104" s="11"/>
      <c r="AOK104" s="11"/>
      <c r="AOL104" s="11"/>
      <c r="AOM104" s="11"/>
      <c r="AON104" s="11"/>
      <c r="AOO104" s="11"/>
      <c r="AOP104" s="11"/>
      <c r="AOQ104" s="11"/>
      <c r="AOR104" s="11"/>
      <c r="AOS104" s="11"/>
      <c r="AOT104" s="11"/>
      <c r="AOU104" s="11"/>
      <c r="AOV104" s="11"/>
      <c r="AOW104" s="11"/>
      <c r="AOX104" s="11"/>
      <c r="AOY104" s="11"/>
      <c r="AOZ104" s="11"/>
      <c r="APA104" s="11"/>
      <c r="APB104" s="11"/>
      <c r="APC104" s="11"/>
      <c r="APD104" s="11"/>
      <c r="APE104" s="11"/>
      <c r="APF104" s="11"/>
      <c r="APG104" s="11"/>
      <c r="APH104" s="11"/>
      <c r="API104" s="11"/>
      <c r="APJ104" s="11"/>
      <c r="APK104" s="11"/>
      <c r="APL104" s="11"/>
      <c r="APM104" s="11"/>
      <c r="APN104" s="11"/>
      <c r="APO104" s="11"/>
      <c r="APP104" s="11"/>
      <c r="APQ104" s="11"/>
      <c r="APR104" s="11"/>
      <c r="APS104" s="11"/>
      <c r="APT104" s="11"/>
      <c r="APU104" s="11"/>
      <c r="APV104" s="11"/>
      <c r="APW104" s="11"/>
      <c r="APX104" s="11"/>
      <c r="APY104" s="11"/>
      <c r="APZ104" s="11"/>
      <c r="AQA104" s="11"/>
      <c r="AQB104" s="11"/>
      <c r="AQC104" s="11"/>
      <c r="AQD104" s="11"/>
      <c r="AQE104" s="11"/>
      <c r="AQF104" s="11"/>
      <c r="AQG104" s="11"/>
      <c r="AQH104" s="11"/>
      <c r="AQI104" s="11"/>
      <c r="AQJ104" s="11"/>
      <c r="AQK104" s="11"/>
      <c r="AQL104" s="11"/>
      <c r="AQM104" s="11"/>
      <c r="AQN104" s="11"/>
      <c r="AQO104" s="11"/>
      <c r="AQP104" s="11"/>
      <c r="AQQ104" s="11"/>
      <c r="AQR104" s="11"/>
      <c r="AQS104" s="11"/>
      <c r="AQT104" s="11"/>
      <c r="AQU104" s="11"/>
      <c r="AQV104" s="11"/>
      <c r="AQW104" s="11"/>
      <c r="AQX104" s="11"/>
      <c r="AQY104" s="11"/>
      <c r="AQZ104" s="11"/>
      <c r="ARA104" s="11"/>
      <c r="ARB104" s="11"/>
      <c r="ARC104" s="11"/>
      <c r="ARD104" s="11"/>
      <c r="ARE104" s="11"/>
      <c r="ARF104" s="11"/>
      <c r="ARG104" s="11"/>
      <c r="ARH104" s="11"/>
      <c r="ARI104" s="11"/>
      <c r="ARJ104" s="11"/>
      <c r="ARK104" s="11"/>
      <c r="ARL104" s="11"/>
      <c r="ARM104" s="11"/>
      <c r="ARN104" s="11"/>
      <c r="ARO104" s="11"/>
      <c r="ARP104" s="11"/>
      <c r="ARQ104" s="11"/>
      <c r="ARR104" s="11"/>
      <c r="ARS104" s="11"/>
      <c r="ART104" s="11"/>
      <c r="ARU104" s="11"/>
      <c r="ARV104" s="11"/>
      <c r="ARW104" s="11"/>
      <c r="ARX104" s="11"/>
      <c r="ARY104" s="11"/>
      <c r="ARZ104" s="11"/>
      <c r="ASA104" s="11"/>
      <c r="ASB104" s="11"/>
      <c r="ASC104" s="11"/>
      <c r="ASD104" s="11"/>
      <c r="ASE104" s="11"/>
      <c r="ASF104" s="11"/>
      <c r="ASG104" s="11"/>
      <c r="ASH104" s="11"/>
      <c r="ASI104" s="11"/>
      <c r="ASJ104" s="11"/>
      <c r="ASK104" s="11"/>
      <c r="ASL104" s="11"/>
      <c r="ASM104" s="11"/>
      <c r="ASN104" s="11"/>
      <c r="ASO104" s="11"/>
      <c r="ASP104" s="11"/>
      <c r="ASQ104" s="11"/>
      <c r="ASR104" s="11"/>
      <c r="ASS104" s="11"/>
      <c r="AST104" s="11"/>
      <c r="ASU104" s="11"/>
      <c r="ASV104" s="11"/>
      <c r="ASW104" s="11"/>
      <c r="ASX104" s="11"/>
      <c r="ASY104" s="11"/>
      <c r="ASZ104" s="11"/>
      <c r="ATA104" s="11"/>
      <c r="ATB104" s="11"/>
      <c r="ATC104" s="11"/>
      <c r="ATD104" s="11"/>
      <c r="ATE104" s="11"/>
      <c r="ATF104" s="11"/>
      <c r="ATG104" s="11"/>
      <c r="ATH104" s="11"/>
      <c r="ATI104" s="11"/>
      <c r="ATJ104" s="11"/>
      <c r="ATK104" s="11"/>
      <c r="ATL104" s="11"/>
      <c r="ATM104" s="11"/>
      <c r="ATN104" s="11"/>
      <c r="ATO104" s="11"/>
      <c r="ATP104" s="11"/>
      <c r="ATQ104" s="11"/>
      <c r="ATR104" s="11"/>
      <c r="ATS104" s="11"/>
      <c r="ATT104" s="11"/>
      <c r="ATU104" s="11"/>
      <c r="ATV104" s="11"/>
      <c r="ATW104" s="11"/>
      <c r="ATX104" s="11"/>
      <c r="ATY104" s="11"/>
      <c r="ATZ104" s="11"/>
      <c r="AUA104" s="11"/>
      <c r="AUB104" s="11"/>
      <c r="AUC104" s="11"/>
      <c r="AUD104" s="11"/>
      <c r="AUE104" s="11"/>
      <c r="AUF104" s="11"/>
      <c r="AUG104" s="11"/>
      <c r="AUH104" s="11"/>
      <c r="AUI104" s="11"/>
      <c r="AUJ104" s="11"/>
      <c r="AUK104" s="11"/>
      <c r="AUL104" s="11"/>
      <c r="AUM104" s="11"/>
      <c r="AUN104" s="11"/>
      <c r="AUO104" s="11"/>
      <c r="AUP104" s="11"/>
      <c r="AUQ104" s="11"/>
      <c r="AUR104" s="11"/>
      <c r="AUS104" s="11"/>
      <c r="AUT104" s="11"/>
      <c r="AUU104" s="11"/>
      <c r="AUV104" s="11"/>
      <c r="AUW104" s="11"/>
      <c r="AUX104" s="11"/>
      <c r="AUY104" s="11"/>
      <c r="AUZ104" s="11"/>
      <c r="AVA104" s="11"/>
      <c r="AVB104" s="11"/>
      <c r="AVC104" s="11"/>
      <c r="AVD104" s="11"/>
      <c r="AVE104" s="11"/>
      <c r="AVF104" s="11"/>
      <c r="AVG104" s="11"/>
      <c r="AVH104" s="11"/>
      <c r="AVI104" s="11"/>
      <c r="AVJ104" s="11"/>
      <c r="AVK104" s="11"/>
      <c r="AVL104" s="11"/>
      <c r="AVM104" s="11"/>
      <c r="AVN104" s="11"/>
      <c r="AVO104" s="11"/>
      <c r="AVP104" s="11"/>
      <c r="AVQ104" s="11"/>
      <c r="AVR104" s="11"/>
      <c r="AVS104" s="11"/>
      <c r="AVT104" s="11"/>
      <c r="AVU104" s="11"/>
      <c r="AVV104" s="11"/>
      <c r="AVW104" s="11"/>
      <c r="AVX104" s="11"/>
      <c r="AVY104" s="11"/>
      <c r="AVZ104" s="11"/>
      <c r="AWA104" s="11"/>
      <c r="AWB104" s="11"/>
      <c r="AWC104" s="11"/>
      <c r="AWD104" s="11"/>
      <c r="AWE104" s="11"/>
      <c r="AWF104" s="11"/>
      <c r="AWG104" s="11"/>
      <c r="AWH104" s="11"/>
      <c r="AWI104" s="11"/>
      <c r="AWJ104" s="11"/>
      <c r="AWK104" s="11"/>
      <c r="AWL104" s="11"/>
      <c r="AWM104" s="11"/>
      <c r="AWN104" s="11"/>
      <c r="AWO104" s="11"/>
      <c r="AWP104" s="11"/>
      <c r="AWQ104" s="11"/>
      <c r="AWR104" s="11"/>
      <c r="AWS104" s="11"/>
      <c r="AWT104" s="11"/>
      <c r="AWU104" s="11"/>
      <c r="AWV104" s="11"/>
      <c r="AWW104" s="11"/>
      <c r="AWX104" s="11"/>
      <c r="AWY104" s="11"/>
      <c r="AWZ104" s="11"/>
      <c r="AXA104" s="11"/>
      <c r="AXB104" s="11"/>
      <c r="AXC104" s="11"/>
      <c r="AXD104" s="11"/>
      <c r="AXE104" s="11"/>
      <c r="AXF104" s="11"/>
      <c r="AXG104" s="11"/>
      <c r="AXH104" s="11"/>
      <c r="AXI104" s="11"/>
      <c r="AXJ104" s="11"/>
      <c r="AXK104" s="11"/>
      <c r="AXL104" s="11"/>
      <c r="AXM104" s="11"/>
      <c r="AXN104" s="11"/>
      <c r="AXO104" s="11"/>
      <c r="AXP104" s="11"/>
      <c r="AXQ104" s="11"/>
      <c r="AXR104" s="11"/>
      <c r="AXS104" s="11"/>
      <c r="AXT104" s="11"/>
      <c r="AXU104" s="11"/>
      <c r="AXV104" s="11"/>
      <c r="AXW104" s="11"/>
      <c r="AXX104" s="11"/>
      <c r="AXY104" s="11"/>
      <c r="AXZ104" s="11"/>
      <c r="AYA104" s="11"/>
      <c r="AYB104" s="11"/>
      <c r="AYC104" s="11"/>
      <c r="AYD104" s="11"/>
      <c r="AYE104" s="11"/>
      <c r="AYF104" s="11"/>
      <c r="AYG104" s="11"/>
      <c r="AYH104" s="11"/>
      <c r="AYI104" s="11"/>
      <c r="AYJ104" s="11"/>
      <c r="AYK104" s="11"/>
      <c r="AYL104" s="11"/>
      <c r="AYM104" s="11"/>
      <c r="AYN104" s="11"/>
      <c r="AYO104" s="11"/>
      <c r="AYP104" s="11"/>
      <c r="AYQ104" s="11"/>
      <c r="AYR104" s="11"/>
      <c r="AYS104" s="11"/>
      <c r="AYT104" s="11"/>
      <c r="AYU104" s="11"/>
      <c r="AYV104" s="11"/>
      <c r="AYW104" s="11"/>
      <c r="AYX104" s="11"/>
      <c r="AYY104" s="11"/>
      <c r="AYZ104" s="11"/>
      <c r="AZA104" s="11"/>
      <c r="AZB104" s="11"/>
      <c r="AZC104" s="11"/>
      <c r="AZD104" s="11"/>
      <c r="AZE104" s="11"/>
      <c r="AZF104" s="11"/>
      <c r="AZG104" s="11"/>
      <c r="AZH104" s="11"/>
      <c r="AZI104" s="11"/>
      <c r="AZJ104" s="11"/>
      <c r="AZK104" s="11"/>
      <c r="AZL104" s="11"/>
      <c r="AZM104" s="11"/>
      <c r="AZN104" s="11"/>
      <c r="AZO104" s="11"/>
      <c r="AZP104" s="11"/>
      <c r="AZQ104" s="11"/>
      <c r="AZR104" s="11"/>
      <c r="AZS104" s="11"/>
      <c r="AZT104" s="11"/>
      <c r="AZU104" s="11"/>
      <c r="AZV104" s="11"/>
      <c r="AZW104" s="11"/>
      <c r="AZX104" s="11"/>
      <c r="AZY104" s="11"/>
      <c r="AZZ104" s="11"/>
      <c r="BAA104" s="11"/>
      <c r="BAB104" s="11"/>
      <c r="BAC104" s="11"/>
      <c r="BAD104" s="11"/>
      <c r="BAE104" s="11"/>
      <c r="BAF104" s="11"/>
      <c r="BAG104" s="11"/>
      <c r="BAH104" s="11"/>
      <c r="BAI104" s="11"/>
      <c r="BAJ104" s="11"/>
      <c r="BAK104" s="11"/>
      <c r="BAL104" s="11"/>
      <c r="BAM104" s="11"/>
      <c r="BAN104" s="11"/>
      <c r="BAO104" s="11"/>
      <c r="BAP104" s="11"/>
      <c r="BAQ104" s="11"/>
      <c r="BAR104" s="11"/>
      <c r="BAS104" s="11"/>
      <c r="BAT104" s="11"/>
      <c r="BAU104" s="11"/>
      <c r="BAV104" s="11"/>
      <c r="BAW104" s="11"/>
      <c r="BAX104" s="11"/>
      <c r="BAY104" s="11"/>
      <c r="BAZ104" s="11"/>
      <c r="BBA104" s="11"/>
      <c r="BBB104" s="11"/>
      <c r="BBC104" s="11"/>
      <c r="BBD104" s="11"/>
      <c r="BBE104" s="11"/>
      <c r="BBF104" s="11"/>
      <c r="BBG104" s="11"/>
      <c r="BBH104" s="11"/>
      <c r="BBI104" s="11"/>
      <c r="BBJ104" s="11"/>
      <c r="BBK104" s="11"/>
      <c r="BBL104" s="11"/>
      <c r="BBM104" s="11"/>
      <c r="BBN104" s="11"/>
      <c r="BBO104" s="11"/>
      <c r="BBP104" s="11"/>
      <c r="BBQ104" s="11"/>
      <c r="BBR104" s="11"/>
      <c r="BBS104" s="11"/>
      <c r="BBT104" s="11"/>
      <c r="BBU104" s="11"/>
      <c r="BBV104" s="11"/>
      <c r="BBW104" s="11"/>
      <c r="BBX104" s="11"/>
      <c r="BBY104" s="11"/>
      <c r="BBZ104" s="11"/>
      <c r="BCA104" s="11"/>
      <c r="BCB104" s="11"/>
      <c r="BCC104" s="11"/>
      <c r="BCD104" s="11"/>
      <c r="BCE104" s="11"/>
      <c r="BCF104" s="11"/>
      <c r="BCG104" s="11"/>
      <c r="BCH104" s="11"/>
      <c r="BCI104" s="11"/>
      <c r="BCJ104" s="11"/>
      <c r="BCK104" s="11"/>
      <c r="BCL104" s="11"/>
      <c r="BCM104" s="11"/>
      <c r="BCN104" s="11"/>
      <c r="BCO104" s="11"/>
      <c r="BCP104" s="11"/>
      <c r="BCQ104" s="11"/>
      <c r="BCR104" s="11"/>
      <c r="BCS104" s="11"/>
      <c r="BCT104" s="11"/>
      <c r="BCU104" s="11"/>
      <c r="BCV104" s="11"/>
      <c r="BCW104" s="11"/>
      <c r="BCX104" s="11"/>
      <c r="BCY104" s="11"/>
      <c r="BCZ104" s="11"/>
      <c r="BDA104" s="11"/>
      <c r="BDB104" s="11"/>
      <c r="BDC104" s="11"/>
      <c r="BDD104" s="11"/>
      <c r="BDE104" s="11"/>
      <c r="BDF104" s="11"/>
      <c r="BDG104" s="11"/>
      <c r="BDH104" s="11"/>
      <c r="BDI104" s="11"/>
      <c r="BDJ104" s="11"/>
      <c r="BDK104" s="11"/>
      <c r="BDL104" s="11"/>
      <c r="BDM104" s="11"/>
      <c r="BDN104" s="11"/>
      <c r="BDO104" s="11"/>
      <c r="BDP104" s="11"/>
      <c r="BDQ104" s="11"/>
      <c r="BDR104" s="11"/>
      <c r="BDS104" s="11"/>
      <c r="BDT104" s="11"/>
      <c r="BDU104" s="11"/>
      <c r="BDV104" s="11"/>
      <c r="BDW104" s="11"/>
      <c r="BDX104" s="11"/>
      <c r="BDY104" s="11"/>
      <c r="BDZ104" s="11"/>
      <c r="BEA104" s="11"/>
      <c r="BEB104" s="11"/>
      <c r="BEC104" s="11"/>
      <c r="BED104" s="11"/>
      <c r="BEE104" s="11"/>
      <c r="BEF104" s="11"/>
      <c r="BEG104" s="11"/>
      <c r="BEH104" s="11"/>
      <c r="BEI104" s="11"/>
      <c r="BEJ104" s="11"/>
      <c r="BEK104" s="11"/>
      <c r="BEL104" s="11"/>
      <c r="BEM104" s="11"/>
      <c r="BEN104" s="11"/>
      <c r="BEO104" s="11"/>
      <c r="BEP104" s="11"/>
      <c r="BEQ104" s="11"/>
      <c r="BER104" s="11"/>
      <c r="BES104" s="11"/>
      <c r="BET104" s="11"/>
      <c r="BEU104" s="11"/>
      <c r="BEV104" s="11"/>
      <c r="BEW104" s="11"/>
      <c r="BEX104" s="11"/>
      <c r="BEY104" s="11"/>
      <c r="BEZ104" s="11"/>
      <c r="BFA104" s="11"/>
      <c r="BFB104" s="11"/>
      <c r="BFC104" s="11"/>
      <c r="BFD104" s="11"/>
      <c r="BFE104" s="11"/>
      <c r="BFF104" s="11"/>
      <c r="BFG104" s="11"/>
      <c r="BFH104" s="11"/>
      <c r="BFI104" s="11"/>
      <c r="BFJ104" s="11"/>
      <c r="BFK104" s="11"/>
      <c r="BFL104" s="11"/>
      <c r="BFM104" s="11"/>
      <c r="BFN104" s="11"/>
      <c r="BFO104" s="11"/>
      <c r="BFP104" s="11"/>
      <c r="BFQ104" s="11"/>
      <c r="BFR104" s="11"/>
      <c r="BFS104" s="11"/>
      <c r="BFT104" s="11"/>
      <c r="BFU104" s="11"/>
      <c r="BFV104" s="11"/>
      <c r="BFW104" s="11"/>
      <c r="BFX104" s="11"/>
      <c r="BFY104" s="11"/>
      <c r="BFZ104" s="11"/>
      <c r="BGA104" s="11"/>
      <c r="BGB104" s="11"/>
      <c r="BGC104" s="11"/>
      <c r="BGD104" s="11"/>
      <c r="BGE104" s="11"/>
      <c r="BGF104" s="11"/>
      <c r="BGG104" s="11"/>
      <c r="BGH104" s="11"/>
      <c r="BGI104" s="11"/>
      <c r="BGJ104" s="11"/>
      <c r="BGK104" s="11"/>
      <c r="BGL104" s="11"/>
      <c r="BGM104" s="11"/>
      <c r="BGN104" s="11"/>
      <c r="BGO104" s="11"/>
      <c r="BGP104" s="11"/>
      <c r="BGQ104" s="11"/>
      <c r="BGR104" s="11"/>
      <c r="BGS104" s="11"/>
      <c r="BGT104" s="11"/>
      <c r="BGU104" s="11"/>
      <c r="BGV104" s="11"/>
      <c r="BGW104" s="11"/>
      <c r="BGX104" s="11"/>
      <c r="BGY104" s="11"/>
      <c r="BGZ104" s="11"/>
      <c r="BHA104" s="11"/>
      <c r="BHB104" s="11"/>
      <c r="BHC104" s="11"/>
      <c r="BHD104" s="11"/>
      <c r="BHE104" s="11"/>
      <c r="BHF104" s="11"/>
      <c r="BHG104" s="11"/>
      <c r="BHH104" s="11"/>
      <c r="BHI104" s="11"/>
      <c r="BHJ104" s="11"/>
      <c r="BHK104" s="11"/>
      <c r="BHL104" s="11"/>
      <c r="BHM104" s="11"/>
      <c r="BHN104" s="11"/>
      <c r="BHO104" s="11"/>
      <c r="BHP104" s="11"/>
      <c r="BHQ104" s="11"/>
      <c r="BHR104" s="11"/>
      <c r="BHS104" s="11"/>
      <c r="BHT104" s="11"/>
      <c r="BHU104" s="11"/>
      <c r="BHV104" s="11"/>
      <c r="BHW104" s="11"/>
      <c r="BHX104" s="11"/>
      <c r="BHY104" s="11"/>
      <c r="BHZ104" s="11"/>
      <c r="BIA104" s="11"/>
      <c r="BIB104" s="11"/>
      <c r="BIC104" s="11"/>
      <c r="BID104" s="11"/>
      <c r="BIE104" s="11"/>
      <c r="BIF104" s="11"/>
      <c r="BIG104" s="11"/>
      <c r="BIH104" s="11"/>
      <c r="BII104" s="11"/>
      <c r="BIJ104" s="11"/>
      <c r="BIK104" s="11"/>
      <c r="BIL104" s="11"/>
      <c r="BIM104" s="11"/>
      <c r="BIN104" s="11"/>
      <c r="BIO104" s="11"/>
      <c r="BIP104" s="11"/>
      <c r="BIQ104" s="11"/>
      <c r="BIR104" s="11"/>
      <c r="BIS104" s="11"/>
      <c r="BIT104" s="11"/>
      <c r="BIU104" s="11"/>
      <c r="BIV104" s="11"/>
      <c r="BIW104" s="11"/>
      <c r="BIX104" s="11"/>
      <c r="BIY104" s="11"/>
      <c r="BIZ104" s="11"/>
      <c r="BJA104" s="11"/>
      <c r="BJB104" s="11"/>
      <c r="BJC104" s="11"/>
      <c r="BJD104" s="11"/>
      <c r="BJE104" s="11"/>
      <c r="BJF104" s="11"/>
      <c r="BJG104" s="11"/>
      <c r="BJH104" s="11"/>
      <c r="BJI104" s="11"/>
      <c r="BJJ104" s="11"/>
      <c r="BJK104" s="11"/>
      <c r="BJL104" s="11"/>
      <c r="BJM104" s="11"/>
      <c r="BJN104" s="11"/>
      <c r="BJO104" s="11"/>
      <c r="BJP104" s="11"/>
      <c r="BJQ104" s="11"/>
      <c r="BJR104" s="11"/>
      <c r="BJS104" s="11"/>
      <c r="BJT104" s="11"/>
      <c r="BJU104" s="11"/>
      <c r="BJV104" s="11"/>
      <c r="BJW104" s="11"/>
      <c r="BJX104" s="11"/>
      <c r="BJY104" s="11"/>
      <c r="BJZ104" s="11"/>
      <c r="BKA104" s="11"/>
      <c r="BKB104" s="11"/>
      <c r="BKC104" s="11"/>
      <c r="BKD104" s="11"/>
      <c r="BKE104" s="11"/>
      <c r="BKF104" s="11"/>
      <c r="BKG104" s="11"/>
      <c r="BKH104" s="11"/>
      <c r="BKI104" s="11"/>
      <c r="BKJ104" s="11"/>
      <c r="BKK104" s="11"/>
      <c r="BKL104" s="11"/>
      <c r="BKM104" s="11"/>
      <c r="BKN104" s="11"/>
      <c r="BKO104" s="11"/>
      <c r="BKP104" s="11"/>
      <c r="BKQ104" s="11"/>
      <c r="BKR104" s="11"/>
      <c r="BKS104" s="11"/>
      <c r="BKT104" s="11"/>
      <c r="BKU104" s="11"/>
      <c r="BKV104" s="11"/>
      <c r="BKW104" s="11"/>
      <c r="BKX104" s="11"/>
      <c r="BKY104" s="11"/>
      <c r="BKZ104" s="11"/>
      <c r="BLA104" s="11"/>
      <c r="BLB104" s="11"/>
      <c r="BLC104" s="11"/>
      <c r="BLD104" s="11"/>
      <c r="BLE104" s="11"/>
      <c r="BLF104" s="11"/>
      <c r="BLG104" s="11"/>
      <c r="BLH104" s="11"/>
      <c r="BLI104" s="11"/>
      <c r="BLJ104" s="11"/>
      <c r="BLK104" s="11"/>
      <c r="BLL104" s="11"/>
      <c r="BLM104" s="11"/>
      <c r="BLN104" s="11"/>
      <c r="BLO104" s="11"/>
      <c r="BLP104" s="11"/>
      <c r="BLQ104" s="11"/>
      <c r="BLR104" s="11"/>
      <c r="BLS104" s="11"/>
      <c r="BLT104" s="11"/>
      <c r="BLU104" s="11"/>
      <c r="BLV104" s="11"/>
      <c r="BLW104" s="11"/>
      <c r="BLX104" s="11"/>
      <c r="BLY104" s="11"/>
      <c r="BLZ104" s="11"/>
      <c r="BMA104" s="11"/>
      <c r="BMB104" s="11"/>
      <c r="BMC104" s="11"/>
      <c r="BMD104" s="11"/>
      <c r="BME104" s="11"/>
      <c r="BMF104" s="11"/>
      <c r="BMG104" s="11"/>
      <c r="BMH104" s="11"/>
      <c r="BMI104" s="11"/>
      <c r="BMJ104" s="11"/>
      <c r="BMK104" s="11"/>
      <c r="BML104" s="11"/>
      <c r="BMM104" s="11"/>
      <c r="BMN104" s="11"/>
      <c r="BMO104" s="11"/>
      <c r="BMP104" s="11"/>
      <c r="BMQ104" s="11"/>
      <c r="BMR104" s="11"/>
      <c r="BMS104" s="11"/>
      <c r="BMT104" s="11"/>
      <c r="BMU104" s="11"/>
      <c r="BMV104" s="11"/>
      <c r="BMW104" s="11"/>
      <c r="BMX104" s="11"/>
      <c r="BMY104" s="11"/>
      <c r="BMZ104" s="11"/>
      <c r="BNA104" s="11"/>
      <c r="BNB104" s="11"/>
      <c r="BNC104" s="11"/>
      <c r="BND104" s="11"/>
      <c r="BNE104" s="11"/>
      <c r="BNF104" s="11"/>
      <c r="BNG104" s="11"/>
      <c r="BNH104" s="11"/>
      <c r="BNI104" s="11"/>
      <c r="BNJ104" s="11"/>
      <c r="BNK104" s="11"/>
      <c r="BNL104" s="11"/>
      <c r="BNM104" s="11"/>
      <c r="BNN104" s="11"/>
      <c r="BNO104" s="11"/>
      <c r="BNP104" s="11"/>
      <c r="BNQ104" s="11"/>
      <c r="BNR104" s="11"/>
      <c r="BNS104" s="11"/>
      <c r="BNT104" s="11"/>
      <c r="BNU104" s="11"/>
      <c r="BNV104" s="11"/>
      <c r="BNW104" s="11"/>
      <c r="BNX104" s="11"/>
      <c r="BNY104" s="11"/>
      <c r="BNZ104" s="11"/>
      <c r="BOA104" s="11"/>
      <c r="BOB104" s="11"/>
      <c r="BOC104" s="11"/>
      <c r="BOD104" s="11"/>
      <c r="BOE104" s="11"/>
      <c r="BOF104" s="11"/>
      <c r="BOG104" s="11"/>
      <c r="BOH104" s="11"/>
      <c r="BOI104" s="11"/>
      <c r="BOJ104" s="11"/>
      <c r="BOK104" s="11"/>
      <c r="BOL104" s="11"/>
      <c r="BOM104" s="11"/>
      <c r="BON104" s="11"/>
      <c r="BOO104" s="11"/>
      <c r="BOP104" s="11"/>
      <c r="BOQ104" s="11"/>
      <c r="BOR104" s="11"/>
      <c r="BOS104" s="11"/>
      <c r="BOT104" s="11"/>
      <c r="BOU104" s="11"/>
      <c r="BOV104" s="11"/>
      <c r="BOW104" s="11"/>
      <c r="BOX104" s="11"/>
      <c r="BOY104" s="11"/>
      <c r="BOZ104" s="11"/>
      <c r="BPA104" s="11"/>
      <c r="BPB104" s="11"/>
      <c r="BPC104" s="11"/>
      <c r="BPD104" s="11"/>
      <c r="BPE104" s="11"/>
      <c r="BPF104" s="11"/>
      <c r="BPG104" s="11"/>
      <c r="BPH104" s="11"/>
      <c r="BPI104" s="11"/>
      <c r="BPJ104" s="11"/>
      <c r="BPK104" s="11"/>
      <c r="BPL104" s="11"/>
      <c r="BPM104" s="11"/>
      <c r="BPN104" s="11"/>
      <c r="BPO104" s="11"/>
      <c r="BPP104" s="11"/>
      <c r="BPQ104" s="11"/>
      <c r="BPR104" s="11"/>
      <c r="BPS104" s="11"/>
      <c r="BPT104" s="11"/>
      <c r="BPU104" s="11"/>
      <c r="BPV104" s="11"/>
      <c r="BPW104" s="11"/>
      <c r="BPX104" s="11"/>
      <c r="BPY104" s="11"/>
      <c r="BPZ104" s="11"/>
      <c r="BQA104" s="11"/>
      <c r="BQB104" s="11"/>
      <c r="BQC104" s="11"/>
      <c r="BQD104" s="11"/>
      <c r="BQE104" s="11"/>
      <c r="BQF104" s="11"/>
      <c r="BQG104" s="11"/>
      <c r="BQH104" s="11"/>
      <c r="BQI104" s="11"/>
      <c r="BQJ104" s="11"/>
      <c r="BQK104" s="11"/>
      <c r="BQL104" s="11"/>
      <c r="BQM104" s="11"/>
      <c r="BQN104" s="11"/>
      <c r="BQO104" s="11"/>
      <c r="BQP104" s="11"/>
      <c r="BQQ104" s="11"/>
      <c r="BQR104" s="11"/>
      <c r="BQS104" s="11"/>
      <c r="BQT104" s="11"/>
      <c r="BQU104" s="11"/>
      <c r="BQV104" s="11"/>
      <c r="BQW104" s="11"/>
      <c r="BQX104" s="11"/>
      <c r="BQY104" s="11"/>
      <c r="BQZ104" s="11"/>
      <c r="BRA104" s="11"/>
      <c r="BRB104" s="11"/>
      <c r="BRC104" s="11"/>
      <c r="BRD104" s="11"/>
      <c r="BRE104" s="11"/>
      <c r="BRF104" s="11"/>
      <c r="BRG104" s="11"/>
      <c r="BRH104" s="11"/>
      <c r="BRI104" s="11"/>
      <c r="BRJ104" s="11"/>
      <c r="BRK104" s="11"/>
      <c r="BRL104" s="11"/>
      <c r="BRM104" s="11"/>
      <c r="BRN104" s="11"/>
      <c r="BRO104" s="11"/>
      <c r="BRP104" s="11"/>
      <c r="BRQ104" s="11"/>
      <c r="BRR104" s="11"/>
      <c r="BRS104" s="11"/>
      <c r="BRT104" s="11"/>
      <c r="BRU104" s="11"/>
      <c r="BRV104" s="11"/>
      <c r="BRW104" s="11"/>
      <c r="BRX104" s="11"/>
      <c r="BRY104" s="11"/>
      <c r="BRZ104" s="11"/>
      <c r="BSA104" s="11"/>
      <c r="BSB104" s="11"/>
      <c r="BSC104" s="11"/>
      <c r="BSD104" s="11"/>
      <c r="BSE104" s="11"/>
      <c r="BSF104" s="11"/>
      <c r="BSG104" s="11"/>
      <c r="BSH104" s="11"/>
      <c r="BSI104" s="11"/>
      <c r="BSJ104" s="11"/>
      <c r="BSK104" s="11"/>
      <c r="BSL104" s="11"/>
      <c r="BSM104" s="11"/>
      <c r="BSN104" s="11"/>
      <c r="BSO104" s="11"/>
      <c r="BSP104" s="11"/>
      <c r="BSQ104" s="11"/>
      <c r="BSR104" s="11"/>
      <c r="BSS104" s="11"/>
      <c r="BST104" s="11"/>
      <c r="BSU104" s="11"/>
      <c r="BSV104" s="11"/>
      <c r="BSW104" s="11"/>
      <c r="BSX104" s="11"/>
      <c r="BSY104" s="11"/>
      <c r="BSZ104" s="11"/>
      <c r="BTA104" s="11"/>
      <c r="BTB104" s="11"/>
      <c r="BTC104" s="11"/>
      <c r="BTD104" s="11"/>
      <c r="BTE104" s="11"/>
      <c r="BTF104" s="11"/>
      <c r="BTG104" s="11"/>
      <c r="BTH104" s="11"/>
      <c r="BTI104" s="11"/>
      <c r="BTJ104" s="11"/>
      <c r="BTK104" s="11"/>
      <c r="BTL104" s="11"/>
      <c r="BTM104" s="11"/>
      <c r="BTN104" s="11"/>
      <c r="BTO104" s="11"/>
      <c r="BTP104" s="11"/>
      <c r="BTQ104" s="11"/>
      <c r="BTR104" s="11"/>
      <c r="BTS104" s="11"/>
      <c r="BTT104" s="11"/>
      <c r="BTU104" s="11"/>
      <c r="BTV104" s="11"/>
      <c r="BTW104" s="11"/>
      <c r="BTX104" s="11"/>
      <c r="BTY104" s="11"/>
      <c r="BTZ104" s="11"/>
      <c r="BUA104" s="11"/>
      <c r="BUB104" s="11"/>
      <c r="BUC104" s="11"/>
      <c r="BUD104" s="11"/>
      <c r="BUE104" s="11"/>
      <c r="BUF104" s="11"/>
      <c r="BUG104" s="11"/>
      <c r="BUH104" s="11"/>
      <c r="BUI104" s="11"/>
      <c r="BUJ104" s="11"/>
      <c r="BUK104" s="11"/>
      <c r="BUL104" s="11"/>
      <c r="BUM104" s="11"/>
      <c r="BUN104" s="11"/>
      <c r="BUO104" s="11"/>
      <c r="BUP104" s="11"/>
      <c r="BUQ104" s="11"/>
      <c r="BUR104" s="11"/>
      <c r="BUS104" s="11"/>
      <c r="BUT104" s="11"/>
      <c r="BUU104" s="11"/>
      <c r="BUV104" s="11"/>
      <c r="BUW104" s="11"/>
      <c r="BUX104" s="11"/>
      <c r="BUY104" s="11"/>
      <c r="BUZ104" s="11"/>
      <c r="BVA104" s="11"/>
      <c r="BVB104" s="11"/>
      <c r="BVC104" s="11"/>
      <c r="BVD104" s="11"/>
      <c r="BVE104" s="11"/>
      <c r="BVF104" s="11"/>
      <c r="BVG104" s="11"/>
      <c r="BVH104" s="11"/>
      <c r="BVI104" s="11"/>
      <c r="BVJ104" s="11"/>
      <c r="BVK104" s="11"/>
      <c r="BVL104" s="11"/>
      <c r="BVM104" s="11"/>
      <c r="BVN104" s="11"/>
      <c r="BVO104" s="11"/>
      <c r="BVP104" s="11"/>
      <c r="BVQ104" s="11"/>
      <c r="BVR104" s="11"/>
      <c r="BVS104" s="11"/>
      <c r="BVT104" s="11"/>
      <c r="BVU104" s="11"/>
      <c r="BVV104" s="11"/>
      <c r="BVW104" s="11"/>
      <c r="BVX104" s="11"/>
      <c r="BVY104" s="11"/>
      <c r="BVZ104" s="11"/>
      <c r="BWA104" s="11"/>
      <c r="BWB104" s="11"/>
      <c r="BWC104" s="11"/>
      <c r="BWD104" s="11"/>
      <c r="BWE104" s="11"/>
      <c r="BWF104" s="11"/>
      <c r="BWG104" s="11"/>
      <c r="BWH104" s="11"/>
      <c r="BWI104" s="11"/>
      <c r="BWJ104" s="11"/>
      <c r="BWK104" s="11"/>
      <c r="BWL104" s="11"/>
      <c r="BWM104" s="11"/>
      <c r="BWN104" s="11"/>
      <c r="BWO104" s="11"/>
      <c r="BWP104" s="11"/>
      <c r="BWQ104" s="11"/>
      <c r="BWR104" s="11"/>
      <c r="BWS104" s="11"/>
      <c r="BWT104" s="11"/>
      <c r="BWU104" s="11"/>
      <c r="BWV104" s="11"/>
      <c r="BWW104" s="11"/>
      <c r="BWX104" s="11"/>
      <c r="BWY104" s="11"/>
      <c r="BWZ104" s="11"/>
      <c r="BXA104" s="11"/>
      <c r="BXB104" s="11"/>
      <c r="BXC104" s="11"/>
      <c r="BXD104" s="11"/>
      <c r="BXE104" s="11"/>
      <c r="BXF104" s="11"/>
      <c r="BXG104" s="11"/>
      <c r="BXH104" s="11"/>
      <c r="BXI104" s="11"/>
      <c r="BXJ104" s="11"/>
      <c r="BXK104" s="11"/>
      <c r="BXL104" s="11"/>
      <c r="BXM104" s="11"/>
      <c r="BXN104" s="11"/>
      <c r="BXO104" s="11"/>
      <c r="BXP104" s="11"/>
      <c r="BXQ104" s="11"/>
      <c r="BXR104" s="11"/>
      <c r="BXS104" s="11"/>
      <c r="BXT104" s="11"/>
      <c r="BXU104" s="11"/>
      <c r="BXV104" s="11"/>
      <c r="BXW104" s="11"/>
      <c r="BXX104" s="11"/>
      <c r="BXY104" s="11"/>
      <c r="BXZ104" s="11"/>
      <c r="BYA104" s="11"/>
      <c r="BYB104" s="11"/>
      <c r="BYC104" s="11"/>
      <c r="BYD104" s="11"/>
      <c r="BYE104" s="11"/>
      <c r="BYF104" s="11"/>
      <c r="BYG104" s="11"/>
      <c r="BYH104" s="11"/>
      <c r="BYI104" s="11"/>
      <c r="BYJ104" s="11"/>
      <c r="BYK104" s="11"/>
      <c r="BYL104" s="11"/>
      <c r="BYM104" s="11"/>
      <c r="BYN104" s="11"/>
      <c r="BYO104" s="11"/>
      <c r="BYP104" s="11"/>
      <c r="BYQ104" s="11"/>
      <c r="BYR104" s="11"/>
      <c r="BYS104" s="11"/>
      <c r="BYT104" s="11"/>
      <c r="BYU104" s="11"/>
      <c r="BYV104" s="11"/>
      <c r="BYW104" s="11"/>
      <c r="BYX104" s="11"/>
      <c r="BYY104" s="11"/>
      <c r="BYZ104" s="11"/>
      <c r="BZA104" s="11"/>
      <c r="BZB104" s="11"/>
      <c r="BZC104" s="11"/>
      <c r="BZD104" s="11"/>
      <c r="BZE104" s="11"/>
      <c r="BZF104" s="11"/>
      <c r="BZG104" s="11"/>
      <c r="BZH104" s="11"/>
      <c r="BZI104" s="11"/>
      <c r="BZJ104" s="11"/>
      <c r="BZK104" s="11"/>
      <c r="BZL104" s="11"/>
      <c r="BZM104" s="11"/>
      <c r="BZN104" s="11"/>
      <c r="BZO104" s="11"/>
      <c r="BZP104" s="11"/>
      <c r="BZQ104" s="11"/>
      <c r="BZR104" s="11"/>
      <c r="BZS104" s="11"/>
      <c r="BZT104" s="11"/>
      <c r="BZU104" s="11"/>
      <c r="BZV104" s="11"/>
      <c r="BZW104" s="11"/>
      <c r="BZX104" s="11"/>
      <c r="BZY104" s="11"/>
      <c r="BZZ104" s="11"/>
      <c r="CAA104" s="11"/>
      <c r="CAB104" s="11"/>
      <c r="CAC104" s="11"/>
      <c r="CAD104" s="11"/>
      <c r="CAE104" s="11"/>
      <c r="CAF104" s="11"/>
      <c r="CAG104" s="11"/>
      <c r="CAH104" s="11"/>
      <c r="CAI104" s="11"/>
      <c r="CAJ104" s="11"/>
      <c r="CAK104" s="11"/>
      <c r="CAL104" s="11"/>
      <c r="CAM104" s="11"/>
      <c r="CAN104" s="11"/>
      <c r="CAO104" s="11"/>
      <c r="CAP104" s="11"/>
      <c r="CAQ104" s="11"/>
      <c r="CAR104" s="11"/>
      <c r="CAS104" s="11"/>
      <c r="CAT104" s="11"/>
      <c r="CAU104" s="11"/>
      <c r="CAV104" s="11"/>
      <c r="CAW104" s="11"/>
      <c r="CAX104" s="11"/>
      <c r="CAY104" s="11"/>
      <c r="CAZ104" s="11"/>
      <c r="CBA104" s="11"/>
      <c r="CBB104" s="11"/>
      <c r="CBC104" s="11"/>
      <c r="CBD104" s="11"/>
      <c r="CBE104" s="11"/>
      <c r="CBF104" s="11"/>
      <c r="CBG104" s="11"/>
      <c r="CBH104" s="11"/>
      <c r="CBI104" s="11"/>
      <c r="CBJ104" s="11"/>
      <c r="CBK104" s="11"/>
      <c r="CBL104" s="11"/>
      <c r="CBM104" s="11"/>
      <c r="CBN104" s="11"/>
      <c r="CBO104" s="11"/>
      <c r="CBP104" s="11"/>
      <c r="CBQ104" s="11"/>
      <c r="CBR104" s="11"/>
      <c r="CBS104" s="11"/>
      <c r="CBT104" s="11"/>
      <c r="CBU104" s="11"/>
      <c r="CBV104" s="11"/>
      <c r="CBW104" s="11"/>
      <c r="CBX104" s="11"/>
      <c r="CBY104" s="11"/>
      <c r="CBZ104" s="11"/>
      <c r="CCA104" s="11"/>
      <c r="CCB104" s="11"/>
      <c r="CCC104" s="11"/>
      <c r="CCD104" s="11"/>
      <c r="CCE104" s="11"/>
      <c r="CCF104" s="11"/>
      <c r="CCG104" s="11"/>
      <c r="CCH104" s="11"/>
      <c r="CCI104" s="11"/>
      <c r="CCJ104" s="11"/>
      <c r="CCK104" s="11"/>
      <c r="CCL104" s="11"/>
      <c r="CCM104" s="11"/>
      <c r="CCN104" s="11"/>
      <c r="CCO104" s="11"/>
      <c r="CCP104" s="11"/>
      <c r="CCQ104" s="11"/>
      <c r="CCR104" s="11"/>
      <c r="CCS104" s="11"/>
      <c r="CCT104" s="11"/>
      <c r="CCU104" s="11"/>
      <c r="CCV104" s="11"/>
      <c r="CCW104" s="11"/>
      <c r="CCX104" s="11"/>
      <c r="CCY104" s="11"/>
      <c r="CCZ104" s="11"/>
      <c r="CDA104" s="11"/>
      <c r="CDB104" s="11"/>
      <c r="CDC104" s="11"/>
      <c r="CDD104" s="11"/>
      <c r="CDE104" s="11"/>
      <c r="CDF104" s="11"/>
      <c r="CDG104" s="11"/>
      <c r="CDH104" s="11"/>
      <c r="CDI104" s="11"/>
      <c r="CDJ104" s="11"/>
      <c r="CDK104" s="11"/>
      <c r="CDL104" s="11"/>
      <c r="CDM104" s="11"/>
      <c r="CDN104" s="11"/>
      <c r="CDO104" s="11"/>
      <c r="CDP104" s="11"/>
      <c r="CDQ104" s="11"/>
      <c r="CDR104" s="11"/>
      <c r="CDS104" s="11"/>
      <c r="CDT104" s="11"/>
      <c r="CDU104" s="11"/>
      <c r="CDV104" s="11"/>
      <c r="CDW104" s="11"/>
      <c r="CDX104" s="11"/>
      <c r="CDY104" s="11"/>
      <c r="CDZ104" s="11"/>
      <c r="CEA104" s="11"/>
      <c r="CEB104" s="11"/>
      <c r="CEC104" s="11"/>
      <c r="CED104" s="11"/>
      <c r="CEE104" s="11"/>
      <c r="CEF104" s="11"/>
      <c r="CEG104" s="11"/>
      <c r="CEH104" s="11"/>
      <c r="CEI104" s="11"/>
      <c r="CEJ104" s="11"/>
      <c r="CEK104" s="11"/>
      <c r="CEL104" s="11"/>
      <c r="CEM104" s="11"/>
      <c r="CEN104" s="11"/>
      <c r="CEO104" s="11"/>
      <c r="CEP104" s="11"/>
      <c r="CEQ104" s="11"/>
      <c r="CER104" s="11"/>
      <c r="CES104" s="11"/>
      <c r="CET104" s="11"/>
      <c r="CEU104" s="11"/>
      <c r="CEV104" s="11"/>
      <c r="CEW104" s="11"/>
      <c r="CEX104" s="11"/>
      <c r="CEY104" s="11"/>
      <c r="CEZ104" s="11"/>
      <c r="CFA104" s="11"/>
      <c r="CFB104" s="11"/>
      <c r="CFC104" s="11"/>
      <c r="CFD104" s="11"/>
      <c r="CFE104" s="11"/>
      <c r="CFF104" s="11"/>
      <c r="CFG104" s="11"/>
      <c r="CFH104" s="11"/>
      <c r="CFI104" s="11"/>
      <c r="CFJ104" s="11"/>
      <c r="CFK104" s="11"/>
      <c r="CFL104" s="11"/>
      <c r="CFM104" s="11"/>
      <c r="CFN104" s="11"/>
      <c r="CFO104" s="11"/>
      <c r="CFP104" s="11"/>
      <c r="CFQ104" s="11"/>
      <c r="CFR104" s="11"/>
      <c r="CFS104" s="11"/>
      <c r="CFT104" s="11"/>
      <c r="CFU104" s="11"/>
      <c r="CFV104" s="11"/>
      <c r="CFW104" s="11"/>
      <c r="CFX104" s="11"/>
      <c r="CFY104" s="11"/>
      <c r="CFZ104" s="11"/>
      <c r="CGA104" s="11"/>
      <c r="CGB104" s="11"/>
      <c r="CGC104" s="11"/>
      <c r="CGD104" s="11"/>
      <c r="CGE104" s="11"/>
      <c r="CGF104" s="11"/>
      <c r="CGG104" s="11"/>
      <c r="CGH104" s="11"/>
      <c r="CGI104" s="11"/>
      <c r="CGJ104" s="11"/>
      <c r="CGK104" s="11"/>
      <c r="CGL104" s="11"/>
      <c r="CGM104" s="11"/>
      <c r="CGN104" s="11"/>
      <c r="CGO104" s="11"/>
      <c r="CGP104" s="11"/>
      <c r="CGQ104" s="11"/>
      <c r="CGR104" s="11"/>
      <c r="CGS104" s="11"/>
      <c r="CGT104" s="11"/>
      <c r="CGU104" s="11"/>
      <c r="CGV104" s="11"/>
      <c r="CGW104" s="11"/>
      <c r="CGX104" s="11"/>
      <c r="CGY104" s="11"/>
      <c r="CGZ104" s="11"/>
      <c r="CHA104" s="11"/>
      <c r="CHB104" s="11"/>
      <c r="CHC104" s="11"/>
      <c r="CHD104" s="11"/>
      <c r="CHE104" s="11"/>
      <c r="CHF104" s="11"/>
      <c r="CHG104" s="11"/>
      <c r="CHH104" s="11"/>
      <c r="CHI104" s="11"/>
      <c r="CHJ104" s="11"/>
      <c r="CHK104" s="11"/>
      <c r="CHL104" s="11"/>
      <c r="CHM104" s="11"/>
      <c r="CHN104" s="11"/>
      <c r="CHO104" s="11"/>
      <c r="CHP104" s="11"/>
      <c r="CHQ104" s="11"/>
      <c r="CHR104" s="11"/>
      <c r="CHS104" s="11"/>
      <c r="CHT104" s="11"/>
      <c r="CHU104" s="11"/>
      <c r="CHV104" s="11"/>
      <c r="CHW104" s="11"/>
      <c r="CHX104" s="11"/>
      <c r="CHY104" s="11"/>
      <c r="CHZ104" s="11"/>
      <c r="CIA104" s="11"/>
      <c r="CIB104" s="11"/>
      <c r="CIC104" s="11"/>
      <c r="CID104" s="11"/>
      <c r="CIE104" s="11"/>
      <c r="CIF104" s="11"/>
      <c r="CIG104" s="11"/>
      <c r="CIH104" s="11"/>
      <c r="CII104" s="11"/>
      <c r="CIJ104" s="11"/>
      <c r="CIK104" s="11"/>
      <c r="CIL104" s="11"/>
      <c r="CIM104" s="11"/>
      <c r="CIN104" s="11"/>
      <c r="CIO104" s="11"/>
      <c r="CIP104" s="11"/>
      <c r="CIQ104" s="11"/>
      <c r="CIR104" s="11"/>
      <c r="CIS104" s="11"/>
      <c r="CIT104" s="11"/>
      <c r="CIU104" s="11"/>
      <c r="CIV104" s="11"/>
      <c r="CIW104" s="11"/>
      <c r="CIX104" s="11"/>
      <c r="CIY104" s="11"/>
      <c r="CIZ104" s="11"/>
      <c r="CJA104" s="11"/>
      <c r="CJB104" s="11"/>
      <c r="CJC104" s="11"/>
      <c r="CJD104" s="11"/>
      <c r="CJE104" s="11"/>
      <c r="CJF104" s="11"/>
      <c r="CJG104" s="11"/>
      <c r="CJH104" s="11"/>
      <c r="CJI104" s="11"/>
      <c r="CJJ104" s="11"/>
      <c r="CJK104" s="11"/>
      <c r="CJL104" s="11"/>
      <c r="CJM104" s="11"/>
      <c r="CJN104" s="11"/>
      <c r="CJO104" s="11"/>
      <c r="CJP104" s="11"/>
      <c r="CJQ104" s="11"/>
      <c r="CJR104" s="11"/>
      <c r="CJS104" s="11"/>
      <c r="CJT104" s="11"/>
      <c r="CJU104" s="11"/>
      <c r="CJV104" s="11"/>
      <c r="CJW104" s="11"/>
      <c r="CJX104" s="11"/>
      <c r="CJY104" s="11"/>
      <c r="CJZ104" s="11"/>
      <c r="CKA104" s="11"/>
      <c r="CKB104" s="11"/>
      <c r="CKC104" s="11"/>
      <c r="CKD104" s="11"/>
      <c r="CKE104" s="11"/>
      <c r="CKF104" s="11"/>
      <c r="CKG104" s="11"/>
      <c r="CKH104" s="11"/>
      <c r="CKI104" s="11"/>
      <c r="CKJ104" s="11"/>
      <c r="CKK104" s="11"/>
      <c r="CKL104" s="11"/>
      <c r="CKM104" s="11"/>
      <c r="CKN104" s="11"/>
      <c r="CKO104" s="11"/>
      <c r="CKP104" s="11"/>
      <c r="CKQ104" s="11"/>
      <c r="CKR104" s="11"/>
      <c r="CKS104" s="11"/>
      <c r="CKT104" s="11"/>
      <c r="CKU104" s="11"/>
      <c r="CKV104" s="11"/>
      <c r="CKW104" s="11"/>
      <c r="CKX104" s="11"/>
      <c r="CKY104" s="11"/>
      <c r="CKZ104" s="11"/>
      <c r="CLA104" s="11"/>
      <c r="CLB104" s="11"/>
      <c r="CLC104" s="11"/>
      <c r="CLD104" s="11"/>
      <c r="CLE104" s="11"/>
      <c r="CLF104" s="11"/>
      <c r="CLG104" s="11"/>
      <c r="CLH104" s="11"/>
      <c r="CLI104" s="11"/>
      <c r="CLJ104" s="11"/>
      <c r="CLK104" s="11"/>
      <c r="CLL104" s="11"/>
      <c r="CLM104" s="11"/>
      <c r="CLN104" s="11"/>
      <c r="CLO104" s="11"/>
      <c r="CLP104" s="11"/>
      <c r="CLQ104" s="11"/>
      <c r="CLR104" s="11"/>
      <c r="CLS104" s="11"/>
      <c r="CLT104" s="11"/>
      <c r="CLU104" s="11"/>
      <c r="CLV104" s="11"/>
      <c r="CLW104" s="11"/>
      <c r="CLX104" s="11"/>
      <c r="CLY104" s="11"/>
      <c r="CLZ104" s="11"/>
      <c r="CMA104" s="11"/>
      <c r="CMB104" s="11"/>
      <c r="CMC104" s="11"/>
      <c r="CMD104" s="11"/>
      <c r="CME104" s="11"/>
      <c r="CMF104" s="11"/>
      <c r="CMG104" s="11"/>
      <c r="CMH104" s="11"/>
      <c r="CMI104" s="11"/>
      <c r="CMJ104" s="11"/>
      <c r="CMK104" s="11"/>
      <c r="CML104" s="11"/>
      <c r="CMM104" s="11"/>
      <c r="CMN104" s="11"/>
      <c r="CMO104" s="11"/>
      <c r="CMP104" s="11"/>
      <c r="CMQ104" s="11"/>
      <c r="CMR104" s="11"/>
      <c r="CMS104" s="11"/>
      <c r="CMT104" s="11"/>
      <c r="CMU104" s="11"/>
      <c r="CMV104" s="11"/>
      <c r="CMW104" s="11"/>
      <c r="CMX104" s="11"/>
      <c r="CMY104" s="11"/>
      <c r="CMZ104" s="11"/>
      <c r="CNA104" s="11"/>
      <c r="CNB104" s="11"/>
      <c r="CNC104" s="11"/>
      <c r="CND104" s="11"/>
      <c r="CNE104" s="11"/>
      <c r="CNF104" s="11"/>
      <c r="CNG104" s="11"/>
      <c r="CNH104" s="11"/>
      <c r="CNI104" s="11"/>
      <c r="CNJ104" s="11"/>
      <c r="CNK104" s="11"/>
      <c r="CNL104" s="11"/>
      <c r="CNM104" s="11"/>
      <c r="CNN104" s="11"/>
      <c r="CNO104" s="11"/>
      <c r="CNP104" s="11"/>
      <c r="CNQ104" s="11"/>
      <c r="CNR104" s="11"/>
      <c r="CNS104" s="11"/>
      <c r="CNT104" s="11"/>
      <c r="CNU104" s="11"/>
      <c r="CNV104" s="11"/>
      <c r="CNW104" s="11"/>
      <c r="CNX104" s="11"/>
      <c r="CNY104" s="11"/>
      <c r="CNZ104" s="11"/>
      <c r="COA104" s="11"/>
      <c r="COB104" s="11"/>
      <c r="COC104" s="11"/>
      <c r="COD104" s="11"/>
      <c r="COE104" s="11"/>
      <c r="COF104" s="11"/>
      <c r="COG104" s="11"/>
      <c r="COH104" s="11"/>
      <c r="COI104" s="11"/>
      <c r="COJ104" s="11"/>
      <c r="COK104" s="11"/>
      <c r="COL104" s="11"/>
      <c r="COM104" s="11"/>
      <c r="CON104" s="11"/>
      <c r="COO104" s="11"/>
      <c r="COP104" s="11"/>
      <c r="COQ104" s="11"/>
      <c r="COR104" s="11"/>
      <c r="COS104" s="11"/>
      <c r="COT104" s="11"/>
      <c r="COU104" s="11"/>
      <c r="COV104" s="11"/>
      <c r="COW104" s="11"/>
      <c r="COX104" s="11"/>
      <c r="COY104" s="11"/>
      <c r="COZ104" s="11"/>
      <c r="CPA104" s="11"/>
      <c r="CPB104" s="11"/>
      <c r="CPC104" s="11"/>
      <c r="CPD104" s="11"/>
      <c r="CPE104" s="11"/>
      <c r="CPF104" s="11"/>
      <c r="CPG104" s="11"/>
      <c r="CPH104" s="11"/>
      <c r="CPI104" s="11"/>
      <c r="CPJ104" s="11"/>
      <c r="CPK104" s="11"/>
      <c r="CPL104" s="11"/>
      <c r="CPM104" s="11"/>
      <c r="CPN104" s="11"/>
      <c r="CPO104" s="11"/>
      <c r="CPP104" s="11"/>
      <c r="CPQ104" s="11"/>
      <c r="CPR104" s="11"/>
      <c r="CPS104" s="11"/>
      <c r="CPT104" s="11"/>
      <c r="CPU104" s="11"/>
      <c r="CPV104" s="11"/>
      <c r="CPW104" s="11"/>
      <c r="CPX104" s="11"/>
      <c r="CPY104" s="11"/>
      <c r="CPZ104" s="11"/>
      <c r="CQA104" s="11"/>
      <c r="CQB104" s="11"/>
      <c r="CQC104" s="11"/>
      <c r="CQD104" s="11"/>
      <c r="CQE104" s="11"/>
      <c r="CQF104" s="11"/>
      <c r="CQG104" s="11"/>
      <c r="CQH104" s="11"/>
      <c r="CQI104" s="11"/>
      <c r="CQJ104" s="11"/>
      <c r="CQK104" s="11"/>
      <c r="CQL104" s="11"/>
      <c r="CQM104" s="11"/>
      <c r="CQN104" s="11"/>
      <c r="CQO104" s="11"/>
      <c r="CQP104" s="11"/>
      <c r="CQQ104" s="11"/>
      <c r="CQR104" s="11"/>
      <c r="CQS104" s="11"/>
      <c r="CQT104" s="11"/>
      <c r="CQU104" s="11"/>
      <c r="CQV104" s="11"/>
      <c r="CQW104" s="11"/>
      <c r="CQX104" s="11"/>
      <c r="CQY104" s="11"/>
      <c r="CQZ104" s="11"/>
      <c r="CRA104" s="11"/>
      <c r="CRB104" s="11"/>
      <c r="CRC104" s="11"/>
      <c r="CRD104" s="11"/>
      <c r="CRE104" s="11"/>
      <c r="CRF104" s="11"/>
      <c r="CRG104" s="11"/>
      <c r="CRH104" s="11"/>
      <c r="CRI104" s="11"/>
      <c r="CRJ104" s="11"/>
      <c r="CRK104" s="11"/>
      <c r="CRL104" s="11"/>
      <c r="CRM104" s="11"/>
      <c r="CRN104" s="11"/>
      <c r="CRO104" s="11"/>
      <c r="CRP104" s="11"/>
      <c r="CRQ104" s="11"/>
      <c r="CRR104" s="11"/>
      <c r="CRS104" s="11"/>
      <c r="CRT104" s="11"/>
      <c r="CRU104" s="11"/>
      <c r="CRV104" s="11"/>
      <c r="CRW104" s="11"/>
      <c r="CRX104" s="11"/>
      <c r="CRY104" s="11"/>
      <c r="CRZ104" s="11"/>
      <c r="CSA104" s="11"/>
      <c r="CSB104" s="11"/>
      <c r="CSC104" s="11"/>
      <c r="CSD104" s="11"/>
      <c r="CSE104" s="11"/>
      <c r="CSF104" s="11"/>
      <c r="CSG104" s="11"/>
      <c r="CSH104" s="11"/>
      <c r="CSI104" s="11"/>
      <c r="CSJ104" s="11"/>
      <c r="CSK104" s="11"/>
      <c r="CSL104" s="11"/>
      <c r="CSM104" s="11"/>
      <c r="CSN104" s="11"/>
      <c r="CSO104" s="11"/>
      <c r="CSP104" s="11"/>
      <c r="CSQ104" s="11"/>
      <c r="CSR104" s="11"/>
      <c r="CSS104" s="11"/>
      <c r="CST104" s="11"/>
      <c r="CSU104" s="11"/>
      <c r="CSV104" s="11"/>
      <c r="CSW104" s="11"/>
      <c r="CSX104" s="11"/>
      <c r="CSY104" s="11"/>
      <c r="CSZ104" s="11"/>
      <c r="CTA104" s="11"/>
      <c r="CTB104" s="11"/>
      <c r="CTC104" s="11"/>
      <c r="CTD104" s="11"/>
      <c r="CTE104" s="11"/>
      <c r="CTF104" s="11"/>
      <c r="CTG104" s="11"/>
      <c r="CTH104" s="11"/>
      <c r="CTI104" s="11"/>
      <c r="CTJ104" s="11"/>
      <c r="CTK104" s="11"/>
      <c r="CTL104" s="11"/>
      <c r="CTM104" s="11"/>
      <c r="CTN104" s="11"/>
      <c r="CTO104" s="11"/>
      <c r="CTP104" s="11"/>
      <c r="CTQ104" s="11"/>
      <c r="CTR104" s="11"/>
      <c r="CTS104" s="11"/>
      <c r="CTT104" s="11"/>
      <c r="CTU104" s="11"/>
      <c r="CTV104" s="11"/>
      <c r="CTW104" s="11"/>
      <c r="CTX104" s="11"/>
      <c r="CTY104" s="11"/>
      <c r="CTZ104" s="11"/>
      <c r="CUA104" s="11"/>
      <c r="CUB104" s="11"/>
      <c r="CUC104" s="11"/>
      <c r="CUD104" s="11"/>
      <c r="CUE104" s="11"/>
      <c r="CUF104" s="11"/>
      <c r="CUG104" s="11"/>
      <c r="CUH104" s="11"/>
      <c r="CUI104" s="11"/>
      <c r="CUJ104" s="11"/>
      <c r="CUK104" s="11"/>
      <c r="CUL104" s="11"/>
      <c r="CUM104" s="11"/>
      <c r="CUN104" s="11"/>
      <c r="CUO104" s="11"/>
      <c r="CUP104" s="11"/>
      <c r="CUQ104" s="11"/>
      <c r="CUR104" s="11"/>
      <c r="CUS104" s="11"/>
      <c r="CUT104" s="11"/>
      <c r="CUU104" s="11"/>
      <c r="CUV104" s="11"/>
      <c r="CUW104" s="11"/>
      <c r="CUX104" s="11"/>
      <c r="CUY104" s="11"/>
      <c r="CUZ104" s="11"/>
      <c r="CVA104" s="11"/>
      <c r="CVB104" s="11"/>
      <c r="CVC104" s="11"/>
      <c r="CVD104" s="11"/>
      <c r="CVE104" s="11"/>
      <c r="CVF104" s="11"/>
      <c r="CVG104" s="11"/>
      <c r="CVH104" s="11"/>
      <c r="CVI104" s="11"/>
      <c r="CVJ104" s="11"/>
      <c r="CVK104" s="11"/>
      <c r="CVL104" s="11"/>
      <c r="CVM104" s="11"/>
      <c r="CVN104" s="11"/>
      <c r="CVO104" s="11"/>
      <c r="CVP104" s="11"/>
      <c r="CVQ104" s="11"/>
      <c r="CVR104" s="11"/>
      <c r="CVS104" s="11"/>
      <c r="CVT104" s="11"/>
      <c r="CVU104" s="11"/>
      <c r="CVV104" s="11"/>
      <c r="CVW104" s="11"/>
      <c r="CVX104" s="11"/>
      <c r="CVY104" s="11"/>
      <c r="CVZ104" s="11"/>
      <c r="CWA104" s="11"/>
      <c r="CWB104" s="11"/>
      <c r="CWC104" s="11"/>
      <c r="CWD104" s="11"/>
      <c r="CWE104" s="11"/>
      <c r="CWF104" s="11"/>
      <c r="CWG104" s="11"/>
      <c r="CWH104" s="11"/>
      <c r="CWI104" s="11"/>
      <c r="CWJ104" s="11"/>
      <c r="CWK104" s="11"/>
      <c r="CWL104" s="11"/>
      <c r="CWM104" s="11"/>
      <c r="CWN104" s="11"/>
      <c r="CWO104" s="11"/>
      <c r="CWP104" s="11"/>
      <c r="CWQ104" s="11"/>
      <c r="CWR104" s="11"/>
      <c r="CWS104" s="11"/>
      <c r="CWT104" s="11"/>
      <c r="CWU104" s="11"/>
      <c r="CWV104" s="11"/>
      <c r="CWW104" s="11"/>
      <c r="CWX104" s="11"/>
      <c r="CWY104" s="11"/>
      <c r="CWZ104" s="11"/>
      <c r="CXA104" s="11"/>
      <c r="CXB104" s="11"/>
      <c r="CXC104" s="11"/>
      <c r="CXD104" s="11"/>
      <c r="CXE104" s="11"/>
      <c r="CXF104" s="11"/>
      <c r="CXG104" s="11"/>
      <c r="CXH104" s="11"/>
      <c r="CXI104" s="11"/>
      <c r="CXJ104" s="11"/>
      <c r="CXK104" s="11"/>
      <c r="CXL104" s="11"/>
      <c r="CXM104" s="11"/>
      <c r="CXN104" s="11"/>
      <c r="CXO104" s="11"/>
      <c r="CXP104" s="11"/>
      <c r="CXQ104" s="11"/>
      <c r="CXR104" s="11"/>
      <c r="CXS104" s="11"/>
      <c r="CXT104" s="11"/>
      <c r="CXU104" s="11"/>
      <c r="CXV104" s="11"/>
      <c r="CXW104" s="11"/>
      <c r="CXX104" s="11"/>
      <c r="CXY104" s="11"/>
      <c r="CXZ104" s="11"/>
      <c r="CYA104" s="11"/>
      <c r="CYB104" s="11"/>
      <c r="CYC104" s="11"/>
      <c r="CYD104" s="11"/>
      <c r="CYE104" s="11"/>
      <c r="CYF104" s="11"/>
      <c r="CYG104" s="11"/>
      <c r="CYH104" s="11"/>
      <c r="CYI104" s="11"/>
      <c r="CYJ104" s="11"/>
      <c r="CYK104" s="11"/>
      <c r="CYL104" s="11"/>
      <c r="CYM104" s="11"/>
      <c r="CYN104" s="11"/>
      <c r="CYO104" s="11"/>
      <c r="CYP104" s="11"/>
      <c r="CYQ104" s="11"/>
      <c r="CYR104" s="11"/>
      <c r="CYS104" s="11"/>
      <c r="CYT104" s="11"/>
      <c r="CYU104" s="11"/>
      <c r="CYV104" s="11"/>
      <c r="CYW104" s="11"/>
      <c r="CYX104" s="11"/>
      <c r="CYY104" s="11"/>
      <c r="CYZ104" s="11"/>
      <c r="CZA104" s="11"/>
      <c r="CZB104" s="11"/>
      <c r="CZC104" s="11"/>
      <c r="CZD104" s="11"/>
      <c r="CZE104" s="11"/>
      <c r="CZF104" s="11"/>
      <c r="CZG104" s="11"/>
      <c r="CZH104" s="11"/>
      <c r="CZI104" s="11"/>
      <c r="CZJ104" s="11"/>
      <c r="CZK104" s="11"/>
      <c r="CZL104" s="11"/>
      <c r="CZM104" s="11"/>
      <c r="CZN104" s="11"/>
      <c r="CZO104" s="11"/>
      <c r="CZP104" s="11"/>
      <c r="CZQ104" s="11"/>
      <c r="CZR104" s="11"/>
      <c r="CZS104" s="11"/>
      <c r="CZT104" s="11"/>
      <c r="CZU104" s="11"/>
      <c r="CZV104" s="11"/>
      <c r="CZW104" s="11"/>
      <c r="CZX104" s="11"/>
      <c r="CZY104" s="11"/>
      <c r="CZZ104" s="11"/>
      <c r="DAA104" s="11"/>
      <c r="DAB104" s="11"/>
      <c r="DAC104" s="11"/>
      <c r="DAD104" s="11"/>
      <c r="DAE104" s="11"/>
      <c r="DAF104" s="11"/>
      <c r="DAG104" s="11"/>
      <c r="DAH104" s="11"/>
      <c r="DAI104" s="11"/>
      <c r="DAJ104" s="11"/>
      <c r="DAK104" s="11"/>
      <c r="DAL104" s="11"/>
      <c r="DAM104" s="11"/>
      <c r="DAN104" s="11"/>
      <c r="DAO104" s="11"/>
      <c r="DAP104" s="11"/>
      <c r="DAQ104" s="11"/>
      <c r="DAR104" s="11"/>
      <c r="DAS104" s="11"/>
      <c r="DAT104" s="11"/>
      <c r="DAU104" s="11"/>
      <c r="DAV104" s="11"/>
      <c r="DAW104" s="11"/>
      <c r="DAX104" s="11"/>
      <c r="DAY104" s="11"/>
      <c r="DAZ104" s="11"/>
      <c r="DBA104" s="11"/>
      <c r="DBB104" s="11"/>
      <c r="DBC104" s="11"/>
      <c r="DBD104" s="11"/>
      <c r="DBE104" s="11"/>
      <c r="DBF104" s="11"/>
      <c r="DBG104" s="11"/>
      <c r="DBH104" s="11"/>
      <c r="DBI104" s="11"/>
      <c r="DBJ104" s="11"/>
      <c r="DBK104" s="11"/>
      <c r="DBL104" s="11"/>
      <c r="DBM104" s="11"/>
      <c r="DBN104" s="11"/>
      <c r="DBO104" s="11"/>
      <c r="DBP104" s="11"/>
      <c r="DBQ104" s="11"/>
      <c r="DBR104" s="11"/>
      <c r="DBS104" s="11"/>
      <c r="DBT104" s="11"/>
      <c r="DBU104" s="11"/>
      <c r="DBV104" s="11"/>
      <c r="DBW104" s="11"/>
      <c r="DBX104" s="11"/>
      <c r="DBY104" s="11"/>
      <c r="DBZ104" s="11"/>
      <c r="DCA104" s="11"/>
      <c r="DCB104" s="11"/>
      <c r="DCC104" s="11"/>
      <c r="DCD104" s="11"/>
      <c r="DCE104" s="11"/>
      <c r="DCF104" s="11"/>
      <c r="DCG104" s="11"/>
      <c r="DCH104" s="11"/>
      <c r="DCI104" s="11"/>
      <c r="DCJ104" s="11"/>
      <c r="DCK104" s="11"/>
      <c r="DCL104" s="11"/>
      <c r="DCM104" s="11"/>
      <c r="DCN104" s="11"/>
      <c r="DCO104" s="11"/>
      <c r="DCP104" s="11"/>
      <c r="DCQ104" s="11"/>
      <c r="DCR104" s="11"/>
      <c r="DCS104" s="11"/>
      <c r="DCT104" s="11"/>
      <c r="DCU104" s="11"/>
      <c r="DCV104" s="11"/>
      <c r="DCW104" s="11"/>
      <c r="DCX104" s="11"/>
      <c r="DCY104" s="11"/>
      <c r="DCZ104" s="11"/>
      <c r="DDA104" s="11"/>
      <c r="DDB104" s="11"/>
      <c r="DDC104" s="11"/>
      <c r="DDD104" s="11"/>
      <c r="DDE104" s="11"/>
      <c r="DDF104" s="11"/>
      <c r="DDG104" s="11"/>
      <c r="DDH104" s="11"/>
      <c r="DDI104" s="11"/>
      <c r="DDJ104" s="11"/>
      <c r="DDK104" s="11"/>
      <c r="DDL104" s="11"/>
      <c r="DDM104" s="11"/>
      <c r="DDN104" s="11"/>
      <c r="DDO104" s="11"/>
      <c r="DDP104" s="11"/>
      <c r="DDQ104" s="11"/>
      <c r="DDR104" s="11"/>
      <c r="DDS104" s="11"/>
      <c r="DDT104" s="11"/>
      <c r="DDU104" s="11"/>
      <c r="DDV104" s="11"/>
      <c r="DDW104" s="11"/>
      <c r="DDX104" s="11"/>
      <c r="DDY104" s="11"/>
      <c r="DDZ104" s="11"/>
      <c r="DEA104" s="11"/>
      <c r="DEB104" s="11"/>
      <c r="DEC104" s="11"/>
      <c r="DED104" s="11"/>
      <c r="DEE104" s="11"/>
      <c r="DEF104" s="11"/>
      <c r="DEG104" s="11"/>
      <c r="DEH104" s="11"/>
      <c r="DEI104" s="11"/>
      <c r="DEJ104" s="11"/>
      <c r="DEK104" s="11"/>
      <c r="DEL104" s="11"/>
      <c r="DEM104" s="11"/>
      <c r="DEN104" s="11"/>
      <c r="DEO104" s="11"/>
      <c r="DEP104" s="11"/>
      <c r="DEQ104" s="11"/>
      <c r="DER104" s="11"/>
      <c r="DES104" s="11"/>
      <c r="DET104" s="11"/>
      <c r="DEU104" s="11"/>
      <c r="DEV104" s="11"/>
      <c r="DEW104" s="11"/>
      <c r="DEX104" s="11"/>
      <c r="DEY104" s="11"/>
      <c r="DEZ104" s="11"/>
      <c r="DFA104" s="11"/>
      <c r="DFB104" s="11"/>
      <c r="DFC104" s="11"/>
      <c r="DFD104" s="11"/>
      <c r="DFE104" s="11"/>
      <c r="DFF104" s="11"/>
      <c r="DFG104" s="11"/>
      <c r="DFH104" s="11"/>
      <c r="DFI104" s="11"/>
      <c r="DFJ104" s="11"/>
      <c r="DFK104" s="11"/>
      <c r="DFL104" s="11"/>
      <c r="DFM104" s="11"/>
      <c r="DFN104" s="11"/>
      <c r="DFO104" s="11"/>
      <c r="DFP104" s="11"/>
      <c r="DFQ104" s="11"/>
      <c r="DFR104" s="11"/>
      <c r="DFS104" s="11"/>
      <c r="DFT104" s="11"/>
      <c r="DFU104" s="11"/>
      <c r="DFV104" s="11"/>
      <c r="DFW104" s="11"/>
      <c r="DFX104" s="11"/>
      <c r="DFY104" s="11"/>
      <c r="DFZ104" s="11"/>
      <c r="DGA104" s="11"/>
      <c r="DGB104" s="11"/>
      <c r="DGC104" s="11"/>
      <c r="DGD104" s="11"/>
      <c r="DGE104" s="11"/>
      <c r="DGF104" s="11"/>
      <c r="DGG104" s="11"/>
      <c r="DGH104" s="11"/>
      <c r="DGI104" s="11"/>
      <c r="DGJ104" s="11"/>
      <c r="DGK104" s="11"/>
      <c r="DGL104" s="11"/>
      <c r="DGM104" s="11"/>
      <c r="DGN104" s="11"/>
      <c r="DGO104" s="11"/>
      <c r="DGP104" s="11"/>
      <c r="DGQ104" s="11"/>
      <c r="DGR104" s="11"/>
      <c r="DGS104" s="11"/>
      <c r="DGT104" s="11"/>
      <c r="DGU104" s="11"/>
      <c r="DGV104" s="11"/>
      <c r="DGW104" s="11"/>
      <c r="DGX104" s="11"/>
      <c r="DGY104" s="11"/>
      <c r="DGZ104" s="11"/>
      <c r="DHA104" s="11"/>
      <c r="DHB104" s="11"/>
      <c r="DHC104" s="11"/>
      <c r="DHD104" s="11"/>
      <c r="DHE104" s="11"/>
      <c r="DHF104" s="11"/>
      <c r="DHG104" s="11"/>
      <c r="DHH104" s="11"/>
      <c r="DHI104" s="11"/>
      <c r="DHJ104" s="11"/>
      <c r="DHK104" s="11"/>
      <c r="DHL104" s="11"/>
      <c r="DHM104" s="11"/>
      <c r="DHN104" s="11"/>
      <c r="DHO104" s="11"/>
      <c r="DHP104" s="11"/>
      <c r="DHQ104" s="11"/>
      <c r="DHR104" s="11"/>
      <c r="DHS104" s="11"/>
      <c r="DHT104" s="11"/>
      <c r="DHU104" s="11"/>
      <c r="DHV104" s="11"/>
      <c r="DHW104" s="11"/>
      <c r="DHX104" s="11"/>
      <c r="DHY104" s="11"/>
      <c r="DHZ104" s="11"/>
      <c r="DIA104" s="11"/>
      <c r="DIB104" s="11"/>
      <c r="DIC104" s="11"/>
      <c r="DID104" s="11"/>
      <c r="DIE104" s="11"/>
      <c r="DIF104" s="11"/>
      <c r="DIG104" s="11"/>
      <c r="DIH104" s="11"/>
      <c r="DII104" s="11"/>
      <c r="DIJ104" s="11"/>
      <c r="DIK104" s="11"/>
      <c r="DIL104" s="11"/>
      <c r="DIM104" s="11"/>
      <c r="DIN104" s="11"/>
      <c r="DIO104" s="11"/>
      <c r="DIP104" s="11"/>
      <c r="DIQ104" s="11"/>
      <c r="DIR104" s="11"/>
      <c r="DIS104" s="11"/>
      <c r="DIT104" s="11"/>
      <c r="DIU104" s="11"/>
      <c r="DIV104" s="11"/>
      <c r="DIW104" s="11"/>
      <c r="DIX104" s="11"/>
      <c r="DIY104" s="11"/>
      <c r="DIZ104" s="11"/>
      <c r="DJA104" s="11"/>
      <c r="DJB104" s="11"/>
      <c r="DJC104" s="11"/>
      <c r="DJD104" s="11"/>
      <c r="DJE104" s="11"/>
      <c r="DJF104" s="11"/>
      <c r="DJG104" s="11"/>
      <c r="DJH104" s="11"/>
      <c r="DJI104" s="11"/>
      <c r="DJJ104" s="11"/>
      <c r="DJK104" s="11"/>
      <c r="DJL104" s="11"/>
      <c r="DJM104" s="11"/>
      <c r="DJN104" s="11"/>
      <c r="DJO104" s="11"/>
      <c r="DJP104" s="11"/>
      <c r="DJQ104" s="11"/>
      <c r="DJR104" s="11"/>
      <c r="DJS104" s="11"/>
      <c r="DJT104" s="11"/>
      <c r="DJU104" s="11"/>
      <c r="DJV104" s="11"/>
      <c r="DJW104" s="11"/>
      <c r="DJX104" s="11"/>
      <c r="DJY104" s="11"/>
      <c r="DJZ104" s="11"/>
      <c r="DKA104" s="11"/>
      <c r="DKB104" s="11"/>
      <c r="DKC104" s="11"/>
      <c r="DKD104" s="11"/>
      <c r="DKE104" s="11"/>
      <c r="DKF104" s="11"/>
      <c r="DKG104" s="11"/>
      <c r="DKH104" s="11"/>
      <c r="DKI104" s="11"/>
      <c r="DKJ104" s="11"/>
      <c r="DKK104" s="11"/>
      <c r="DKL104" s="11"/>
      <c r="DKM104" s="11"/>
      <c r="DKN104" s="11"/>
      <c r="DKO104" s="11"/>
      <c r="DKP104" s="11"/>
      <c r="DKQ104" s="11"/>
      <c r="DKR104" s="11"/>
      <c r="DKS104" s="11"/>
      <c r="DKT104" s="11"/>
      <c r="DKU104" s="11"/>
      <c r="DKV104" s="11"/>
      <c r="DKW104" s="11"/>
      <c r="DKX104" s="11"/>
      <c r="DKY104" s="11"/>
      <c r="DKZ104" s="11"/>
      <c r="DLA104" s="11"/>
      <c r="DLB104" s="11"/>
      <c r="DLC104" s="11"/>
      <c r="DLD104" s="11"/>
      <c r="DLE104" s="11"/>
      <c r="DLF104" s="11"/>
      <c r="DLG104" s="11"/>
      <c r="DLH104" s="11"/>
      <c r="DLI104" s="11"/>
      <c r="DLJ104" s="11"/>
      <c r="DLK104" s="11"/>
      <c r="DLL104" s="11"/>
      <c r="DLM104" s="11"/>
      <c r="DLN104" s="11"/>
      <c r="DLO104" s="11"/>
      <c r="DLP104" s="11"/>
      <c r="DLQ104" s="11"/>
      <c r="DLR104" s="11"/>
      <c r="DLS104" s="11"/>
      <c r="DLT104" s="11"/>
      <c r="DLU104" s="11"/>
      <c r="DLV104" s="11"/>
      <c r="DLW104" s="11"/>
      <c r="DLX104" s="11"/>
      <c r="DLY104" s="11"/>
      <c r="DLZ104" s="11"/>
      <c r="DMA104" s="11"/>
      <c r="DMB104" s="11"/>
      <c r="DMC104" s="11"/>
      <c r="DMD104" s="11"/>
      <c r="DME104" s="11"/>
      <c r="DMF104" s="11"/>
      <c r="DMG104" s="11"/>
      <c r="DMH104" s="11"/>
      <c r="DMI104" s="11"/>
      <c r="DMJ104" s="11"/>
      <c r="DMK104" s="11"/>
      <c r="DML104" s="11"/>
      <c r="DMM104" s="11"/>
      <c r="DMN104" s="11"/>
      <c r="DMO104" s="11"/>
      <c r="DMP104" s="11"/>
      <c r="DMQ104" s="11"/>
      <c r="DMR104" s="11"/>
      <c r="DMS104" s="11"/>
      <c r="DMT104" s="11"/>
      <c r="DMU104" s="11"/>
      <c r="DMV104" s="11"/>
      <c r="DMW104" s="11"/>
      <c r="DMX104" s="11"/>
      <c r="DMY104" s="11"/>
      <c r="DMZ104" s="11"/>
      <c r="DNA104" s="11"/>
      <c r="DNB104" s="11"/>
      <c r="DNC104" s="11"/>
      <c r="DND104" s="11"/>
      <c r="DNE104" s="11"/>
      <c r="DNF104" s="11"/>
      <c r="DNG104" s="11"/>
      <c r="DNH104" s="11"/>
      <c r="DNI104" s="11"/>
      <c r="DNJ104" s="11"/>
      <c r="DNK104" s="11"/>
      <c r="DNL104" s="11"/>
      <c r="DNM104" s="11"/>
      <c r="DNN104" s="11"/>
      <c r="DNO104" s="11"/>
      <c r="DNP104" s="11"/>
      <c r="DNQ104" s="11"/>
      <c r="DNR104" s="11"/>
      <c r="DNS104" s="11"/>
      <c r="DNT104" s="11"/>
      <c r="DNU104" s="11"/>
      <c r="DNV104" s="11"/>
      <c r="DNW104" s="11"/>
      <c r="DNX104" s="11"/>
      <c r="DNY104" s="11"/>
      <c r="DNZ104" s="11"/>
      <c r="DOA104" s="11"/>
      <c r="DOB104" s="11"/>
      <c r="DOC104" s="11"/>
      <c r="DOD104" s="11"/>
      <c r="DOE104" s="11"/>
      <c r="DOF104" s="11"/>
      <c r="DOG104" s="11"/>
      <c r="DOH104" s="11"/>
      <c r="DOI104" s="11"/>
      <c r="DOJ104" s="11"/>
      <c r="DOK104" s="11"/>
      <c r="DOL104" s="11"/>
      <c r="DOM104" s="11"/>
      <c r="DON104" s="11"/>
      <c r="DOO104" s="11"/>
      <c r="DOP104" s="11"/>
      <c r="DOQ104" s="11"/>
      <c r="DOR104" s="11"/>
      <c r="DOS104" s="11"/>
      <c r="DOT104" s="11"/>
      <c r="DOU104" s="11"/>
      <c r="DOV104" s="11"/>
      <c r="DOW104" s="11"/>
      <c r="DOX104" s="11"/>
      <c r="DOY104" s="11"/>
      <c r="DOZ104" s="11"/>
      <c r="DPA104" s="11"/>
      <c r="DPB104" s="11"/>
      <c r="DPC104" s="11"/>
      <c r="DPD104" s="11"/>
      <c r="DPE104" s="11"/>
      <c r="DPF104" s="11"/>
      <c r="DPG104" s="11"/>
      <c r="DPH104" s="11"/>
      <c r="DPI104" s="11"/>
      <c r="DPJ104" s="11"/>
      <c r="DPK104" s="11"/>
      <c r="DPL104" s="11"/>
      <c r="DPM104" s="11"/>
      <c r="DPN104" s="11"/>
      <c r="DPO104" s="11"/>
      <c r="DPP104" s="11"/>
      <c r="DPQ104" s="11"/>
      <c r="DPR104" s="11"/>
      <c r="DPS104" s="11"/>
      <c r="DPT104" s="11"/>
      <c r="DPU104" s="11"/>
      <c r="DPV104" s="11"/>
      <c r="DPW104" s="11"/>
      <c r="DPX104" s="11"/>
      <c r="DPY104" s="11"/>
      <c r="DPZ104" s="11"/>
      <c r="DQA104" s="11"/>
      <c r="DQB104" s="11"/>
      <c r="DQC104" s="11"/>
      <c r="DQD104" s="11"/>
      <c r="DQE104" s="11"/>
      <c r="DQF104" s="11"/>
      <c r="DQG104" s="11"/>
      <c r="DQH104" s="11"/>
      <c r="DQI104" s="11"/>
      <c r="DQJ104" s="11"/>
      <c r="DQK104" s="11"/>
      <c r="DQL104" s="11"/>
      <c r="DQM104" s="11"/>
      <c r="DQN104" s="11"/>
      <c r="DQO104" s="11"/>
      <c r="DQP104" s="11"/>
      <c r="DQQ104" s="11"/>
      <c r="DQR104" s="11"/>
      <c r="DQS104" s="11"/>
      <c r="DQT104" s="11"/>
      <c r="DQU104" s="11"/>
      <c r="DQV104" s="11"/>
      <c r="DQW104" s="11"/>
      <c r="DQX104" s="11"/>
      <c r="DQY104" s="11"/>
      <c r="DQZ104" s="11"/>
      <c r="DRA104" s="11"/>
      <c r="DRB104" s="11"/>
      <c r="DRC104" s="11"/>
      <c r="DRD104" s="11"/>
      <c r="DRE104" s="11"/>
      <c r="DRF104" s="11"/>
      <c r="DRG104" s="11"/>
      <c r="DRH104" s="11"/>
      <c r="DRI104" s="11"/>
      <c r="DRJ104" s="11"/>
      <c r="DRK104" s="11"/>
      <c r="DRL104" s="11"/>
      <c r="DRM104" s="11"/>
      <c r="DRN104" s="11"/>
      <c r="DRO104" s="11"/>
      <c r="DRP104" s="11"/>
      <c r="DRQ104" s="11"/>
      <c r="DRR104" s="11"/>
      <c r="DRS104" s="11"/>
      <c r="DRT104" s="11"/>
      <c r="DRU104" s="11"/>
      <c r="DRV104" s="11"/>
      <c r="DRW104" s="11"/>
      <c r="DRX104" s="11"/>
      <c r="DRY104" s="11"/>
      <c r="DRZ104" s="11"/>
      <c r="DSA104" s="11"/>
      <c r="DSB104" s="11"/>
      <c r="DSC104" s="11"/>
      <c r="DSD104" s="11"/>
      <c r="DSE104" s="11"/>
      <c r="DSF104" s="11"/>
      <c r="DSG104" s="11"/>
      <c r="DSH104" s="11"/>
      <c r="DSI104" s="11"/>
      <c r="DSJ104" s="11"/>
      <c r="DSK104" s="11"/>
      <c r="DSL104" s="11"/>
      <c r="DSM104" s="11"/>
      <c r="DSN104" s="11"/>
      <c r="DSO104" s="11"/>
      <c r="DSP104" s="11"/>
      <c r="DSQ104" s="11"/>
      <c r="DSR104" s="11"/>
      <c r="DSS104" s="11"/>
      <c r="DST104" s="11"/>
      <c r="DSU104" s="11"/>
      <c r="DSV104" s="11"/>
      <c r="DSW104" s="11"/>
      <c r="DSX104" s="11"/>
      <c r="DSY104" s="11"/>
      <c r="DSZ104" s="11"/>
      <c r="DTA104" s="11"/>
      <c r="DTB104" s="11"/>
      <c r="DTC104" s="11"/>
      <c r="DTD104" s="11"/>
      <c r="DTE104" s="11"/>
      <c r="DTF104" s="11"/>
      <c r="DTG104" s="11"/>
      <c r="DTH104" s="11"/>
      <c r="DTI104" s="11"/>
      <c r="DTJ104" s="11"/>
      <c r="DTK104" s="11"/>
      <c r="DTL104" s="11"/>
      <c r="DTM104" s="11"/>
      <c r="DTN104" s="11"/>
      <c r="DTO104" s="11"/>
      <c r="DTP104" s="11"/>
      <c r="DTQ104" s="11"/>
      <c r="DTR104" s="11"/>
      <c r="DTS104" s="11"/>
      <c r="DTT104" s="11"/>
      <c r="DTU104" s="11"/>
      <c r="DTV104" s="11"/>
      <c r="DTW104" s="11"/>
      <c r="DTX104" s="11"/>
      <c r="DTY104" s="11"/>
      <c r="DTZ104" s="11"/>
      <c r="DUA104" s="11"/>
      <c r="DUB104" s="11"/>
      <c r="DUC104" s="11"/>
      <c r="DUD104" s="11"/>
      <c r="DUE104" s="11"/>
      <c r="DUF104" s="11"/>
      <c r="DUG104" s="11"/>
      <c r="DUH104" s="11"/>
      <c r="DUI104" s="11"/>
      <c r="DUJ104" s="11"/>
      <c r="DUK104" s="11"/>
      <c r="DUL104" s="11"/>
      <c r="DUM104" s="11"/>
      <c r="DUN104" s="11"/>
      <c r="DUO104" s="11"/>
      <c r="DUP104" s="11"/>
      <c r="DUQ104" s="11"/>
      <c r="DUR104" s="11"/>
      <c r="DUS104" s="11"/>
      <c r="DUT104" s="11"/>
      <c r="DUU104" s="11"/>
      <c r="DUV104" s="11"/>
      <c r="DUW104" s="11"/>
      <c r="DUX104" s="11"/>
      <c r="DUY104" s="11"/>
      <c r="DUZ104" s="11"/>
      <c r="DVA104" s="11"/>
      <c r="DVB104" s="11"/>
      <c r="DVC104" s="11"/>
      <c r="DVD104" s="11"/>
      <c r="DVE104" s="11"/>
      <c r="DVF104" s="11"/>
      <c r="DVG104" s="11"/>
      <c r="DVH104" s="11"/>
      <c r="DVI104" s="11"/>
      <c r="DVJ104" s="11"/>
      <c r="DVK104" s="11"/>
      <c r="DVL104" s="11"/>
      <c r="DVM104" s="11"/>
      <c r="DVN104" s="11"/>
      <c r="DVO104" s="11"/>
      <c r="DVP104" s="11"/>
      <c r="DVQ104" s="11"/>
      <c r="DVR104" s="11"/>
      <c r="DVS104" s="11"/>
      <c r="DVT104" s="11"/>
      <c r="DVU104" s="11"/>
      <c r="DVV104" s="11"/>
      <c r="DVW104" s="11"/>
      <c r="DVX104" s="11"/>
      <c r="DVY104" s="11"/>
      <c r="DVZ104" s="11"/>
      <c r="DWA104" s="11"/>
      <c r="DWB104" s="11"/>
      <c r="DWC104" s="11"/>
      <c r="DWD104" s="11"/>
      <c r="DWE104" s="11"/>
      <c r="DWF104" s="11"/>
      <c r="DWG104" s="11"/>
      <c r="DWH104" s="11"/>
      <c r="DWI104" s="11"/>
      <c r="DWJ104" s="11"/>
      <c r="DWK104" s="11"/>
      <c r="DWL104" s="11"/>
      <c r="DWM104" s="11"/>
      <c r="DWN104" s="11"/>
      <c r="DWO104" s="11"/>
      <c r="DWP104" s="11"/>
      <c r="DWQ104" s="11"/>
      <c r="DWR104" s="11"/>
      <c r="DWS104" s="11"/>
      <c r="DWT104" s="11"/>
      <c r="DWU104" s="11"/>
      <c r="DWV104" s="11"/>
      <c r="DWW104" s="11"/>
      <c r="DWX104" s="11"/>
      <c r="DWY104" s="11"/>
      <c r="DWZ104" s="11"/>
      <c r="DXA104" s="11"/>
      <c r="DXB104" s="11"/>
      <c r="DXC104" s="11"/>
      <c r="DXD104" s="11"/>
      <c r="DXE104" s="11"/>
      <c r="DXF104" s="11"/>
      <c r="DXG104" s="11"/>
      <c r="DXH104" s="11"/>
      <c r="DXI104" s="11"/>
      <c r="DXJ104" s="11"/>
      <c r="DXK104" s="11"/>
      <c r="DXL104" s="11"/>
      <c r="DXM104" s="11"/>
      <c r="DXN104" s="11"/>
      <c r="DXO104" s="11"/>
      <c r="DXP104" s="11"/>
      <c r="DXQ104" s="11"/>
      <c r="DXR104" s="11"/>
      <c r="DXS104" s="11"/>
      <c r="DXT104" s="11"/>
      <c r="DXU104" s="11"/>
      <c r="DXV104" s="11"/>
      <c r="DXW104" s="11"/>
      <c r="DXX104" s="11"/>
      <c r="DXY104" s="11"/>
      <c r="DXZ104" s="11"/>
      <c r="DYA104" s="11"/>
      <c r="DYB104" s="11"/>
      <c r="DYC104" s="11"/>
      <c r="DYD104" s="11"/>
      <c r="DYE104" s="11"/>
      <c r="DYF104" s="11"/>
      <c r="DYG104" s="11"/>
      <c r="DYH104" s="11"/>
      <c r="DYI104" s="11"/>
      <c r="DYJ104" s="11"/>
      <c r="DYK104" s="11"/>
      <c r="DYL104" s="11"/>
      <c r="DYM104" s="11"/>
      <c r="DYN104" s="11"/>
      <c r="DYO104" s="11"/>
      <c r="DYP104" s="11"/>
      <c r="DYQ104" s="11"/>
      <c r="DYR104" s="11"/>
      <c r="DYS104" s="11"/>
      <c r="DYT104" s="11"/>
      <c r="DYU104" s="11"/>
      <c r="DYV104" s="11"/>
      <c r="DYW104" s="11"/>
      <c r="DYX104" s="11"/>
      <c r="DYY104" s="11"/>
      <c r="DYZ104" s="11"/>
      <c r="DZA104" s="11"/>
      <c r="DZB104" s="11"/>
      <c r="DZC104" s="11"/>
      <c r="DZD104" s="11"/>
      <c r="DZE104" s="11"/>
      <c r="DZF104" s="11"/>
      <c r="DZG104" s="11"/>
      <c r="DZH104" s="11"/>
      <c r="DZI104" s="11"/>
      <c r="DZJ104" s="11"/>
      <c r="DZK104" s="11"/>
      <c r="DZL104" s="11"/>
      <c r="DZM104" s="11"/>
      <c r="DZN104" s="11"/>
      <c r="DZO104" s="11"/>
      <c r="DZP104" s="11"/>
      <c r="DZQ104" s="11"/>
      <c r="DZR104" s="11"/>
      <c r="DZS104" s="11"/>
      <c r="DZT104" s="11"/>
      <c r="DZU104" s="11"/>
      <c r="DZV104" s="11"/>
      <c r="DZW104" s="11"/>
      <c r="DZX104" s="11"/>
      <c r="DZY104" s="11"/>
      <c r="DZZ104" s="11"/>
      <c r="EAA104" s="11"/>
      <c r="EAB104" s="11"/>
      <c r="EAC104" s="11"/>
      <c r="EAD104" s="11"/>
      <c r="EAE104" s="11"/>
      <c r="EAF104" s="11"/>
      <c r="EAG104" s="11"/>
      <c r="EAH104" s="11"/>
      <c r="EAI104" s="11"/>
      <c r="EAJ104" s="11"/>
      <c r="EAK104" s="11"/>
      <c r="EAL104" s="11"/>
      <c r="EAM104" s="11"/>
      <c r="EAN104" s="11"/>
      <c r="EAO104" s="11"/>
      <c r="EAP104" s="11"/>
      <c r="EAQ104" s="11"/>
      <c r="EAR104" s="11"/>
      <c r="EAS104" s="11"/>
      <c r="EAT104" s="11"/>
      <c r="EAU104" s="11"/>
      <c r="EAV104" s="11"/>
      <c r="EAW104" s="11"/>
      <c r="EAX104" s="11"/>
      <c r="EAY104" s="11"/>
      <c r="EAZ104" s="11"/>
      <c r="EBA104" s="11"/>
      <c r="EBB104" s="11"/>
      <c r="EBC104" s="11"/>
      <c r="EBD104" s="11"/>
      <c r="EBE104" s="11"/>
      <c r="EBF104" s="11"/>
      <c r="EBG104" s="11"/>
      <c r="EBH104" s="11"/>
      <c r="EBI104" s="11"/>
      <c r="EBJ104" s="11"/>
      <c r="EBK104" s="11"/>
      <c r="EBL104" s="11"/>
      <c r="EBM104" s="11"/>
      <c r="EBN104" s="11"/>
      <c r="EBO104" s="11"/>
      <c r="EBP104" s="11"/>
      <c r="EBQ104" s="11"/>
      <c r="EBR104" s="11"/>
      <c r="EBS104" s="11"/>
      <c r="EBT104" s="11"/>
      <c r="EBU104" s="11"/>
      <c r="EBV104" s="11"/>
      <c r="EBW104" s="11"/>
      <c r="EBX104" s="11"/>
      <c r="EBY104" s="11"/>
      <c r="EBZ104" s="11"/>
      <c r="ECA104" s="11"/>
      <c r="ECB104" s="11"/>
      <c r="ECC104" s="11"/>
      <c r="ECD104" s="11"/>
      <c r="ECE104" s="11"/>
      <c r="ECF104" s="11"/>
      <c r="ECG104" s="11"/>
      <c r="ECH104" s="11"/>
      <c r="ECI104" s="11"/>
      <c r="ECJ104" s="11"/>
      <c r="ECK104" s="11"/>
      <c r="ECL104" s="11"/>
      <c r="ECM104" s="11"/>
      <c r="ECN104" s="11"/>
      <c r="ECO104" s="11"/>
      <c r="ECP104" s="11"/>
      <c r="ECQ104" s="11"/>
      <c r="ECR104" s="11"/>
      <c r="ECS104" s="11"/>
      <c r="ECT104" s="11"/>
      <c r="ECU104" s="11"/>
      <c r="ECV104" s="11"/>
      <c r="ECW104" s="11"/>
      <c r="ECX104" s="11"/>
      <c r="ECY104" s="11"/>
      <c r="ECZ104" s="11"/>
      <c r="EDA104" s="11"/>
      <c r="EDB104" s="11"/>
      <c r="EDC104" s="11"/>
      <c r="EDD104" s="11"/>
      <c r="EDE104" s="11"/>
      <c r="EDF104" s="11"/>
      <c r="EDG104" s="11"/>
      <c r="EDH104" s="11"/>
      <c r="EDI104" s="11"/>
      <c r="EDJ104" s="11"/>
      <c r="EDK104" s="11"/>
      <c r="EDL104" s="11"/>
      <c r="EDM104" s="11"/>
      <c r="EDN104" s="11"/>
      <c r="EDO104" s="11"/>
      <c r="EDP104" s="11"/>
      <c r="EDQ104" s="11"/>
      <c r="EDR104" s="11"/>
      <c r="EDS104" s="11"/>
      <c r="EDT104" s="11"/>
      <c r="EDU104" s="11"/>
      <c r="EDV104" s="11"/>
      <c r="EDW104" s="11"/>
      <c r="EDX104" s="11"/>
      <c r="EDY104" s="11"/>
      <c r="EDZ104" s="11"/>
      <c r="EEA104" s="11"/>
      <c r="EEB104" s="11"/>
      <c r="EEC104" s="11"/>
      <c r="EED104" s="11"/>
      <c r="EEE104" s="11"/>
      <c r="EEF104" s="11"/>
      <c r="EEG104" s="11"/>
      <c r="EEH104" s="11"/>
      <c r="EEI104" s="11"/>
      <c r="EEJ104" s="11"/>
      <c r="EEK104" s="11"/>
      <c r="EEL104" s="11"/>
      <c r="EEM104" s="11"/>
      <c r="EEN104" s="11"/>
      <c r="EEO104" s="11"/>
      <c r="EEP104" s="11"/>
      <c r="EEQ104" s="11"/>
      <c r="EER104" s="11"/>
      <c r="EES104" s="11"/>
      <c r="EET104" s="11"/>
      <c r="EEU104" s="11"/>
      <c r="EEV104" s="11"/>
      <c r="EEW104" s="11"/>
      <c r="EEX104" s="11"/>
      <c r="EEY104" s="11"/>
      <c r="EEZ104" s="11"/>
      <c r="EFA104" s="11"/>
      <c r="EFB104" s="11"/>
      <c r="EFC104" s="11"/>
      <c r="EFD104" s="11"/>
      <c r="EFE104" s="11"/>
      <c r="EFF104" s="11"/>
      <c r="EFG104" s="11"/>
      <c r="EFH104" s="11"/>
      <c r="EFI104" s="11"/>
      <c r="EFJ104" s="11"/>
      <c r="EFK104" s="11"/>
      <c r="EFL104" s="11"/>
      <c r="EFM104" s="11"/>
      <c r="EFN104" s="11"/>
      <c r="EFO104" s="11"/>
      <c r="EFP104" s="11"/>
      <c r="EFQ104" s="11"/>
      <c r="EFR104" s="11"/>
      <c r="EFS104" s="11"/>
      <c r="EFT104" s="11"/>
      <c r="EFU104" s="11"/>
      <c r="EFV104" s="11"/>
      <c r="EFW104" s="11"/>
      <c r="EFX104" s="11"/>
      <c r="EFY104" s="11"/>
      <c r="EFZ104" s="11"/>
      <c r="EGA104" s="11"/>
      <c r="EGB104" s="11"/>
      <c r="EGC104" s="11"/>
      <c r="EGD104" s="11"/>
      <c r="EGE104" s="11"/>
      <c r="EGF104" s="11"/>
      <c r="EGG104" s="11"/>
      <c r="EGH104" s="11"/>
      <c r="EGI104" s="11"/>
      <c r="EGJ104" s="11"/>
      <c r="EGK104" s="11"/>
      <c r="EGL104" s="11"/>
      <c r="EGM104" s="11"/>
      <c r="EGN104" s="11"/>
      <c r="EGO104" s="11"/>
      <c r="EGP104" s="11"/>
      <c r="EGQ104" s="11"/>
      <c r="EGR104" s="11"/>
      <c r="EGS104" s="11"/>
      <c r="EGT104" s="11"/>
      <c r="EGU104" s="11"/>
      <c r="EGV104" s="11"/>
      <c r="EGW104" s="11"/>
      <c r="EGX104" s="11"/>
      <c r="EGY104" s="11"/>
      <c r="EGZ104" s="11"/>
      <c r="EHA104" s="11"/>
      <c r="EHB104" s="11"/>
      <c r="EHC104" s="11"/>
      <c r="EHD104" s="11"/>
      <c r="EHE104" s="11"/>
      <c r="EHF104" s="11"/>
      <c r="EHG104" s="11"/>
      <c r="EHH104" s="11"/>
      <c r="EHI104" s="11"/>
      <c r="EHJ104" s="11"/>
      <c r="EHK104" s="11"/>
      <c r="EHL104" s="11"/>
      <c r="EHM104" s="11"/>
      <c r="EHN104" s="11"/>
      <c r="EHO104" s="11"/>
      <c r="EHP104" s="11"/>
      <c r="EHQ104" s="11"/>
      <c r="EHR104" s="11"/>
      <c r="EHS104" s="11"/>
      <c r="EHT104" s="11"/>
      <c r="EHU104" s="11"/>
      <c r="EHV104" s="11"/>
      <c r="EHW104" s="11"/>
      <c r="EHX104" s="11"/>
      <c r="EHY104" s="11"/>
      <c r="EHZ104" s="11"/>
      <c r="EIA104" s="11"/>
      <c r="EIB104" s="11"/>
      <c r="EIC104" s="11"/>
      <c r="EID104" s="11"/>
      <c r="EIE104" s="11"/>
      <c r="EIF104" s="11"/>
      <c r="EIG104" s="11"/>
      <c r="EIH104" s="11"/>
      <c r="EII104" s="11"/>
      <c r="EIJ104" s="11"/>
      <c r="EIK104" s="11"/>
      <c r="EIL104" s="11"/>
      <c r="EIM104" s="11"/>
      <c r="EIN104" s="11"/>
      <c r="EIO104" s="11"/>
      <c r="EIP104" s="11"/>
      <c r="EIQ104" s="11"/>
      <c r="EIR104" s="11"/>
      <c r="EIS104" s="11"/>
      <c r="EIT104" s="11"/>
      <c r="EIU104" s="11"/>
      <c r="EIV104" s="11"/>
      <c r="EIW104" s="11"/>
      <c r="EIX104" s="11"/>
      <c r="EIY104" s="11"/>
      <c r="EIZ104" s="11"/>
      <c r="EJA104" s="11"/>
      <c r="EJB104" s="11"/>
      <c r="EJC104" s="11"/>
      <c r="EJD104" s="11"/>
      <c r="EJE104" s="11"/>
      <c r="EJF104" s="11"/>
      <c r="EJG104" s="11"/>
      <c r="EJH104" s="11"/>
      <c r="EJI104" s="11"/>
      <c r="EJJ104" s="11"/>
      <c r="EJK104" s="11"/>
      <c r="EJL104" s="11"/>
      <c r="EJM104" s="11"/>
      <c r="EJN104" s="11"/>
      <c r="EJO104" s="11"/>
      <c r="EJP104" s="11"/>
      <c r="EJQ104" s="11"/>
      <c r="EJR104" s="11"/>
      <c r="EJS104" s="11"/>
      <c r="EJT104" s="11"/>
      <c r="EJU104" s="11"/>
      <c r="EJV104" s="11"/>
      <c r="EJW104" s="11"/>
      <c r="EJX104" s="11"/>
      <c r="EJY104" s="11"/>
      <c r="EJZ104" s="11"/>
      <c r="EKA104" s="11"/>
      <c r="EKB104" s="11"/>
      <c r="EKC104" s="11"/>
      <c r="EKD104" s="11"/>
      <c r="EKE104" s="11"/>
      <c r="EKF104" s="11"/>
      <c r="EKG104" s="11"/>
      <c r="EKH104" s="11"/>
      <c r="EKI104" s="11"/>
      <c r="EKJ104" s="11"/>
      <c r="EKK104" s="11"/>
      <c r="EKL104" s="11"/>
      <c r="EKM104" s="11"/>
      <c r="EKN104" s="11"/>
      <c r="EKO104" s="11"/>
      <c r="EKP104" s="11"/>
      <c r="EKQ104" s="11"/>
      <c r="EKR104" s="11"/>
      <c r="EKS104" s="11"/>
      <c r="EKT104" s="11"/>
      <c r="EKU104" s="11"/>
      <c r="EKV104" s="11"/>
      <c r="EKW104" s="11"/>
      <c r="EKX104" s="11"/>
      <c r="EKY104" s="11"/>
      <c r="EKZ104" s="11"/>
      <c r="ELA104" s="11"/>
      <c r="ELB104" s="11"/>
      <c r="ELC104" s="11"/>
      <c r="ELD104" s="11"/>
      <c r="ELE104" s="11"/>
      <c r="ELF104" s="11"/>
      <c r="ELG104" s="11"/>
      <c r="ELH104" s="11"/>
      <c r="ELI104" s="11"/>
      <c r="ELJ104" s="11"/>
      <c r="ELK104" s="11"/>
      <c r="ELL104" s="11"/>
      <c r="ELM104" s="11"/>
      <c r="ELN104" s="11"/>
      <c r="ELO104" s="11"/>
      <c r="ELP104" s="11"/>
      <c r="ELQ104" s="11"/>
      <c r="ELR104" s="11"/>
      <c r="ELS104" s="11"/>
      <c r="ELT104" s="11"/>
      <c r="ELU104" s="11"/>
      <c r="ELV104" s="11"/>
      <c r="ELW104" s="11"/>
      <c r="ELX104" s="11"/>
      <c r="ELY104" s="11"/>
      <c r="ELZ104" s="11"/>
      <c r="EMA104" s="11"/>
      <c r="EMB104" s="11"/>
      <c r="EMC104" s="11"/>
      <c r="EMD104" s="11"/>
      <c r="EME104" s="11"/>
      <c r="EMF104" s="11"/>
      <c r="EMG104" s="11"/>
      <c r="EMH104" s="11"/>
      <c r="EMI104" s="11"/>
      <c r="EMJ104" s="11"/>
      <c r="EMK104" s="11"/>
      <c r="EML104" s="11"/>
      <c r="EMM104" s="11"/>
      <c r="EMN104" s="11"/>
      <c r="EMO104" s="11"/>
      <c r="EMP104" s="11"/>
      <c r="EMQ104" s="11"/>
      <c r="EMR104" s="11"/>
      <c r="EMS104" s="11"/>
      <c r="EMT104" s="11"/>
      <c r="EMU104" s="11"/>
      <c r="EMV104" s="11"/>
      <c r="EMW104" s="11"/>
      <c r="EMX104" s="11"/>
      <c r="EMY104" s="11"/>
      <c r="EMZ104" s="11"/>
      <c r="ENA104" s="11"/>
      <c r="ENB104" s="11"/>
      <c r="ENC104" s="11"/>
      <c r="END104" s="11"/>
      <c r="ENE104" s="11"/>
      <c r="ENF104" s="11"/>
      <c r="ENG104" s="11"/>
      <c r="ENH104" s="11"/>
      <c r="ENI104" s="11"/>
      <c r="ENJ104" s="11"/>
      <c r="ENK104" s="11"/>
      <c r="ENL104" s="11"/>
      <c r="ENM104" s="11"/>
      <c r="ENN104" s="11"/>
      <c r="ENO104" s="11"/>
      <c r="ENP104" s="11"/>
      <c r="ENQ104" s="11"/>
      <c r="ENR104" s="11"/>
      <c r="ENS104" s="11"/>
      <c r="ENT104" s="11"/>
      <c r="ENU104" s="11"/>
      <c r="ENV104" s="11"/>
      <c r="ENW104" s="11"/>
      <c r="ENX104" s="11"/>
      <c r="ENY104" s="11"/>
      <c r="ENZ104" s="11"/>
      <c r="EOA104" s="11"/>
      <c r="EOB104" s="11"/>
      <c r="EOC104" s="11"/>
      <c r="EOD104" s="11"/>
      <c r="EOE104" s="11"/>
      <c r="EOF104" s="11"/>
      <c r="EOG104" s="11"/>
      <c r="EOH104" s="11"/>
      <c r="EOI104" s="11"/>
      <c r="EOJ104" s="11"/>
      <c r="EOK104" s="11"/>
      <c r="EOL104" s="11"/>
      <c r="EOM104" s="11"/>
      <c r="EON104" s="11"/>
      <c r="EOO104" s="11"/>
      <c r="EOP104" s="11"/>
      <c r="EOQ104" s="11"/>
      <c r="EOR104" s="11"/>
      <c r="EOS104" s="11"/>
      <c r="EOT104" s="11"/>
      <c r="EOU104" s="11"/>
      <c r="EOV104" s="11"/>
      <c r="EOW104" s="11"/>
      <c r="EOX104" s="11"/>
      <c r="EOY104" s="11"/>
      <c r="EOZ104" s="11"/>
      <c r="EPA104" s="11"/>
      <c r="EPB104" s="11"/>
      <c r="EPC104" s="11"/>
      <c r="EPD104" s="11"/>
      <c r="EPE104" s="11"/>
      <c r="EPF104" s="11"/>
      <c r="EPG104" s="11"/>
      <c r="EPH104" s="11"/>
      <c r="EPI104" s="11"/>
      <c r="EPJ104" s="11"/>
      <c r="EPK104" s="11"/>
      <c r="EPL104" s="11"/>
      <c r="EPM104" s="11"/>
      <c r="EPN104" s="11"/>
      <c r="EPO104" s="11"/>
      <c r="EPP104" s="11"/>
      <c r="EPQ104" s="11"/>
      <c r="EPR104" s="11"/>
      <c r="EPS104" s="11"/>
      <c r="EPT104" s="11"/>
      <c r="EPU104" s="11"/>
      <c r="EPV104" s="11"/>
      <c r="EPW104" s="11"/>
      <c r="EPX104" s="11"/>
      <c r="EPY104" s="11"/>
      <c r="EPZ104" s="11"/>
      <c r="EQA104" s="11"/>
      <c r="EQB104" s="11"/>
      <c r="EQC104" s="11"/>
      <c r="EQD104" s="11"/>
      <c r="EQE104" s="11"/>
      <c r="EQF104" s="11"/>
      <c r="EQG104" s="11"/>
      <c r="EQH104" s="11"/>
      <c r="EQI104" s="11"/>
      <c r="EQJ104" s="11"/>
      <c r="EQK104" s="11"/>
      <c r="EQL104" s="11"/>
      <c r="EQM104" s="11"/>
      <c r="EQN104" s="11"/>
      <c r="EQO104" s="11"/>
      <c r="EQP104" s="11"/>
      <c r="EQQ104" s="11"/>
      <c r="EQR104" s="11"/>
      <c r="EQS104" s="11"/>
      <c r="EQT104" s="11"/>
      <c r="EQU104" s="11"/>
      <c r="EQV104" s="11"/>
      <c r="EQW104" s="11"/>
      <c r="EQX104" s="11"/>
      <c r="EQY104" s="11"/>
      <c r="EQZ104" s="11"/>
      <c r="ERA104" s="11"/>
      <c r="ERB104" s="11"/>
      <c r="ERC104" s="11"/>
      <c r="ERD104" s="11"/>
      <c r="ERE104" s="11"/>
      <c r="ERF104" s="11"/>
      <c r="ERG104" s="11"/>
      <c r="ERH104" s="11"/>
      <c r="ERI104" s="11"/>
      <c r="ERJ104" s="11"/>
      <c r="ERK104" s="11"/>
      <c r="ERL104" s="11"/>
      <c r="ERM104" s="11"/>
      <c r="ERN104" s="11"/>
      <c r="ERO104" s="11"/>
      <c r="ERP104" s="11"/>
      <c r="ERQ104" s="11"/>
      <c r="ERR104" s="11"/>
      <c r="ERS104" s="11"/>
      <c r="ERT104" s="11"/>
      <c r="ERU104" s="11"/>
      <c r="ERV104" s="11"/>
      <c r="ERW104" s="11"/>
      <c r="ERX104" s="11"/>
      <c r="ERY104" s="11"/>
      <c r="ERZ104" s="11"/>
      <c r="ESA104" s="11"/>
      <c r="ESB104" s="11"/>
      <c r="ESC104" s="11"/>
      <c r="ESD104" s="11"/>
      <c r="ESE104" s="11"/>
      <c r="ESF104" s="11"/>
      <c r="ESG104" s="11"/>
      <c r="ESH104" s="11"/>
      <c r="ESI104" s="11"/>
      <c r="ESJ104" s="11"/>
      <c r="ESK104" s="11"/>
      <c r="ESL104" s="11"/>
      <c r="ESM104" s="11"/>
      <c r="ESN104" s="11"/>
      <c r="ESO104" s="11"/>
      <c r="ESP104" s="11"/>
      <c r="ESQ104" s="11"/>
      <c r="ESR104" s="11"/>
      <c r="ESS104" s="11"/>
      <c r="EST104" s="11"/>
      <c r="ESU104" s="11"/>
      <c r="ESV104" s="11"/>
      <c r="ESW104" s="11"/>
      <c r="ESX104" s="11"/>
      <c r="ESY104" s="11"/>
      <c r="ESZ104" s="11"/>
      <c r="ETA104" s="11"/>
      <c r="ETB104" s="11"/>
      <c r="ETC104" s="11"/>
      <c r="ETD104" s="11"/>
      <c r="ETE104" s="11"/>
      <c r="ETF104" s="11"/>
      <c r="ETG104" s="11"/>
      <c r="ETH104" s="11"/>
      <c r="ETI104" s="11"/>
      <c r="ETJ104" s="11"/>
      <c r="ETK104" s="11"/>
      <c r="ETL104" s="11"/>
      <c r="ETM104" s="11"/>
      <c r="ETN104" s="11"/>
      <c r="ETO104" s="11"/>
      <c r="ETP104" s="11"/>
      <c r="ETQ104" s="11"/>
      <c r="ETR104" s="11"/>
      <c r="ETS104" s="11"/>
      <c r="ETT104" s="11"/>
      <c r="ETU104" s="11"/>
      <c r="ETV104" s="11"/>
      <c r="ETW104" s="11"/>
      <c r="ETX104" s="11"/>
      <c r="ETY104" s="11"/>
      <c r="ETZ104" s="11"/>
      <c r="EUA104" s="11"/>
      <c r="EUB104" s="11"/>
      <c r="EUC104" s="11"/>
      <c r="EUD104" s="11"/>
      <c r="EUE104" s="11"/>
      <c r="EUF104" s="11"/>
      <c r="EUG104" s="11"/>
      <c r="EUH104" s="11"/>
      <c r="EUI104" s="11"/>
      <c r="EUJ104" s="11"/>
      <c r="EUK104" s="11"/>
      <c r="EUL104" s="11"/>
      <c r="EUM104" s="11"/>
      <c r="EUN104" s="11"/>
      <c r="EUO104" s="11"/>
      <c r="EUP104" s="11"/>
      <c r="EUQ104" s="11"/>
      <c r="EUR104" s="11"/>
      <c r="EUS104" s="11"/>
      <c r="EUT104" s="11"/>
      <c r="EUU104" s="11"/>
      <c r="EUV104" s="11"/>
      <c r="EUW104" s="11"/>
      <c r="EUX104" s="11"/>
      <c r="EUY104" s="11"/>
      <c r="EUZ104" s="11"/>
      <c r="EVA104" s="11"/>
      <c r="EVB104" s="11"/>
      <c r="EVC104" s="11"/>
      <c r="EVD104" s="11"/>
      <c r="EVE104" s="11"/>
      <c r="EVF104" s="11"/>
      <c r="EVG104" s="11"/>
      <c r="EVH104" s="11"/>
      <c r="EVI104" s="11"/>
      <c r="EVJ104" s="11"/>
      <c r="EVK104" s="11"/>
      <c r="EVL104" s="11"/>
      <c r="EVM104" s="11"/>
      <c r="EVN104" s="11"/>
      <c r="EVO104" s="11"/>
      <c r="EVP104" s="11"/>
      <c r="EVQ104" s="11"/>
      <c r="EVR104" s="11"/>
      <c r="EVS104" s="11"/>
      <c r="EVT104" s="11"/>
      <c r="EVU104" s="11"/>
      <c r="EVV104" s="11"/>
      <c r="EVW104" s="11"/>
      <c r="EVX104" s="11"/>
      <c r="EVY104" s="11"/>
      <c r="EVZ104" s="11"/>
      <c r="EWA104" s="11"/>
      <c r="EWB104" s="11"/>
      <c r="EWC104" s="11"/>
      <c r="EWD104" s="11"/>
      <c r="EWE104" s="11"/>
      <c r="EWF104" s="11"/>
      <c r="EWG104" s="11"/>
      <c r="EWH104" s="11"/>
      <c r="EWI104" s="11"/>
      <c r="EWJ104" s="11"/>
      <c r="EWK104" s="11"/>
      <c r="EWL104" s="11"/>
      <c r="EWM104" s="11"/>
      <c r="EWN104" s="11"/>
      <c r="EWO104" s="11"/>
      <c r="EWP104" s="11"/>
      <c r="EWQ104" s="11"/>
      <c r="EWR104" s="11"/>
      <c r="EWS104" s="11"/>
      <c r="EWT104" s="11"/>
      <c r="EWU104" s="11"/>
      <c r="EWV104" s="11"/>
      <c r="EWW104" s="11"/>
      <c r="EWX104" s="11"/>
      <c r="EWY104" s="11"/>
      <c r="EWZ104" s="11"/>
      <c r="EXA104" s="11"/>
      <c r="EXB104" s="11"/>
      <c r="EXC104" s="11"/>
      <c r="EXD104" s="11"/>
      <c r="EXE104" s="11"/>
      <c r="EXF104" s="11"/>
      <c r="EXG104" s="11"/>
      <c r="EXH104" s="11"/>
      <c r="EXI104" s="11"/>
      <c r="EXJ104" s="11"/>
      <c r="EXK104" s="11"/>
      <c r="EXL104" s="11"/>
      <c r="EXM104" s="11"/>
      <c r="EXN104" s="11"/>
      <c r="EXO104" s="11"/>
      <c r="EXP104" s="11"/>
      <c r="EXQ104" s="11"/>
      <c r="EXR104" s="11"/>
      <c r="EXS104" s="11"/>
      <c r="EXT104" s="11"/>
      <c r="EXU104" s="11"/>
      <c r="EXV104" s="11"/>
      <c r="EXW104" s="11"/>
      <c r="EXX104" s="11"/>
      <c r="EXY104" s="11"/>
      <c r="EXZ104" s="11"/>
      <c r="EYA104" s="11"/>
      <c r="EYB104" s="11"/>
      <c r="EYC104" s="11"/>
      <c r="EYD104" s="11"/>
      <c r="EYE104" s="11"/>
      <c r="EYF104" s="11"/>
      <c r="EYG104" s="11"/>
      <c r="EYH104" s="11"/>
      <c r="EYI104" s="11"/>
      <c r="EYJ104" s="11"/>
      <c r="EYK104" s="11"/>
      <c r="EYL104" s="11"/>
      <c r="EYM104" s="11"/>
      <c r="EYN104" s="11"/>
      <c r="EYO104" s="11"/>
      <c r="EYP104" s="11"/>
      <c r="EYQ104" s="11"/>
      <c r="EYR104" s="11"/>
      <c r="EYS104" s="11"/>
      <c r="EYT104" s="11"/>
      <c r="EYU104" s="11"/>
      <c r="EYV104" s="11"/>
      <c r="EYW104" s="11"/>
      <c r="EYX104" s="11"/>
      <c r="EYY104" s="11"/>
      <c r="EYZ104" s="11"/>
      <c r="EZA104" s="11"/>
      <c r="EZB104" s="11"/>
      <c r="EZC104" s="11"/>
      <c r="EZD104" s="11"/>
      <c r="EZE104" s="11"/>
      <c r="EZF104" s="11"/>
      <c r="EZG104" s="11"/>
      <c r="EZH104" s="11"/>
      <c r="EZI104" s="11"/>
      <c r="EZJ104" s="11"/>
      <c r="EZK104" s="11"/>
      <c r="EZL104" s="11"/>
      <c r="EZM104" s="11"/>
      <c r="EZN104" s="11"/>
      <c r="EZO104" s="11"/>
      <c r="EZP104" s="11"/>
      <c r="EZQ104" s="11"/>
      <c r="EZR104" s="11"/>
      <c r="EZS104" s="11"/>
      <c r="EZT104" s="11"/>
      <c r="EZU104" s="11"/>
      <c r="EZV104" s="11"/>
      <c r="EZW104" s="11"/>
      <c r="EZX104" s="11"/>
      <c r="EZY104" s="11"/>
      <c r="EZZ104" s="11"/>
      <c r="FAA104" s="11"/>
      <c r="FAB104" s="11"/>
      <c r="FAC104" s="11"/>
      <c r="FAD104" s="11"/>
      <c r="FAE104" s="11"/>
      <c r="FAF104" s="11"/>
      <c r="FAG104" s="11"/>
      <c r="FAH104" s="11"/>
      <c r="FAI104" s="11"/>
      <c r="FAJ104" s="11"/>
      <c r="FAK104" s="11"/>
      <c r="FAL104" s="11"/>
      <c r="FAM104" s="11"/>
      <c r="FAN104" s="11"/>
      <c r="FAO104" s="11"/>
      <c r="FAP104" s="11"/>
      <c r="FAQ104" s="11"/>
      <c r="FAR104" s="11"/>
      <c r="FAS104" s="11"/>
      <c r="FAT104" s="11"/>
      <c r="FAU104" s="11"/>
      <c r="FAV104" s="11"/>
      <c r="FAW104" s="11"/>
      <c r="FAX104" s="11"/>
      <c r="FAY104" s="11"/>
      <c r="FAZ104" s="11"/>
      <c r="FBA104" s="11"/>
      <c r="FBB104" s="11"/>
      <c r="FBC104" s="11"/>
      <c r="FBD104" s="11"/>
      <c r="FBE104" s="11"/>
      <c r="FBF104" s="11"/>
      <c r="FBG104" s="11"/>
      <c r="FBH104" s="11"/>
      <c r="FBI104" s="11"/>
      <c r="FBJ104" s="11"/>
      <c r="FBK104" s="11"/>
      <c r="FBL104" s="11"/>
      <c r="FBM104" s="11"/>
      <c r="FBN104" s="11"/>
      <c r="FBO104" s="11"/>
      <c r="FBP104" s="11"/>
      <c r="FBQ104" s="11"/>
      <c r="FBR104" s="11"/>
      <c r="FBS104" s="11"/>
      <c r="FBT104" s="11"/>
      <c r="FBU104" s="11"/>
      <c r="FBV104" s="11"/>
      <c r="FBW104" s="11"/>
      <c r="FBX104" s="11"/>
      <c r="FBY104" s="11"/>
      <c r="FBZ104" s="11"/>
      <c r="FCA104" s="11"/>
      <c r="FCB104" s="11"/>
      <c r="FCC104" s="11"/>
      <c r="FCD104" s="11"/>
      <c r="FCE104" s="11"/>
      <c r="FCF104" s="11"/>
      <c r="FCG104" s="11"/>
      <c r="FCH104" s="11"/>
      <c r="FCI104" s="11"/>
      <c r="FCJ104" s="11"/>
      <c r="FCK104" s="11"/>
      <c r="FCL104" s="11"/>
      <c r="FCM104" s="11"/>
      <c r="FCN104" s="11"/>
      <c r="FCO104" s="11"/>
      <c r="FCP104" s="11"/>
      <c r="FCQ104" s="11"/>
      <c r="FCR104" s="11"/>
      <c r="FCS104" s="11"/>
      <c r="FCT104" s="11"/>
      <c r="FCU104" s="11"/>
      <c r="FCV104" s="11"/>
      <c r="FCW104" s="11"/>
      <c r="FCX104" s="11"/>
      <c r="FCY104" s="11"/>
      <c r="FCZ104" s="11"/>
      <c r="FDA104" s="11"/>
      <c r="FDB104" s="11"/>
      <c r="FDC104" s="11"/>
      <c r="FDD104" s="11"/>
      <c r="FDE104" s="11"/>
      <c r="FDF104" s="11"/>
      <c r="FDG104" s="11"/>
      <c r="FDH104" s="11"/>
      <c r="FDI104" s="11"/>
      <c r="FDJ104" s="11"/>
      <c r="FDK104" s="11"/>
      <c r="FDL104" s="11"/>
      <c r="FDM104" s="11"/>
      <c r="FDN104" s="11"/>
      <c r="FDO104" s="11"/>
      <c r="FDP104" s="11"/>
      <c r="FDQ104" s="11"/>
      <c r="FDR104" s="11"/>
      <c r="FDS104" s="11"/>
      <c r="FDT104" s="11"/>
      <c r="FDU104" s="11"/>
      <c r="FDV104" s="11"/>
      <c r="FDW104" s="11"/>
      <c r="FDX104" s="11"/>
      <c r="FDY104" s="11"/>
      <c r="FDZ104" s="11"/>
      <c r="FEA104" s="11"/>
      <c r="FEB104" s="11"/>
      <c r="FEC104" s="11"/>
      <c r="FED104" s="11"/>
      <c r="FEE104" s="11"/>
      <c r="FEF104" s="11"/>
      <c r="FEG104" s="11"/>
      <c r="FEH104" s="11"/>
      <c r="FEI104" s="11"/>
      <c r="FEJ104" s="11"/>
      <c r="FEK104" s="11"/>
      <c r="FEL104" s="11"/>
      <c r="FEM104" s="11"/>
      <c r="FEN104" s="11"/>
      <c r="FEO104" s="11"/>
      <c r="FEP104" s="11"/>
      <c r="FEQ104" s="11"/>
      <c r="FER104" s="11"/>
      <c r="FES104" s="11"/>
      <c r="FET104" s="11"/>
      <c r="FEU104" s="11"/>
      <c r="FEV104" s="11"/>
      <c r="FEW104" s="11"/>
      <c r="FEX104" s="11"/>
      <c r="FEY104" s="11"/>
      <c r="FEZ104" s="11"/>
      <c r="FFA104" s="11"/>
      <c r="FFB104" s="11"/>
      <c r="FFC104" s="11"/>
      <c r="FFD104" s="11"/>
      <c r="FFE104" s="11"/>
      <c r="FFF104" s="11"/>
      <c r="FFG104" s="11"/>
      <c r="FFH104" s="11"/>
      <c r="FFI104" s="11"/>
      <c r="FFJ104" s="11"/>
      <c r="FFK104" s="11"/>
      <c r="FFL104" s="11"/>
      <c r="FFM104" s="11"/>
      <c r="FFN104" s="11"/>
      <c r="FFO104" s="11"/>
      <c r="FFP104" s="11"/>
      <c r="FFQ104" s="11"/>
      <c r="FFR104" s="11"/>
      <c r="FFS104" s="11"/>
      <c r="FFT104" s="11"/>
      <c r="FFU104" s="11"/>
      <c r="FFV104" s="11"/>
      <c r="FFW104" s="11"/>
      <c r="FFX104" s="11"/>
      <c r="FFY104" s="11"/>
      <c r="FFZ104" s="11"/>
      <c r="FGA104" s="11"/>
      <c r="FGB104" s="11"/>
      <c r="FGC104" s="11"/>
      <c r="FGD104" s="11"/>
      <c r="FGE104" s="11"/>
      <c r="FGF104" s="11"/>
      <c r="FGG104" s="11"/>
      <c r="FGH104" s="11"/>
      <c r="FGI104" s="11"/>
      <c r="FGJ104" s="11"/>
      <c r="FGK104" s="11"/>
      <c r="FGL104" s="11"/>
      <c r="FGM104" s="11"/>
      <c r="FGN104" s="11"/>
      <c r="FGO104" s="11"/>
      <c r="FGP104" s="11"/>
      <c r="FGQ104" s="11"/>
      <c r="FGR104" s="11"/>
      <c r="FGS104" s="11"/>
      <c r="FGT104" s="11"/>
      <c r="FGU104" s="11"/>
      <c r="FGV104" s="11"/>
      <c r="FGW104" s="11"/>
      <c r="FGX104" s="11"/>
      <c r="FGY104" s="11"/>
      <c r="FGZ104" s="11"/>
      <c r="FHA104" s="11"/>
      <c r="FHB104" s="11"/>
      <c r="FHC104" s="11"/>
      <c r="FHD104" s="11"/>
      <c r="FHE104" s="11"/>
      <c r="FHF104" s="11"/>
      <c r="FHG104" s="11"/>
      <c r="FHH104" s="11"/>
      <c r="FHI104" s="11"/>
      <c r="FHJ104" s="11"/>
      <c r="FHK104" s="11"/>
      <c r="FHL104" s="11"/>
      <c r="FHM104" s="11"/>
      <c r="FHN104" s="11"/>
      <c r="FHO104" s="11"/>
      <c r="FHP104" s="11"/>
      <c r="FHQ104" s="11"/>
      <c r="FHR104" s="11"/>
      <c r="FHS104" s="11"/>
      <c r="FHT104" s="11"/>
      <c r="FHU104" s="11"/>
      <c r="FHV104" s="11"/>
      <c r="FHW104" s="11"/>
      <c r="FHX104" s="11"/>
      <c r="FHY104" s="11"/>
      <c r="FHZ104" s="11"/>
      <c r="FIA104" s="11"/>
      <c r="FIB104" s="11"/>
      <c r="FIC104" s="11"/>
      <c r="FID104" s="11"/>
      <c r="FIE104" s="11"/>
      <c r="FIF104" s="11"/>
      <c r="FIG104" s="11"/>
      <c r="FIH104" s="11"/>
      <c r="FII104" s="11"/>
      <c r="FIJ104" s="11"/>
      <c r="FIK104" s="11"/>
      <c r="FIL104" s="11"/>
      <c r="FIM104" s="11"/>
      <c r="FIN104" s="11"/>
      <c r="FIO104" s="11"/>
      <c r="FIP104" s="11"/>
      <c r="FIQ104" s="11"/>
      <c r="FIR104" s="11"/>
      <c r="FIS104" s="11"/>
      <c r="FIT104" s="11"/>
      <c r="FIU104" s="11"/>
      <c r="FIV104" s="11"/>
      <c r="FIW104" s="11"/>
      <c r="FIX104" s="11"/>
      <c r="FIY104" s="11"/>
      <c r="FIZ104" s="11"/>
      <c r="FJA104" s="11"/>
      <c r="FJB104" s="11"/>
      <c r="FJC104" s="11"/>
      <c r="FJD104" s="11"/>
      <c r="FJE104" s="11"/>
      <c r="FJF104" s="11"/>
      <c r="FJG104" s="11"/>
      <c r="FJH104" s="11"/>
      <c r="FJI104" s="11"/>
      <c r="FJJ104" s="11"/>
      <c r="FJK104" s="11"/>
      <c r="FJL104" s="11"/>
      <c r="FJM104" s="11"/>
      <c r="FJN104" s="11"/>
      <c r="FJO104" s="11"/>
      <c r="FJP104" s="11"/>
      <c r="FJQ104" s="11"/>
      <c r="FJR104" s="11"/>
      <c r="FJS104" s="11"/>
      <c r="FJT104" s="11"/>
      <c r="FJU104" s="11"/>
      <c r="FJV104" s="11"/>
      <c r="FJW104" s="11"/>
      <c r="FJX104" s="11"/>
      <c r="FJY104" s="11"/>
      <c r="FJZ104" s="11"/>
      <c r="FKA104" s="11"/>
      <c r="FKB104" s="11"/>
      <c r="FKC104" s="11"/>
      <c r="FKD104" s="11"/>
      <c r="FKE104" s="11"/>
      <c r="FKF104" s="11"/>
      <c r="FKG104" s="11"/>
      <c r="FKH104" s="11"/>
      <c r="FKI104" s="11"/>
      <c r="FKJ104" s="11"/>
      <c r="FKK104" s="11"/>
      <c r="FKL104" s="11"/>
      <c r="FKM104" s="11"/>
      <c r="FKN104" s="11"/>
      <c r="FKO104" s="11"/>
      <c r="FKP104" s="11"/>
      <c r="FKQ104" s="11"/>
      <c r="FKR104" s="11"/>
      <c r="FKS104" s="11"/>
      <c r="FKT104" s="11"/>
      <c r="FKU104" s="11"/>
      <c r="FKV104" s="11"/>
      <c r="FKW104" s="11"/>
      <c r="FKX104" s="11"/>
      <c r="FKY104" s="11"/>
      <c r="FKZ104" s="11"/>
      <c r="FLA104" s="11"/>
      <c r="FLB104" s="11"/>
      <c r="FLC104" s="11"/>
      <c r="FLD104" s="11"/>
      <c r="FLE104" s="11"/>
      <c r="FLF104" s="11"/>
      <c r="FLG104" s="11"/>
      <c r="FLH104" s="11"/>
      <c r="FLI104" s="11"/>
      <c r="FLJ104" s="11"/>
      <c r="FLK104" s="11"/>
      <c r="FLL104" s="11"/>
      <c r="FLM104" s="11"/>
      <c r="FLN104" s="11"/>
      <c r="FLO104" s="11"/>
      <c r="FLP104" s="11"/>
      <c r="FLQ104" s="11"/>
      <c r="FLR104" s="11"/>
      <c r="FLS104" s="11"/>
      <c r="FLT104" s="11"/>
      <c r="FLU104" s="11"/>
      <c r="FLV104" s="11"/>
      <c r="FLW104" s="11"/>
      <c r="FLX104" s="11"/>
      <c r="FLY104" s="11"/>
      <c r="FLZ104" s="11"/>
      <c r="FMA104" s="11"/>
      <c r="FMB104" s="11"/>
      <c r="FMC104" s="11"/>
      <c r="FMD104" s="11"/>
      <c r="FME104" s="11"/>
      <c r="FMF104" s="11"/>
      <c r="FMG104" s="11"/>
      <c r="FMH104" s="11"/>
      <c r="FMI104" s="11"/>
      <c r="FMJ104" s="11"/>
      <c r="FMK104" s="11"/>
      <c r="FML104" s="11"/>
      <c r="FMM104" s="11"/>
      <c r="FMN104" s="11"/>
      <c r="FMO104" s="11"/>
      <c r="FMP104" s="11"/>
      <c r="FMQ104" s="11"/>
      <c r="FMR104" s="11"/>
      <c r="FMS104" s="11"/>
      <c r="FMT104" s="11"/>
      <c r="FMU104" s="11"/>
      <c r="FMV104" s="11"/>
      <c r="FMW104" s="11"/>
      <c r="FMX104" s="11"/>
      <c r="FMY104" s="11"/>
      <c r="FMZ104" s="11"/>
      <c r="FNA104" s="11"/>
      <c r="FNB104" s="11"/>
      <c r="FNC104" s="11"/>
      <c r="FND104" s="11"/>
      <c r="FNE104" s="11"/>
      <c r="FNF104" s="11"/>
      <c r="FNG104" s="11"/>
      <c r="FNH104" s="11"/>
      <c r="FNI104" s="11"/>
      <c r="FNJ104" s="11"/>
      <c r="FNK104" s="11"/>
      <c r="FNL104" s="11"/>
      <c r="FNM104" s="11"/>
      <c r="FNN104" s="11"/>
      <c r="FNO104" s="11"/>
      <c r="FNP104" s="11"/>
      <c r="FNQ104" s="11"/>
      <c r="FNR104" s="11"/>
      <c r="FNS104" s="11"/>
      <c r="FNT104" s="11"/>
      <c r="FNU104" s="11"/>
      <c r="FNV104" s="11"/>
      <c r="FNW104" s="11"/>
      <c r="FNX104" s="11"/>
      <c r="FNY104" s="11"/>
      <c r="FNZ104" s="11"/>
      <c r="FOA104" s="11"/>
      <c r="FOB104" s="11"/>
      <c r="FOC104" s="11"/>
      <c r="FOD104" s="11"/>
      <c r="FOE104" s="11"/>
      <c r="FOF104" s="11"/>
      <c r="FOG104" s="11"/>
      <c r="FOH104" s="11"/>
      <c r="FOI104" s="11"/>
      <c r="FOJ104" s="11"/>
      <c r="FOK104" s="11"/>
      <c r="FOL104" s="11"/>
      <c r="FOM104" s="11"/>
      <c r="FON104" s="11"/>
      <c r="FOO104" s="11"/>
      <c r="FOP104" s="11"/>
      <c r="FOQ104" s="11"/>
      <c r="FOR104" s="11"/>
      <c r="FOS104" s="11"/>
      <c r="FOT104" s="11"/>
      <c r="FOU104" s="11"/>
      <c r="FOV104" s="11"/>
      <c r="FOW104" s="11"/>
      <c r="FOX104" s="11"/>
      <c r="FOY104" s="11"/>
      <c r="FOZ104" s="11"/>
      <c r="FPA104" s="11"/>
      <c r="FPB104" s="11"/>
      <c r="FPC104" s="11"/>
      <c r="FPD104" s="11"/>
      <c r="FPE104" s="11"/>
      <c r="FPF104" s="11"/>
      <c r="FPG104" s="11"/>
      <c r="FPH104" s="11"/>
      <c r="FPI104" s="11"/>
      <c r="FPJ104" s="11"/>
      <c r="FPK104" s="11"/>
      <c r="FPL104" s="11"/>
      <c r="FPM104" s="11"/>
      <c r="FPN104" s="11"/>
      <c r="FPO104" s="11"/>
      <c r="FPP104" s="11"/>
      <c r="FPQ104" s="11"/>
      <c r="FPR104" s="11"/>
      <c r="FPS104" s="11"/>
      <c r="FPT104" s="11"/>
      <c r="FPU104" s="11"/>
      <c r="FPV104" s="11"/>
      <c r="FPW104" s="11"/>
      <c r="FPX104" s="11"/>
      <c r="FPY104" s="11"/>
      <c r="FPZ104" s="11"/>
      <c r="FQA104" s="11"/>
      <c r="FQB104" s="11"/>
      <c r="FQC104" s="11"/>
      <c r="FQD104" s="11"/>
      <c r="FQE104" s="11"/>
      <c r="FQF104" s="11"/>
      <c r="FQG104" s="11"/>
      <c r="FQH104" s="11"/>
      <c r="FQI104" s="11"/>
      <c r="FQJ104" s="11"/>
      <c r="FQK104" s="11"/>
      <c r="FQL104" s="11"/>
      <c r="FQM104" s="11"/>
      <c r="FQN104" s="11"/>
      <c r="FQO104" s="11"/>
      <c r="FQP104" s="11"/>
      <c r="FQQ104" s="11"/>
      <c r="FQR104" s="11"/>
      <c r="FQS104" s="11"/>
      <c r="FQT104" s="11"/>
      <c r="FQU104" s="11"/>
      <c r="FQV104" s="11"/>
      <c r="FQW104" s="11"/>
      <c r="FQX104" s="11"/>
      <c r="FQY104" s="11"/>
      <c r="FQZ104" s="11"/>
      <c r="FRA104" s="11"/>
      <c r="FRB104" s="11"/>
      <c r="FRC104" s="11"/>
      <c r="FRD104" s="11"/>
      <c r="FRE104" s="11"/>
      <c r="FRF104" s="11"/>
      <c r="FRG104" s="11"/>
      <c r="FRH104" s="11"/>
      <c r="FRI104" s="11"/>
      <c r="FRJ104" s="11"/>
      <c r="FRK104" s="11"/>
      <c r="FRL104" s="11"/>
      <c r="FRM104" s="11"/>
      <c r="FRN104" s="11"/>
      <c r="FRO104" s="11"/>
      <c r="FRP104" s="11"/>
      <c r="FRQ104" s="11"/>
      <c r="FRR104" s="11"/>
      <c r="FRS104" s="11"/>
      <c r="FRT104" s="11"/>
      <c r="FRU104" s="11"/>
      <c r="FRV104" s="11"/>
      <c r="FRW104" s="11"/>
      <c r="FRX104" s="11"/>
      <c r="FRY104" s="11"/>
      <c r="FRZ104" s="11"/>
      <c r="FSA104" s="11"/>
      <c r="FSB104" s="11"/>
      <c r="FSC104" s="11"/>
      <c r="FSD104" s="11"/>
      <c r="FSE104" s="11"/>
      <c r="FSF104" s="11"/>
      <c r="FSG104" s="11"/>
      <c r="FSH104" s="11"/>
      <c r="FSI104" s="11"/>
      <c r="FSJ104" s="11"/>
      <c r="FSK104" s="11"/>
      <c r="FSL104" s="11"/>
      <c r="FSM104" s="11"/>
      <c r="FSN104" s="11"/>
      <c r="FSO104" s="11"/>
      <c r="FSP104" s="11"/>
      <c r="FSQ104" s="11"/>
      <c r="FSR104" s="11"/>
      <c r="FSS104" s="11"/>
      <c r="FST104" s="11"/>
      <c r="FSU104" s="11"/>
      <c r="FSV104" s="11"/>
      <c r="FSW104" s="11"/>
      <c r="FSX104" s="11"/>
      <c r="FSY104" s="11"/>
      <c r="FSZ104" s="11"/>
      <c r="FTA104" s="11"/>
      <c r="FTB104" s="11"/>
      <c r="FTC104" s="11"/>
      <c r="FTD104" s="11"/>
      <c r="FTE104" s="11"/>
      <c r="FTF104" s="11"/>
      <c r="FTG104" s="11"/>
      <c r="FTH104" s="11"/>
      <c r="FTI104" s="11"/>
      <c r="FTJ104" s="11"/>
      <c r="FTK104" s="11"/>
      <c r="FTL104" s="11"/>
      <c r="FTM104" s="11"/>
      <c r="FTN104" s="11"/>
      <c r="FTO104" s="11"/>
      <c r="FTP104" s="11"/>
      <c r="FTQ104" s="11"/>
      <c r="FTR104" s="11"/>
      <c r="FTS104" s="11"/>
      <c r="FTT104" s="11"/>
      <c r="FTU104" s="11"/>
      <c r="FTV104" s="11"/>
      <c r="FTW104" s="11"/>
      <c r="FTX104" s="11"/>
      <c r="FTY104" s="11"/>
      <c r="FTZ104" s="11"/>
      <c r="FUA104" s="11"/>
      <c r="FUB104" s="11"/>
      <c r="FUC104" s="11"/>
      <c r="FUD104" s="11"/>
      <c r="FUE104" s="11"/>
      <c r="FUF104" s="11"/>
      <c r="FUG104" s="11"/>
      <c r="FUH104" s="11"/>
      <c r="FUI104" s="11"/>
      <c r="FUJ104" s="11"/>
      <c r="FUK104" s="11"/>
      <c r="FUL104" s="11"/>
      <c r="FUM104" s="11"/>
      <c r="FUN104" s="11"/>
      <c r="FUO104" s="11"/>
      <c r="FUP104" s="11"/>
      <c r="FUQ104" s="11"/>
      <c r="FUR104" s="11"/>
      <c r="FUS104" s="11"/>
      <c r="FUT104" s="11"/>
      <c r="FUU104" s="11"/>
      <c r="FUV104" s="11"/>
      <c r="FUW104" s="11"/>
      <c r="FUX104" s="11"/>
      <c r="FUY104" s="11"/>
      <c r="FUZ104" s="11"/>
      <c r="FVA104" s="11"/>
      <c r="FVB104" s="11"/>
      <c r="FVC104" s="11"/>
      <c r="FVD104" s="11"/>
      <c r="FVE104" s="11"/>
      <c r="FVF104" s="11"/>
      <c r="FVG104" s="11"/>
      <c r="FVH104" s="11"/>
      <c r="FVI104" s="11"/>
      <c r="FVJ104" s="11"/>
      <c r="FVK104" s="11"/>
      <c r="FVL104" s="11"/>
      <c r="FVM104" s="11"/>
      <c r="FVN104" s="11"/>
      <c r="FVO104" s="11"/>
      <c r="FVP104" s="11"/>
      <c r="FVQ104" s="11"/>
      <c r="FVR104" s="11"/>
      <c r="FVS104" s="11"/>
      <c r="FVT104" s="11"/>
      <c r="FVU104" s="11"/>
      <c r="FVV104" s="11"/>
      <c r="FVW104" s="11"/>
      <c r="FVX104" s="11"/>
      <c r="FVY104" s="11"/>
      <c r="FVZ104" s="11"/>
      <c r="FWA104" s="11"/>
      <c r="FWB104" s="11"/>
      <c r="FWC104" s="11"/>
      <c r="FWD104" s="11"/>
      <c r="FWE104" s="11"/>
      <c r="FWF104" s="11"/>
      <c r="FWG104" s="11"/>
      <c r="FWH104" s="11"/>
      <c r="FWI104" s="11"/>
      <c r="FWJ104" s="11"/>
      <c r="FWK104" s="11"/>
      <c r="FWL104" s="11"/>
      <c r="FWM104" s="11"/>
      <c r="FWN104" s="11"/>
      <c r="FWO104" s="11"/>
      <c r="FWP104" s="11"/>
      <c r="FWQ104" s="11"/>
      <c r="FWR104" s="11"/>
      <c r="FWS104" s="11"/>
      <c r="FWT104" s="11"/>
      <c r="FWU104" s="11"/>
      <c r="FWV104" s="11"/>
      <c r="FWW104" s="11"/>
      <c r="FWX104" s="11"/>
      <c r="FWY104" s="11"/>
      <c r="FWZ104" s="11"/>
      <c r="FXA104" s="11"/>
      <c r="FXB104" s="11"/>
      <c r="FXC104" s="11"/>
      <c r="FXD104" s="11"/>
      <c r="FXE104" s="11"/>
      <c r="FXF104" s="11"/>
      <c r="FXG104" s="11"/>
      <c r="FXH104" s="11"/>
      <c r="FXI104" s="11"/>
      <c r="FXJ104" s="11"/>
      <c r="FXK104" s="11"/>
      <c r="FXL104" s="11"/>
      <c r="FXM104" s="11"/>
      <c r="FXN104" s="11"/>
      <c r="FXO104" s="11"/>
      <c r="FXP104" s="11"/>
      <c r="FXQ104" s="11"/>
      <c r="FXR104" s="11"/>
      <c r="FXS104" s="11"/>
      <c r="FXT104" s="11"/>
      <c r="FXU104" s="11"/>
      <c r="FXV104" s="11"/>
      <c r="FXW104" s="11"/>
      <c r="FXX104" s="11"/>
      <c r="FXY104" s="11"/>
      <c r="FXZ104" s="11"/>
      <c r="FYA104" s="11"/>
      <c r="FYB104" s="11"/>
      <c r="FYC104" s="11"/>
      <c r="FYD104" s="11"/>
      <c r="FYE104" s="11"/>
      <c r="FYF104" s="11"/>
      <c r="FYG104" s="11"/>
      <c r="FYH104" s="11"/>
      <c r="FYI104" s="11"/>
      <c r="FYJ104" s="11"/>
      <c r="FYK104" s="11"/>
      <c r="FYL104" s="11"/>
      <c r="FYM104" s="11"/>
      <c r="FYN104" s="11"/>
      <c r="FYO104" s="11"/>
      <c r="FYP104" s="11"/>
      <c r="FYQ104" s="11"/>
      <c r="FYR104" s="11"/>
      <c r="FYS104" s="11"/>
      <c r="FYT104" s="11"/>
      <c r="FYU104" s="11"/>
      <c r="FYV104" s="11"/>
      <c r="FYW104" s="11"/>
      <c r="FYX104" s="11"/>
      <c r="FYY104" s="11"/>
      <c r="FYZ104" s="11"/>
      <c r="FZA104" s="11"/>
      <c r="FZB104" s="11"/>
      <c r="FZC104" s="11"/>
      <c r="FZD104" s="11"/>
      <c r="FZE104" s="11"/>
      <c r="FZF104" s="11"/>
      <c r="FZG104" s="11"/>
      <c r="FZH104" s="11"/>
      <c r="FZI104" s="11"/>
      <c r="FZJ104" s="11"/>
      <c r="FZK104" s="11"/>
      <c r="FZL104" s="11"/>
      <c r="FZM104" s="11"/>
      <c r="FZN104" s="11"/>
      <c r="FZO104" s="11"/>
      <c r="FZP104" s="11"/>
      <c r="FZQ104" s="11"/>
      <c r="FZR104" s="11"/>
      <c r="FZS104" s="11"/>
      <c r="FZT104" s="11"/>
      <c r="FZU104" s="11"/>
      <c r="FZV104" s="11"/>
      <c r="FZW104" s="11"/>
      <c r="FZX104" s="11"/>
      <c r="FZY104" s="11"/>
      <c r="FZZ104" s="11"/>
      <c r="GAA104" s="11"/>
      <c r="GAB104" s="11"/>
      <c r="GAC104" s="11"/>
      <c r="GAD104" s="11"/>
      <c r="GAE104" s="11"/>
      <c r="GAF104" s="11"/>
      <c r="GAG104" s="11"/>
      <c r="GAH104" s="11"/>
      <c r="GAI104" s="11"/>
      <c r="GAJ104" s="11"/>
      <c r="GAK104" s="11"/>
      <c r="GAL104" s="11"/>
      <c r="GAM104" s="11"/>
      <c r="GAN104" s="11"/>
      <c r="GAO104" s="11"/>
      <c r="GAP104" s="11"/>
      <c r="GAQ104" s="11"/>
      <c r="GAR104" s="11"/>
      <c r="GAS104" s="11"/>
      <c r="GAT104" s="11"/>
      <c r="GAU104" s="11"/>
      <c r="GAV104" s="11"/>
      <c r="GAW104" s="11"/>
      <c r="GAX104" s="11"/>
      <c r="GAY104" s="11"/>
      <c r="GAZ104" s="11"/>
      <c r="GBA104" s="11"/>
      <c r="GBB104" s="11"/>
      <c r="GBC104" s="11"/>
      <c r="GBD104" s="11"/>
      <c r="GBE104" s="11"/>
      <c r="GBF104" s="11"/>
      <c r="GBG104" s="11"/>
      <c r="GBH104" s="11"/>
      <c r="GBI104" s="11"/>
      <c r="GBJ104" s="11"/>
      <c r="GBK104" s="11"/>
      <c r="GBL104" s="11"/>
      <c r="GBM104" s="11"/>
      <c r="GBN104" s="11"/>
      <c r="GBO104" s="11"/>
      <c r="GBP104" s="11"/>
      <c r="GBQ104" s="11"/>
      <c r="GBR104" s="11"/>
      <c r="GBS104" s="11"/>
      <c r="GBT104" s="11"/>
      <c r="GBU104" s="11"/>
      <c r="GBV104" s="11"/>
      <c r="GBW104" s="11"/>
      <c r="GBX104" s="11"/>
      <c r="GBY104" s="11"/>
      <c r="GBZ104" s="11"/>
      <c r="GCA104" s="11"/>
      <c r="GCB104" s="11"/>
      <c r="GCC104" s="11"/>
      <c r="GCD104" s="11"/>
      <c r="GCE104" s="11"/>
      <c r="GCF104" s="11"/>
      <c r="GCG104" s="11"/>
      <c r="GCH104" s="11"/>
      <c r="GCI104" s="11"/>
      <c r="GCJ104" s="11"/>
      <c r="GCK104" s="11"/>
      <c r="GCL104" s="11"/>
      <c r="GCM104" s="11"/>
      <c r="GCN104" s="11"/>
      <c r="GCO104" s="11"/>
      <c r="GCP104" s="11"/>
      <c r="GCQ104" s="11"/>
      <c r="GCR104" s="11"/>
      <c r="GCS104" s="11"/>
      <c r="GCT104" s="11"/>
      <c r="GCU104" s="11"/>
      <c r="GCV104" s="11"/>
      <c r="GCW104" s="11"/>
      <c r="GCX104" s="11"/>
      <c r="GCY104" s="11"/>
      <c r="GCZ104" s="11"/>
      <c r="GDA104" s="11"/>
      <c r="GDB104" s="11"/>
      <c r="GDC104" s="11"/>
      <c r="GDD104" s="11"/>
      <c r="GDE104" s="11"/>
      <c r="GDF104" s="11"/>
      <c r="GDG104" s="11"/>
      <c r="GDH104" s="11"/>
      <c r="GDI104" s="11"/>
      <c r="GDJ104" s="11"/>
      <c r="GDK104" s="11"/>
      <c r="GDL104" s="11"/>
      <c r="GDM104" s="11"/>
      <c r="GDN104" s="11"/>
      <c r="GDO104" s="11"/>
      <c r="GDP104" s="11"/>
      <c r="GDQ104" s="11"/>
      <c r="GDR104" s="11"/>
      <c r="GDS104" s="11"/>
      <c r="GDT104" s="11"/>
      <c r="GDU104" s="11"/>
      <c r="GDV104" s="11"/>
      <c r="GDW104" s="11"/>
      <c r="GDX104" s="11"/>
      <c r="GDY104" s="11"/>
      <c r="GDZ104" s="11"/>
      <c r="GEA104" s="11"/>
      <c r="GEB104" s="11"/>
      <c r="GEC104" s="11"/>
      <c r="GED104" s="11"/>
      <c r="GEE104" s="11"/>
      <c r="GEF104" s="11"/>
      <c r="GEG104" s="11"/>
      <c r="GEH104" s="11"/>
      <c r="GEI104" s="11"/>
      <c r="GEJ104" s="11"/>
      <c r="GEK104" s="11"/>
      <c r="GEL104" s="11"/>
      <c r="GEM104" s="11"/>
      <c r="GEN104" s="11"/>
      <c r="GEO104" s="11"/>
      <c r="GEP104" s="11"/>
      <c r="GEQ104" s="11"/>
      <c r="GER104" s="11"/>
      <c r="GES104" s="11"/>
      <c r="GET104" s="11"/>
      <c r="GEU104" s="11"/>
      <c r="GEV104" s="11"/>
      <c r="GEW104" s="11"/>
      <c r="GEX104" s="11"/>
      <c r="GEY104" s="11"/>
      <c r="GEZ104" s="11"/>
      <c r="GFA104" s="11"/>
      <c r="GFB104" s="11"/>
      <c r="GFC104" s="11"/>
      <c r="GFD104" s="11"/>
      <c r="GFE104" s="11"/>
      <c r="GFF104" s="11"/>
      <c r="GFG104" s="11"/>
      <c r="GFH104" s="11"/>
      <c r="GFI104" s="11"/>
      <c r="GFJ104" s="11"/>
      <c r="GFK104" s="11"/>
      <c r="GFL104" s="11"/>
      <c r="GFM104" s="11"/>
      <c r="GFN104" s="11"/>
      <c r="GFO104" s="11"/>
      <c r="GFP104" s="11"/>
      <c r="GFQ104" s="11"/>
      <c r="GFR104" s="11"/>
      <c r="GFS104" s="11"/>
      <c r="GFT104" s="11"/>
      <c r="GFU104" s="11"/>
      <c r="GFV104" s="11"/>
      <c r="GFW104" s="11"/>
      <c r="GFX104" s="11"/>
      <c r="GFY104" s="11"/>
      <c r="GFZ104" s="11"/>
      <c r="GGA104" s="11"/>
      <c r="GGB104" s="11"/>
      <c r="GGC104" s="11"/>
      <c r="GGD104" s="11"/>
      <c r="GGE104" s="11"/>
      <c r="GGF104" s="11"/>
      <c r="GGG104" s="11"/>
      <c r="GGH104" s="11"/>
      <c r="GGI104" s="11"/>
      <c r="GGJ104" s="11"/>
      <c r="GGK104" s="11"/>
      <c r="GGL104" s="11"/>
      <c r="GGM104" s="11"/>
      <c r="GGN104" s="11"/>
      <c r="GGO104" s="11"/>
      <c r="GGP104" s="11"/>
      <c r="GGQ104" s="11"/>
      <c r="GGR104" s="11"/>
      <c r="GGS104" s="11"/>
      <c r="GGT104" s="11"/>
      <c r="GGU104" s="11"/>
      <c r="GGV104" s="11"/>
      <c r="GGW104" s="11"/>
      <c r="GGX104" s="11"/>
      <c r="GGY104" s="11"/>
      <c r="GGZ104" s="11"/>
      <c r="GHA104" s="11"/>
      <c r="GHB104" s="11"/>
      <c r="GHC104" s="11"/>
      <c r="GHD104" s="11"/>
      <c r="GHE104" s="11"/>
      <c r="GHF104" s="11"/>
      <c r="GHG104" s="11"/>
      <c r="GHH104" s="11"/>
      <c r="GHI104" s="11"/>
      <c r="GHJ104" s="11"/>
      <c r="GHK104" s="11"/>
      <c r="GHL104" s="11"/>
      <c r="GHM104" s="11"/>
      <c r="GHN104" s="11"/>
      <c r="GHO104" s="11"/>
      <c r="GHP104" s="11"/>
      <c r="GHQ104" s="11"/>
      <c r="GHR104" s="11"/>
      <c r="GHS104" s="11"/>
      <c r="GHT104" s="11"/>
      <c r="GHU104" s="11"/>
      <c r="GHV104" s="11"/>
      <c r="GHW104" s="11"/>
      <c r="GHX104" s="11"/>
      <c r="GHY104" s="11"/>
      <c r="GHZ104" s="11"/>
      <c r="GIA104" s="11"/>
      <c r="GIB104" s="11"/>
      <c r="GIC104" s="11"/>
      <c r="GID104" s="11"/>
      <c r="GIE104" s="11"/>
      <c r="GIF104" s="11"/>
      <c r="GIG104" s="11"/>
      <c r="GIH104" s="11"/>
      <c r="GII104" s="11"/>
      <c r="GIJ104" s="11"/>
      <c r="GIK104" s="11"/>
      <c r="GIL104" s="11"/>
      <c r="GIM104" s="11"/>
      <c r="GIN104" s="11"/>
      <c r="GIO104" s="11"/>
      <c r="GIP104" s="11"/>
      <c r="GIQ104" s="11"/>
      <c r="GIR104" s="11"/>
      <c r="GIS104" s="11"/>
      <c r="GIT104" s="11"/>
      <c r="GIU104" s="11"/>
      <c r="GIV104" s="11"/>
      <c r="GIW104" s="11"/>
      <c r="GIX104" s="11"/>
      <c r="GIY104" s="11"/>
      <c r="GIZ104" s="11"/>
      <c r="GJA104" s="11"/>
      <c r="GJB104" s="11"/>
      <c r="GJC104" s="11"/>
      <c r="GJD104" s="11"/>
      <c r="GJE104" s="11"/>
      <c r="GJF104" s="11"/>
      <c r="GJG104" s="11"/>
      <c r="GJH104" s="11"/>
      <c r="GJI104" s="11"/>
      <c r="GJJ104" s="11"/>
      <c r="GJK104" s="11"/>
      <c r="GJL104" s="11"/>
      <c r="GJM104" s="11"/>
      <c r="GJN104" s="11"/>
      <c r="GJO104" s="11"/>
      <c r="GJP104" s="11"/>
      <c r="GJQ104" s="11"/>
      <c r="GJR104" s="11"/>
      <c r="GJS104" s="11"/>
      <c r="GJT104" s="11"/>
      <c r="GJU104" s="11"/>
      <c r="GJV104" s="11"/>
      <c r="GJW104" s="11"/>
      <c r="GJX104" s="11"/>
      <c r="GJY104" s="11"/>
      <c r="GJZ104" s="11"/>
      <c r="GKA104" s="11"/>
      <c r="GKB104" s="11"/>
      <c r="GKC104" s="11"/>
      <c r="GKD104" s="11"/>
      <c r="GKE104" s="11"/>
      <c r="GKF104" s="11"/>
      <c r="GKG104" s="11"/>
      <c r="GKH104" s="11"/>
      <c r="GKI104" s="11"/>
      <c r="GKJ104" s="11"/>
      <c r="GKK104" s="11"/>
      <c r="GKL104" s="11"/>
      <c r="GKM104" s="11"/>
      <c r="GKN104" s="11"/>
      <c r="GKO104" s="11"/>
      <c r="GKP104" s="11"/>
      <c r="GKQ104" s="11"/>
      <c r="GKR104" s="11"/>
      <c r="GKS104" s="11"/>
      <c r="GKT104" s="11"/>
      <c r="GKU104" s="11"/>
      <c r="GKV104" s="11"/>
      <c r="GKW104" s="11"/>
      <c r="GKX104" s="11"/>
      <c r="GKY104" s="11"/>
      <c r="GKZ104" s="11"/>
      <c r="GLA104" s="11"/>
      <c r="GLB104" s="11"/>
      <c r="GLC104" s="11"/>
      <c r="GLD104" s="11"/>
      <c r="GLE104" s="11"/>
      <c r="GLF104" s="11"/>
      <c r="GLG104" s="11"/>
      <c r="GLH104" s="11"/>
      <c r="GLI104" s="11"/>
      <c r="GLJ104" s="11"/>
      <c r="GLK104" s="11"/>
      <c r="GLL104" s="11"/>
      <c r="GLM104" s="11"/>
      <c r="GLN104" s="11"/>
      <c r="GLO104" s="11"/>
      <c r="GLP104" s="11"/>
      <c r="GLQ104" s="11"/>
      <c r="GLR104" s="11"/>
      <c r="GLS104" s="11"/>
      <c r="GLT104" s="11"/>
      <c r="GLU104" s="11"/>
      <c r="GLV104" s="11"/>
      <c r="GLW104" s="11"/>
      <c r="GLX104" s="11"/>
      <c r="GLY104" s="11"/>
      <c r="GLZ104" s="11"/>
      <c r="GMA104" s="11"/>
      <c r="GMB104" s="11"/>
      <c r="GMC104" s="11"/>
      <c r="GMD104" s="11"/>
      <c r="GME104" s="11"/>
      <c r="GMF104" s="11"/>
      <c r="GMG104" s="11"/>
      <c r="GMH104" s="11"/>
      <c r="GMI104" s="11"/>
      <c r="GMJ104" s="11"/>
      <c r="GMK104" s="11"/>
      <c r="GML104" s="11"/>
      <c r="GMM104" s="11"/>
      <c r="GMN104" s="11"/>
      <c r="GMO104" s="11"/>
      <c r="GMP104" s="11"/>
      <c r="GMQ104" s="11"/>
      <c r="GMR104" s="11"/>
      <c r="GMS104" s="11"/>
      <c r="GMT104" s="11"/>
      <c r="GMU104" s="11"/>
      <c r="GMV104" s="11"/>
      <c r="GMW104" s="11"/>
      <c r="GMX104" s="11"/>
      <c r="GMY104" s="11"/>
      <c r="GMZ104" s="11"/>
      <c r="GNA104" s="11"/>
      <c r="GNB104" s="11"/>
      <c r="GNC104" s="11"/>
      <c r="GND104" s="11"/>
      <c r="GNE104" s="11"/>
      <c r="GNF104" s="11"/>
      <c r="GNG104" s="11"/>
      <c r="GNH104" s="11"/>
      <c r="GNI104" s="11"/>
      <c r="GNJ104" s="11"/>
      <c r="GNK104" s="11"/>
      <c r="GNL104" s="11"/>
      <c r="GNM104" s="11"/>
      <c r="GNN104" s="11"/>
      <c r="GNO104" s="11"/>
      <c r="GNP104" s="11"/>
      <c r="GNQ104" s="11"/>
      <c r="GNR104" s="11"/>
      <c r="GNS104" s="11"/>
      <c r="GNT104" s="11"/>
      <c r="GNU104" s="11"/>
      <c r="GNV104" s="11"/>
      <c r="GNW104" s="11"/>
      <c r="GNX104" s="11"/>
      <c r="GNY104" s="11"/>
      <c r="GNZ104" s="11"/>
      <c r="GOA104" s="11"/>
      <c r="GOB104" s="11"/>
      <c r="GOC104" s="11"/>
      <c r="GOD104" s="11"/>
      <c r="GOE104" s="11"/>
      <c r="GOF104" s="11"/>
      <c r="GOG104" s="11"/>
      <c r="GOH104" s="11"/>
      <c r="GOI104" s="11"/>
      <c r="GOJ104" s="11"/>
      <c r="GOK104" s="11"/>
      <c r="GOL104" s="11"/>
      <c r="GOM104" s="11"/>
      <c r="GON104" s="11"/>
      <c r="GOO104" s="11"/>
      <c r="GOP104" s="11"/>
      <c r="GOQ104" s="11"/>
      <c r="GOR104" s="11"/>
      <c r="GOS104" s="11"/>
      <c r="GOT104" s="11"/>
      <c r="GOU104" s="11"/>
      <c r="GOV104" s="11"/>
      <c r="GOW104" s="11"/>
      <c r="GOX104" s="11"/>
      <c r="GOY104" s="11"/>
      <c r="GOZ104" s="11"/>
      <c r="GPA104" s="11"/>
      <c r="GPB104" s="11"/>
      <c r="GPC104" s="11"/>
      <c r="GPD104" s="11"/>
      <c r="GPE104" s="11"/>
      <c r="GPF104" s="11"/>
      <c r="GPG104" s="11"/>
      <c r="GPH104" s="11"/>
      <c r="GPI104" s="11"/>
      <c r="GPJ104" s="11"/>
      <c r="GPK104" s="11"/>
      <c r="GPL104" s="11"/>
      <c r="GPM104" s="11"/>
      <c r="GPN104" s="11"/>
      <c r="GPO104" s="11"/>
      <c r="GPP104" s="11"/>
      <c r="GPQ104" s="11"/>
      <c r="GPR104" s="11"/>
      <c r="GPS104" s="11"/>
      <c r="GPT104" s="11"/>
      <c r="GPU104" s="11"/>
      <c r="GPV104" s="11"/>
      <c r="GPW104" s="11"/>
      <c r="GPX104" s="11"/>
      <c r="GPY104" s="11"/>
      <c r="GPZ104" s="11"/>
      <c r="GQA104" s="11"/>
      <c r="GQB104" s="11"/>
      <c r="GQC104" s="11"/>
      <c r="GQD104" s="11"/>
      <c r="GQE104" s="11"/>
      <c r="GQF104" s="11"/>
      <c r="GQG104" s="11"/>
      <c r="GQH104" s="11"/>
      <c r="GQI104" s="11"/>
      <c r="GQJ104" s="11"/>
      <c r="GQK104" s="11"/>
      <c r="GQL104" s="11"/>
      <c r="GQM104" s="11"/>
      <c r="GQN104" s="11"/>
      <c r="GQO104" s="11"/>
      <c r="GQP104" s="11"/>
      <c r="GQQ104" s="11"/>
      <c r="GQR104" s="11"/>
      <c r="GQS104" s="11"/>
      <c r="GQT104" s="11"/>
      <c r="GQU104" s="11"/>
      <c r="GQV104" s="11"/>
      <c r="GQW104" s="11"/>
      <c r="GQX104" s="11"/>
      <c r="GQY104" s="11"/>
      <c r="GQZ104" s="11"/>
      <c r="GRA104" s="11"/>
      <c r="GRB104" s="11"/>
      <c r="GRC104" s="11"/>
      <c r="GRD104" s="11"/>
      <c r="GRE104" s="11"/>
      <c r="GRF104" s="11"/>
      <c r="GRG104" s="11"/>
      <c r="GRH104" s="11"/>
      <c r="GRI104" s="11"/>
      <c r="GRJ104" s="11"/>
      <c r="GRK104" s="11"/>
      <c r="GRL104" s="11"/>
      <c r="GRM104" s="11"/>
      <c r="GRN104" s="11"/>
      <c r="GRO104" s="11"/>
      <c r="GRP104" s="11"/>
      <c r="GRQ104" s="11"/>
      <c r="GRR104" s="11"/>
      <c r="GRS104" s="11"/>
      <c r="GRT104" s="11"/>
      <c r="GRU104" s="11"/>
      <c r="GRV104" s="11"/>
      <c r="GRW104" s="11"/>
      <c r="GRX104" s="11"/>
      <c r="GRY104" s="11"/>
      <c r="GRZ104" s="11"/>
      <c r="GSA104" s="11"/>
      <c r="GSB104" s="11"/>
      <c r="GSC104" s="11"/>
      <c r="GSD104" s="11"/>
      <c r="GSE104" s="11"/>
      <c r="GSF104" s="11"/>
      <c r="GSG104" s="11"/>
      <c r="GSH104" s="11"/>
      <c r="GSI104" s="11"/>
      <c r="GSJ104" s="11"/>
      <c r="GSK104" s="11"/>
      <c r="GSL104" s="11"/>
      <c r="GSM104" s="11"/>
      <c r="GSN104" s="11"/>
      <c r="GSO104" s="11"/>
      <c r="GSP104" s="11"/>
      <c r="GSQ104" s="11"/>
      <c r="GSR104" s="11"/>
      <c r="GSS104" s="11"/>
      <c r="GST104" s="11"/>
      <c r="GSU104" s="11"/>
      <c r="GSV104" s="11"/>
      <c r="GSW104" s="11"/>
      <c r="GSX104" s="11"/>
      <c r="GSY104" s="11"/>
      <c r="GSZ104" s="11"/>
      <c r="GTA104" s="11"/>
      <c r="GTB104" s="11"/>
      <c r="GTC104" s="11"/>
      <c r="GTD104" s="11"/>
      <c r="GTE104" s="11"/>
      <c r="GTF104" s="11"/>
      <c r="GTG104" s="11"/>
      <c r="GTH104" s="11"/>
      <c r="GTI104" s="11"/>
      <c r="GTJ104" s="11"/>
      <c r="GTK104" s="11"/>
      <c r="GTL104" s="11"/>
      <c r="GTM104" s="11"/>
      <c r="GTN104" s="11"/>
      <c r="GTO104" s="11"/>
      <c r="GTP104" s="11"/>
      <c r="GTQ104" s="11"/>
      <c r="GTR104" s="11"/>
      <c r="GTS104" s="11"/>
      <c r="GTT104" s="11"/>
      <c r="GTU104" s="11"/>
      <c r="GTV104" s="11"/>
      <c r="GTW104" s="11"/>
      <c r="GTX104" s="11"/>
      <c r="GTY104" s="11"/>
      <c r="GTZ104" s="11"/>
      <c r="GUA104" s="11"/>
      <c r="GUB104" s="11"/>
      <c r="GUC104" s="11"/>
      <c r="GUD104" s="11"/>
      <c r="GUE104" s="11"/>
      <c r="GUF104" s="11"/>
      <c r="GUG104" s="11"/>
      <c r="GUH104" s="11"/>
      <c r="GUI104" s="11"/>
      <c r="GUJ104" s="11"/>
      <c r="GUK104" s="11"/>
      <c r="GUL104" s="11"/>
      <c r="GUM104" s="11"/>
      <c r="GUN104" s="11"/>
      <c r="GUO104" s="11"/>
      <c r="GUP104" s="11"/>
      <c r="GUQ104" s="11"/>
      <c r="GUR104" s="11"/>
      <c r="GUS104" s="11"/>
      <c r="GUT104" s="11"/>
      <c r="GUU104" s="11"/>
      <c r="GUV104" s="11"/>
      <c r="GUW104" s="11"/>
      <c r="GUX104" s="11"/>
      <c r="GUY104" s="11"/>
      <c r="GUZ104" s="11"/>
      <c r="GVA104" s="11"/>
      <c r="GVB104" s="11"/>
      <c r="GVC104" s="11"/>
      <c r="GVD104" s="11"/>
      <c r="GVE104" s="11"/>
      <c r="GVF104" s="11"/>
      <c r="GVG104" s="11"/>
      <c r="GVH104" s="11"/>
      <c r="GVI104" s="11"/>
      <c r="GVJ104" s="11"/>
      <c r="GVK104" s="11"/>
      <c r="GVL104" s="11"/>
      <c r="GVM104" s="11"/>
      <c r="GVN104" s="11"/>
      <c r="GVO104" s="11"/>
      <c r="GVP104" s="11"/>
      <c r="GVQ104" s="11"/>
      <c r="GVR104" s="11"/>
      <c r="GVS104" s="11"/>
      <c r="GVT104" s="11"/>
      <c r="GVU104" s="11"/>
      <c r="GVV104" s="11"/>
      <c r="GVW104" s="11"/>
      <c r="GVX104" s="11"/>
      <c r="GVY104" s="11"/>
      <c r="GVZ104" s="11"/>
      <c r="GWA104" s="11"/>
      <c r="GWB104" s="11"/>
      <c r="GWC104" s="11"/>
      <c r="GWD104" s="11"/>
      <c r="GWE104" s="11"/>
      <c r="GWF104" s="11"/>
      <c r="GWG104" s="11"/>
      <c r="GWH104" s="11"/>
      <c r="GWI104" s="11"/>
      <c r="GWJ104" s="11"/>
      <c r="GWK104" s="11"/>
      <c r="GWL104" s="11"/>
      <c r="GWM104" s="11"/>
      <c r="GWN104" s="11"/>
      <c r="GWO104" s="11"/>
      <c r="GWP104" s="11"/>
      <c r="GWQ104" s="11"/>
      <c r="GWR104" s="11"/>
      <c r="GWS104" s="11"/>
      <c r="GWT104" s="11"/>
      <c r="GWU104" s="11"/>
      <c r="GWV104" s="11"/>
      <c r="GWW104" s="11"/>
      <c r="GWX104" s="11"/>
      <c r="GWY104" s="11"/>
      <c r="GWZ104" s="11"/>
      <c r="GXA104" s="11"/>
      <c r="GXB104" s="11"/>
      <c r="GXC104" s="11"/>
      <c r="GXD104" s="11"/>
      <c r="GXE104" s="11"/>
      <c r="GXF104" s="11"/>
      <c r="GXG104" s="11"/>
      <c r="GXH104" s="11"/>
      <c r="GXI104" s="11"/>
      <c r="GXJ104" s="11"/>
      <c r="GXK104" s="11"/>
      <c r="GXL104" s="11"/>
      <c r="GXM104" s="11"/>
      <c r="GXN104" s="11"/>
      <c r="GXO104" s="11"/>
      <c r="GXP104" s="11"/>
      <c r="GXQ104" s="11"/>
      <c r="GXR104" s="11"/>
      <c r="GXS104" s="11"/>
      <c r="GXT104" s="11"/>
      <c r="GXU104" s="11"/>
      <c r="GXV104" s="11"/>
      <c r="GXW104" s="11"/>
      <c r="GXX104" s="11"/>
      <c r="GXY104" s="11"/>
      <c r="GXZ104" s="11"/>
      <c r="GYA104" s="11"/>
      <c r="GYB104" s="11"/>
      <c r="GYC104" s="11"/>
      <c r="GYD104" s="11"/>
      <c r="GYE104" s="11"/>
      <c r="GYF104" s="11"/>
      <c r="GYG104" s="11"/>
      <c r="GYH104" s="11"/>
      <c r="GYI104" s="11"/>
      <c r="GYJ104" s="11"/>
      <c r="GYK104" s="11"/>
      <c r="GYL104" s="11"/>
      <c r="GYM104" s="11"/>
      <c r="GYN104" s="11"/>
      <c r="GYO104" s="11"/>
      <c r="GYP104" s="11"/>
      <c r="GYQ104" s="11"/>
      <c r="GYR104" s="11"/>
      <c r="GYS104" s="11"/>
      <c r="GYT104" s="11"/>
      <c r="GYU104" s="11"/>
      <c r="GYV104" s="11"/>
      <c r="GYW104" s="11"/>
      <c r="GYX104" s="11"/>
      <c r="GYY104" s="11"/>
      <c r="GYZ104" s="11"/>
      <c r="GZA104" s="11"/>
      <c r="GZB104" s="11"/>
      <c r="GZC104" s="11"/>
      <c r="GZD104" s="11"/>
      <c r="GZE104" s="11"/>
      <c r="GZF104" s="11"/>
      <c r="GZG104" s="11"/>
      <c r="GZH104" s="11"/>
      <c r="GZI104" s="11"/>
      <c r="GZJ104" s="11"/>
      <c r="GZK104" s="11"/>
      <c r="GZL104" s="11"/>
      <c r="GZM104" s="11"/>
      <c r="GZN104" s="11"/>
      <c r="GZO104" s="11"/>
      <c r="GZP104" s="11"/>
      <c r="GZQ104" s="11"/>
      <c r="GZR104" s="11"/>
      <c r="GZS104" s="11"/>
      <c r="GZT104" s="11"/>
      <c r="GZU104" s="11"/>
      <c r="GZV104" s="11"/>
      <c r="GZW104" s="11"/>
      <c r="GZX104" s="11"/>
      <c r="GZY104" s="11"/>
      <c r="GZZ104" s="11"/>
      <c r="HAA104" s="11"/>
      <c r="HAB104" s="11"/>
      <c r="HAC104" s="11"/>
      <c r="HAD104" s="11"/>
      <c r="HAE104" s="11"/>
      <c r="HAF104" s="11"/>
      <c r="HAG104" s="11"/>
      <c r="HAH104" s="11"/>
      <c r="HAI104" s="11"/>
      <c r="HAJ104" s="11"/>
      <c r="HAK104" s="11"/>
      <c r="HAL104" s="11"/>
      <c r="HAM104" s="11"/>
      <c r="HAN104" s="11"/>
      <c r="HAO104" s="11"/>
      <c r="HAP104" s="11"/>
      <c r="HAQ104" s="11"/>
      <c r="HAR104" s="11"/>
      <c r="HAS104" s="11"/>
      <c r="HAT104" s="11"/>
      <c r="HAU104" s="11"/>
      <c r="HAV104" s="11"/>
      <c r="HAW104" s="11"/>
      <c r="HAX104" s="11"/>
      <c r="HAY104" s="11"/>
      <c r="HAZ104" s="11"/>
      <c r="HBA104" s="11"/>
      <c r="HBB104" s="11"/>
      <c r="HBC104" s="11"/>
      <c r="HBD104" s="11"/>
      <c r="HBE104" s="11"/>
      <c r="HBF104" s="11"/>
      <c r="HBG104" s="11"/>
      <c r="HBH104" s="11"/>
      <c r="HBI104" s="11"/>
      <c r="HBJ104" s="11"/>
      <c r="HBK104" s="11"/>
      <c r="HBL104" s="11"/>
      <c r="HBM104" s="11"/>
      <c r="HBN104" s="11"/>
      <c r="HBO104" s="11"/>
      <c r="HBP104" s="11"/>
      <c r="HBQ104" s="11"/>
      <c r="HBR104" s="11"/>
      <c r="HBS104" s="11"/>
      <c r="HBT104" s="11"/>
      <c r="HBU104" s="11"/>
      <c r="HBV104" s="11"/>
      <c r="HBW104" s="11"/>
      <c r="HBX104" s="11"/>
      <c r="HBY104" s="11"/>
      <c r="HBZ104" s="11"/>
      <c r="HCA104" s="11"/>
      <c r="HCB104" s="11"/>
      <c r="HCC104" s="11"/>
      <c r="HCD104" s="11"/>
      <c r="HCE104" s="11"/>
      <c r="HCF104" s="11"/>
      <c r="HCG104" s="11"/>
      <c r="HCH104" s="11"/>
      <c r="HCI104" s="11"/>
      <c r="HCJ104" s="11"/>
      <c r="HCK104" s="11"/>
      <c r="HCL104" s="11"/>
      <c r="HCM104" s="11"/>
      <c r="HCN104" s="11"/>
      <c r="HCO104" s="11"/>
      <c r="HCP104" s="11"/>
      <c r="HCQ104" s="11"/>
      <c r="HCR104" s="11"/>
      <c r="HCS104" s="11"/>
      <c r="HCT104" s="11"/>
      <c r="HCU104" s="11"/>
      <c r="HCV104" s="11"/>
      <c r="HCW104" s="11"/>
      <c r="HCX104" s="11"/>
      <c r="HCY104" s="11"/>
      <c r="HCZ104" s="11"/>
      <c r="HDA104" s="11"/>
      <c r="HDB104" s="11"/>
      <c r="HDC104" s="11"/>
      <c r="HDD104" s="11"/>
      <c r="HDE104" s="11"/>
      <c r="HDF104" s="11"/>
      <c r="HDG104" s="11"/>
      <c r="HDH104" s="11"/>
      <c r="HDI104" s="11"/>
      <c r="HDJ104" s="11"/>
      <c r="HDK104" s="11"/>
      <c r="HDL104" s="11"/>
      <c r="HDM104" s="11"/>
      <c r="HDN104" s="11"/>
      <c r="HDO104" s="11"/>
      <c r="HDP104" s="11"/>
      <c r="HDQ104" s="11"/>
      <c r="HDR104" s="11"/>
      <c r="HDS104" s="11"/>
      <c r="HDT104" s="11"/>
      <c r="HDU104" s="11"/>
      <c r="HDV104" s="11"/>
      <c r="HDW104" s="11"/>
      <c r="HDX104" s="11"/>
      <c r="HDY104" s="11"/>
      <c r="HDZ104" s="11"/>
      <c r="HEA104" s="11"/>
      <c r="HEB104" s="11"/>
      <c r="HEC104" s="11"/>
      <c r="HED104" s="11"/>
      <c r="HEE104" s="11"/>
      <c r="HEF104" s="11"/>
      <c r="HEG104" s="11"/>
      <c r="HEH104" s="11"/>
      <c r="HEI104" s="11"/>
      <c r="HEJ104" s="11"/>
      <c r="HEK104" s="11"/>
      <c r="HEL104" s="11"/>
      <c r="HEM104" s="11"/>
      <c r="HEN104" s="11"/>
      <c r="HEO104" s="11"/>
      <c r="HEP104" s="11"/>
      <c r="HEQ104" s="11"/>
      <c r="HER104" s="11"/>
      <c r="HES104" s="11"/>
      <c r="HET104" s="11"/>
      <c r="HEU104" s="11"/>
      <c r="HEV104" s="11"/>
      <c r="HEW104" s="11"/>
      <c r="HEX104" s="11"/>
      <c r="HEY104" s="11"/>
      <c r="HEZ104" s="11"/>
      <c r="HFA104" s="11"/>
      <c r="HFB104" s="11"/>
      <c r="HFC104" s="11"/>
      <c r="HFD104" s="11"/>
      <c r="HFE104" s="11"/>
      <c r="HFF104" s="11"/>
      <c r="HFG104" s="11"/>
      <c r="HFH104" s="11"/>
      <c r="HFI104" s="11"/>
      <c r="HFJ104" s="11"/>
      <c r="HFK104" s="11"/>
      <c r="HFL104" s="11"/>
      <c r="HFM104" s="11"/>
      <c r="HFN104" s="11"/>
      <c r="HFO104" s="11"/>
      <c r="HFP104" s="11"/>
      <c r="HFQ104" s="11"/>
      <c r="HFR104" s="11"/>
      <c r="HFS104" s="11"/>
      <c r="HFT104" s="11"/>
      <c r="HFU104" s="11"/>
      <c r="HFV104" s="11"/>
      <c r="HFW104" s="11"/>
      <c r="HFX104" s="11"/>
      <c r="HFY104" s="11"/>
      <c r="HFZ104" s="11"/>
      <c r="HGA104" s="11"/>
      <c r="HGB104" s="11"/>
      <c r="HGC104" s="11"/>
      <c r="HGD104" s="11"/>
      <c r="HGE104" s="11"/>
      <c r="HGF104" s="11"/>
      <c r="HGG104" s="11"/>
      <c r="HGH104" s="11"/>
      <c r="HGI104" s="11"/>
      <c r="HGJ104" s="11"/>
      <c r="HGK104" s="11"/>
      <c r="HGL104" s="11"/>
      <c r="HGM104" s="11"/>
      <c r="HGN104" s="11"/>
      <c r="HGO104" s="11"/>
      <c r="HGP104" s="11"/>
      <c r="HGQ104" s="11"/>
      <c r="HGR104" s="11"/>
      <c r="HGS104" s="11"/>
      <c r="HGT104" s="11"/>
      <c r="HGU104" s="11"/>
      <c r="HGV104" s="11"/>
      <c r="HGW104" s="11"/>
      <c r="HGX104" s="11"/>
      <c r="HGY104" s="11"/>
      <c r="HGZ104" s="11"/>
      <c r="HHA104" s="11"/>
      <c r="HHB104" s="11"/>
      <c r="HHC104" s="11"/>
      <c r="HHD104" s="11"/>
      <c r="HHE104" s="11"/>
      <c r="HHF104" s="11"/>
      <c r="HHG104" s="11"/>
      <c r="HHH104" s="11"/>
      <c r="HHI104" s="11"/>
      <c r="HHJ104" s="11"/>
      <c r="HHK104" s="11"/>
      <c r="HHL104" s="11"/>
      <c r="HHM104" s="11"/>
      <c r="HHN104" s="11"/>
      <c r="HHO104" s="11"/>
      <c r="HHP104" s="11"/>
      <c r="HHQ104" s="11"/>
      <c r="HHR104" s="11"/>
      <c r="HHS104" s="11"/>
      <c r="HHT104" s="11"/>
      <c r="HHU104" s="11"/>
      <c r="HHV104" s="11"/>
      <c r="HHW104" s="11"/>
      <c r="HHX104" s="11"/>
      <c r="HHY104" s="11"/>
      <c r="HHZ104" s="11"/>
      <c r="HIA104" s="11"/>
      <c r="HIB104" s="11"/>
      <c r="HIC104" s="11"/>
      <c r="HID104" s="11"/>
      <c r="HIE104" s="11"/>
      <c r="HIF104" s="11"/>
      <c r="HIG104" s="11"/>
      <c r="HIH104" s="11"/>
      <c r="HII104" s="11"/>
      <c r="HIJ104" s="11"/>
      <c r="HIK104" s="11"/>
      <c r="HIL104" s="11"/>
      <c r="HIM104" s="11"/>
      <c r="HIN104" s="11"/>
      <c r="HIO104" s="11"/>
      <c r="HIP104" s="11"/>
      <c r="HIQ104" s="11"/>
      <c r="HIR104" s="11"/>
      <c r="HIS104" s="11"/>
      <c r="HIT104" s="11"/>
      <c r="HIU104" s="11"/>
      <c r="HIV104" s="11"/>
      <c r="HIW104" s="11"/>
      <c r="HIX104" s="11"/>
      <c r="HIY104" s="11"/>
      <c r="HIZ104" s="11"/>
      <c r="HJA104" s="11"/>
      <c r="HJB104" s="11"/>
      <c r="HJC104" s="11"/>
      <c r="HJD104" s="11"/>
      <c r="HJE104" s="11"/>
      <c r="HJF104" s="11"/>
      <c r="HJG104" s="11"/>
      <c r="HJH104" s="11"/>
      <c r="HJI104" s="11"/>
      <c r="HJJ104" s="11"/>
      <c r="HJK104" s="11"/>
      <c r="HJL104" s="11"/>
      <c r="HJM104" s="11"/>
      <c r="HJN104" s="11"/>
      <c r="HJO104" s="11"/>
      <c r="HJP104" s="11"/>
      <c r="HJQ104" s="11"/>
      <c r="HJR104" s="11"/>
      <c r="HJS104" s="11"/>
      <c r="HJT104" s="11"/>
      <c r="HJU104" s="11"/>
      <c r="HJV104" s="11"/>
      <c r="HJW104" s="11"/>
      <c r="HJX104" s="11"/>
      <c r="HJY104" s="11"/>
      <c r="HJZ104" s="11"/>
      <c r="HKA104" s="11"/>
      <c r="HKB104" s="11"/>
      <c r="HKC104" s="11"/>
      <c r="HKD104" s="11"/>
      <c r="HKE104" s="11"/>
      <c r="HKF104" s="11"/>
      <c r="HKG104" s="11"/>
      <c r="HKH104" s="11"/>
      <c r="HKI104" s="11"/>
      <c r="HKJ104" s="11"/>
      <c r="HKK104" s="11"/>
      <c r="HKL104" s="11"/>
      <c r="HKM104" s="11"/>
      <c r="HKN104" s="11"/>
      <c r="HKO104" s="11"/>
      <c r="HKP104" s="11"/>
      <c r="HKQ104" s="11"/>
      <c r="HKR104" s="11"/>
      <c r="HKS104" s="11"/>
      <c r="HKT104" s="11"/>
      <c r="HKU104" s="11"/>
      <c r="HKV104" s="11"/>
      <c r="HKW104" s="11"/>
      <c r="HKX104" s="11"/>
      <c r="HKY104" s="11"/>
      <c r="HKZ104" s="11"/>
      <c r="HLA104" s="11"/>
      <c r="HLB104" s="11"/>
      <c r="HLC104" s="11"/>
      <c r="HLD104" s="11"/>
      <c r="HLE104" s="11"/>
      <c r="HLF104" s="11"/>
      <c r="HLG104" s="11"/>
      <c r="HLH104" s="11"/>
      <c r="HLI104" s="11"/>
      <c r="HLJ104" s="11"/>
      <c r="HLK104" s="11"/>
      <c r="HLL104" s="11"/>
      <c r="HLM104" s="11"/>
      <c r="HLN104" s="11"/>
      <c r="HLO104" s="11"/>
      <c r="HLP104" s="11"/>
      <c r="HLQ104" s="11"/>
      <c r="HLR104" s="11"/>
      <c r="HLS104" s="11"/>
      <c r="HLT104" s="11"/>
      <c r="HLU104" s="11"/>
      <c r="HLV104" s="11"/>
      <c r="HLW104" s="11"/>
      <c r="HLX104" s="11"/>
      <c r="HLY104" s="11"/>
      <c r="HLZ104" s="11"/>
      <c r="HMA104" s="11"/>
      <c r="HMB104" s="11"/>
      <c r="HMC104" s="11"/>
      <c r="HMD104" s="11"/>
      <c r="HME104" s="11"/>
      <c r="HMF104" s="11"/>
      <c r="HMG104" s="11"/>
      <c r="HMH104" s="11"/>
      <c r="HMI104" s="11"/>
      <c r="HMJ104" s="11"/>
      <c r="HMK104" s="11"/>
      <c r="HML104" s="11"/>
      <c r="HMM104" s="11"/>
      <c r="HMN104" s="11"/>
      <c r="HMO104" s="11"/>
      <c r="HMP104" s="11"/>
      <c r="HMQ104" s="11"/>
      <c r="HMR104" s="11"/>
      <c r="HMS104" s="11"/>
      <c r="HMT104" s="11"/>
      <c r="HMU104" s="11"/>
      <c r="HMV104" s="11"/>
      <c r="HMW104" s="11"/>
      <c r="HMX104" s="11"/>
      <c r="HMY104" s="11"/>
      <c r="HMZ104" s="11"/>
      <c r="HNA104" s="11"/>
      <c r="HNB104" s="11"/>
      <c r="HNC104" s="11"/>
      <c r="HND104" s="11"/>
      <c r="HNE104" s="11"/>
      <c r="HNF104" s="11"/>
      <c r="HNG104" s="11"/>
      <c r="HNH104" s="11"/>
      <c r="HNI104" s="11"/>
      <c r="HNJ104" s="11"/>
      <c r="HNK104" s="11"/>
      <c r="HNL104" s="11"/>
      <c r="HNM104" s="11"/>
      <c r="HNN104" s="11"/>
      <c r="HNO104" s="11"/>
      <c r="HNP104" s="11"/>
      <c r="HNQ104" s="11"/>
      <c r="HNR104" s="11"/>
      <c r="HNS104" s="11"/>
      <c r="HNT104" s="11"/>
      <c r="HNU104" s="11"/>
      <c r="HNV104" s="11"/>
      <c r="HNW104" s="11"/>
      <c r="HNX104" s="11"/>
      <c r="HNY104" s="11"/>
      <c r="HNZ104" s="11"/>
      <c r="HOA104" s="11"/>
      <c r="HOB104" s="11"/>
      <c r="HOC104" s="11"/>
      <c r="HOD104" s="11"/>
      <c r="HOE104" s="11"/>
      <c r="HOF104" s="11"/>
      <c r="HOG104" s="11"/>
      <c r="HOH104" s="11"/>
      <c r="HOI104" s="11"/>
      <c r="HOJ104" s="11"/>
      <c r="HOK104" s="11"/>
      <c r="HOL104" s="11"/>
      <c r="HOM104" s="11"/>
      <c r="HON104" s="11"/>
      <c r="HOO104" s="11"/>
      <c r="HOP104" s="11"/>
      <c r="HOQ104" s="11"/>
      <c r="HOR104" s="11"/>
      <c r="HOS104" s="11"/>
      <c r="HOT104" s="11"/>
      <c r="HOU104" s="11"/>
      <c r="HOV104" s="11"/>
      <c r="HOW104" s="11"/>
      <c r="HOX104" s="11"/>
      <c r="HOY104" s="11"/>
      <c r="HOZ104" s="11"/>
      <c r="HPA104" s="11"/>
      <c r="HPB104" s="11"/>
      <c r="HPC104" s="11"/>
      <c r="HPD104" s="11"/>
      <c r="HPE104" s="11"/>
      <c r="HPF104" s="11"/>
      <c r="HPG104" s="11"/>
      <c r="HPH104" s="11"/>
      <c r="HPI104" s="11"/>
      <c r="HPJ104" s="11"/>
      <c r="HPK104" s="11"/>
      <c r="HPL104" s="11"/>
      <c r="HPM104" s="11"/>
      <c r="HPN104" s="11"/>
      <c r="HPO104" s="11"/>
      <c r="HPP104" s="11"/>
      <c r="HPQ104" s="11"/>
      <c r="HPR104" s="11"/>
      <c r="HPS104" s="11"/>
      <c r="HPT104" s="11"/>
      <c r="HPU104" s="11"/>
      <c r="HPV104" s="11"/>
      <c r="HPW104" s="11"/>
      <c r="HPX104" s="11"/>
      <c r="HPY104" s="11"/>
      <c r="HPZ104" s="11"/>
      <c r="HQA104" s="11"/>
      <c r="HQB104" s="11"/>
      <c r="HQC104" s="11"/>
      <c r="HQD104" s="11"/>
      <c r="HQE104" s="11"/>
      <c r="HQF104" s="11"/>
      <c r="HQG104" s="11"/>
      <c r="HQH104" s="11"/>
      <c r="HQI104" s="11"/>
      <c r="HQJ104" s="11"/>
      <c r="HQK104" s="11"/>
      <c r="HQL104" s="11"/>
      <c r="HQM104" s="11"/>
      <c r="HQN104" s="11"/>
      <c r="HQO104" s="11"/>
      <c r="HQP104" s="11"/>
      <c r="HQQ104" s="11"/>
      <c r="HQR104" s="11"/>
      <c r="HQS104" s="11"/>
      <c r="HQT104" s="11"/>
      <c r="HQU104" s="11"/>
      <c r="HQV104" s="11"/>
      <c r="HQW104" s="11"/>
      <c r="HQX104" s="11"/>
      <c r="HQY104" s="11"/>
      <c r="HQZ104" s="11"/>
      <c r="HRA104" s="11"/>
      <c r="HRB104" s="11"/>
      <c r="HRC104" s="11"/>
      <c r="HRD104" s="11"/>
      <c r="HRE104" s="11"/>
      <c r="HRF104" s="11"/>
      <c r="HRG104" s="11"/>
      <c r="HRH104" s="11"/>
      <c r="HRI104" s="11"/>
      <c r="HRJ104" s="11"/>
      <c r="HRK104" s="11"/>
      <c r="HRL104" s="11"/>
      <c r="HRM104" s="11"/>
      <c r="HRN104" s="11"/>
      <c r="HRO104" s="11"/>
      <c r="HRP104" s="11"/>
      <c r="HRQ104" s="11"/>
      <c r="HRR104" s="11"/>
      <c r="HRS104" s="11"/>
      <c r="HRT104" s="11"/>
      <c r="HRU104" s="11"/>
      <c r="HRV104" s="11"/>
      <c r="HRW104" s="11"/>
      <c r="HRX104" s="11"/>
      <c r="HRY104" s="11"/>
      <c r="HRZ104" s="11"/>
      <c r="HSA104" s="11"/>
      <c r="HSB104" s="11"/>
      <c r="HSC104" s="11"/>
      <c r="HSD104" s="11"/>
      <c r="HSE104" s="11"/>
      <c r="HSF104" s="11"/>
      <c r="HSG104" s="11"/>
      <c r="HSH104" s="11"/>
      <c r="HSI104" s="11"/>
      <c r="HSJ104" s="11"/>
      <c r="HSK104" s="11"/>
      <c r="HSL104" s="11"/>
      <c r="HSM104" s="11"/>
      <c r="HSN104" s="11"/>
      <c r="HSO104" s="11"/>
      <c r="HSP104" s="11"/>
      <c r="HSQ104" s="11"/>
      <c r="HSR104" s="11"/>
      <c r="HSS104" s="11"/>
      <c r="HST104" s="11"/>
      <c r="HSU104" s="11"/>
      <c r="HSV104" s="11"/>
      <c r="HSW104" s="11"/>
      <c r="HSX104" s="11"/>
      <c r="HSY104" s="11"/>
      <c r="HSZ104" s="11"/>
      <c r="HTA104" s="11"/>
      <c r="HTB104" s="11"/>
      <c r="HTC104" s="11"/>
      <c r="HTD104" s="11"/>
      <c r="HTE104" s="11"/>
      <c r="HTF104" s="11"/>
      <c r="HTG104" s="11"/>
      <c r="HTH104" s="11"/>
      <c r="HTI104" s="11"/>
      <c r="HTJ104" s="11"/>
      <c r="HTK104" s="11"/>
      <c r="HTL104" s="11"/>
      <c r="HTM104" s="11"/>
      <c r="HTN104" s="11"/>
      <c r="HTO104" s="11"/>
      <c r="HTP104" s="11"/>
      <c r="HTQ104" s="11"/>
      <c r="HTR104" s="11"/>
      <c r="HTS104" s="11"/>
      <c r="HTT104" s="11"/>
      <c r="HTU104" s="11"/>
      <c r="HTV104" s="11"/>
      <c r="HTW104" s="11"/>
      <c r="HTX104" s="11"/>
      <c r="HTY104" s="11"/>
      <c r="HTZ104" s="11"/>
      <c r="HUA104" s="11"/>
      <c r="HUB104" s="11"/>
      <c r="HUC104" s="11"/>
      <c r="HUD104" s="11"/>
      <c r="HUE104" s="11"/>
      <c r="HUF104" s="11"/>
      <c r="HUG104" s="11"/>
      <c r="HUH104" s="11"/>
      <c r="HUI104" s="11"/>
      <c r="HUJ104" s="11"/>
      <c r="HUK104" s="11"/>
      <c r="HUL104" s="11"/>
      <c r="HUM104" s="11"/>
      <c r="HUN104" s="11"/>
      <c r="HUO104" s="11"/>
      <c r="HUP104" s="11"/>
      <c r="HUQ104" s="11"/>
      <c r="HUR104" s="11"/>
      <c r="HUS104" s="11"/>
      <c r="HUT104" s="11"/>
      <c r="HUU104" s="11"/>
      <c r="HUV104" s="11"/>
      <c r="HUW104" s="11"/>
      <c r="HUX104" s="11"/>
      <c r="HUY104" s="11"/>
      <c r="HUZ104" s="11"/>
      <c r="HVA104" s="11"/>
      <c r="HVB104" s="11"/>
      <c r="HVC104" s="11"/>
      <c r="HVD104" s="11"/>
      <c r="HVE104" s="11"/>
      <c r="HVF104" s="11"/>
      <c r="HVG104" s="11"/>
      <c r="HVH104" s="11"/>
      <c r="HVI104" s="11"/>
      <c r="HVJ104" s="11"/>
      <c r="HVK104" s="11"/>
      <c r="HVL104" s="11"/>
      <c r="HVM104" s="11"/>
      <c r="HVN104" s="11"/>
      <c r="HVO104" s="11"/>
      <c r="HVP104" s="11"/>
      <c r="HVQ104" s="11"/>
      <c r="HVR104" s="11"/>
      <c r="HVS104" s="11"/>
      <c r="HVT104" s="11"/>
      <c r="HVU104" s="11"/>
      <c r="HVV104" s="11"/>
      <c r="HVW104" s="11"/>
      <c r="HVX104" s="11"/>
      <c r="HVY104" s="11"/>
      <c r="HVZ104" s="11"/>
      <c r="HWA104" s="11"/>
      <c r="HWB104" s="11"/>
      <c r="HWC104" s="11"/>
      <c r="HWD104" s="11"/>
      <c r="HWE104" s="11"/>
      <c r="HWF104" s="11"/>
      <c r="HWG104" s="11"/>
      <c r="HWH104" s="11"/>
      <c r="HWI104" s="11"/>
      <c r="HWJ104" s="11"/>
      <c r="HWK104" s="11"/>
      <c r="HWL104" s="11"/>
      <c r="HWM104" s="11"/>
      <c r="HWN104" s="11"/>
      <c r="HWO104" s="11"/>
      <c r="HWP104" s="11"/>
      <c r="HWQ104" s="11"/>
      <c r="HWR104" s="11"/>
      <c r="HWS104" s="11"/>
      <c r="HWT104" s="11"/>
      <c r="HWU104" s="11"/>
      <c r="HWV104" s="11"/>
      <c r="HWW104" s="11"/>
      <c r="HWX104" s="11"/>
      <c r="HWY104" s="11"/>
      <c r="HWZ104" s="11"/>
      <c r="HXA104" s="11"/>
      <c r="HXB104" s="11"/>
      <c r="HXC104" s="11"/>
      <c r="HXD104" s="11"/>
      <c r="HXE104" s="11"/>
      <c r="HXF104" s="11"/>
      <c r="HXG104" s="11"/>
      <c r="HXH104" s="11"/>
      <c r="HXI104" s="11"/>
      <c r="HXJ104" s="11"/>
      <c r="HXK104" s="11"/>
      <c r="HXL104" s="11"/>
      <c r="HXM104" s="11"/>
      <c r="HXN104" s="11"/>
      <c r="HXO104" s="11"/>
      <c r="HXP104" s="11"/>
      <c r="HXQ104" s="11"/>
      <c r="HXR104" s="11"/>
      <c r="HXS104" s="11"/>
      <c r="HXT104" s="11"/>
      <c r="HXU104" s="11"/>
      <c r="HXV104" s="11"/>
      <c r="HXW104" s="11"/>
      <c r="HXX104" s="11"/>
      <c r="HXY104" s="11"/>
      <c r="HXZ104" s="11"/>
      <c r="HYA104" s="11"/>
      <c r="HYB104" s="11"/>
      <c r="HYC104" s="11"/>
      <c r="HYD104" s="11"/>
      <c r="HYE104" s="11"/>
      <c r="HYF104" s="11"/>
      <c r="HYG104" s="11"/>
      <c r="HYH104" s="11"/>
      <c r="HYI104" s="11"/>
      <c r="HYJ104" s="11"/>
      <c r="HYK104" s="11"/>
      <c r="HYL104" s="11"/>
      <c r="HYM104" s="11"/>
      <c r="HYN104" s="11"/>
      <c r="HYO104" s="11"/>
      <c r="HYP104" s="11"/>
      <c r="HYQ104" s="11"/>
      <c r="HYR104" s="11"/>
      <c r="HYS104" s="11"/>
      <c r="HYT104" s="11"/>
      <c r="HYU104" s="11"/>
      <c r="HYV104" s="11"/>
      <c r="HYW104" s="11"/>
      <c r="HYX104" s="11"/>
      <c r="HYY104" s="11"/>
      <c r="HYZ104" s="11"/>
      <c r="HZA104" s="11"/>
      <c r="HZB104" s="11"/>
      <c r="HZC104" s="11"/>
      <c r="HZD104" s="11"/>
      <c r="HZE104" s="11"/>
      <c r="HZF104" s="11"/>
      <c r="HZG104" s="11"/>
      <c r="HZH104" s="11"/>
      <c r="HZI104" s="11"/>
      <c r="HZJ104" s="11"/>
      <c r="HZK104" s="11"/>
      <c r="HZL104" s="11"/>
      <c r="HZM104" s="11"/>
      <c r="HZN104" s="11"/>
      <c r="HZO104" s="11"/>
      <c r="HZP104" s="11"/>
      <c r="HZQ104" s="11"/>
      <c r="HZR104" s="11"/>
      <c r="HZS104" s="11"/>
      <c r="HZT104" s="11"/>
      <c r="HZU104" s="11"/>
      <c r="HZV104" s="11"/>
      <c r="HZW104" s="11"/>
      <c r="HZX104" s="11"/>
      <c r="HZY104" s="11"/>
      <c r="HZZ104" s="11"/>
      <c r="IAA104" s="11"/>
      <c r="IAB104" s="11"/>
      <c r="IAC104" s="11"/>
      <c r="IAD104" s="11"/>
      <c r="IAE104" s="11"/>
      <c r="IAF104" s="11"/>
      <c r="IAG104" s="11"/>
      <c r="IAH104" s="11"/>
      <c r="IAI104" s="11"/>
      <c r="IAJ104" s="11"/>
      <c r="IAK104" s="11"/>
      <c r="IAL104" s="11"/>
      <c r="IAM104" s="11"/>
      <c r="IAN104" s="11"/>
      <c r="IAO104" s="11"/>
      <c r="IAP104" s="11"/>
      <c r="IAQ104" s="11"/>
      <c r="IAR104" s="11"/>
      <c r="IAS104" s="11"/>
      <c r="IAT104" s="11"/>
      <c r="IAU104" s="11"/>
      <c r="IAV104" s="11"/>
      <c r="IAW104" s="11"/>
      <c r="IAX104" s="11"/>
      <c r="IAY104" s="11"/>
      <c r="IAZ104" s="11"/>
      <c r="IBA104" s="11"/>
      <c r="IBB104" s="11"/>
      <c r="IBC104" s="11"/>
      <c r="IBD104" s="11"/>
      <c r="IBE104" s="11"/>
      <c r="IBF104" s="11"/>
      <c r="IBG104" s="11"/>
      <c r="IBH104" s="11"/>
      <c r="IBI104" s="11"/>
      <c r="IBJ104" s="11"/>
      <c r="IBK104" s="11"/>
      <c r="IBL104" s="11"/>
      <c r="IBM104" s="11"/>
      <c r="IBN104" s="11"/>
      <c r="IBO104" s="11"/>
      <c r="IBP104" s="11"/>
      <c r="IBQ104" s="11"/>
      <c r="IBR104" s="11"/>
      <c r="IBS104" s="11"/>
      <c r="IBT104" s="11"/>
      <c r="IBU104" s="11"/>
      <c r="IBV104" s="11"/>
      <c r="IBW104" s="11"/>
      <c r="IBX104" s="11"/>
      <c r="IBY104" s="11"/>
      <c r="IBZ104" s="11"/>
      <c r="ICA104" s="11"/>
      <c r="ICB104" s="11"/>
      <c r="ICC104" s="11"/>
      <c r="ICD104" s="11"/>
      <c r="ICE104" s="11"/>
      <c r="ICF104" s="11"/>
      <c r="ICG104" s="11"/>
      <c r="ICH104" s="11"/>
      <c r="ICI104" s="11"/>
      <c r="ICJ104" s="11"/>
      <c r="ICK104" s="11"/>
      <c r="ICL104" s="11"/>
      <c r="ICM104" s="11"/>
      <c r="ICN104" s="11"/>
      <c r="ICO104" s="11"/>
      <c r="ICP104" s="11"/>
      <c r="ICQ104" s="11"/>
      <c r="ICR104" s="11"/>
      <c r="ICS104" s="11"/>
      <c r="ICT104" s="11"/>
      <c r="ICU104" s="11"/>
      <c r="ICV104" s="11"/>
      <c r="ICW104" s="11"/>
      <c r="ICX104" s="11"/>
      <c r="ICY104" s="11"/>
      <c r="ICZ104" s="11"/>
      <c r="IDA104" s="11"/>
      <c r="IDB104" s="11"/>
      <c r="IDC104" s="11"/>
      <c r="IDD104" s="11"/>
      <c r="IDE104" s="11"/>
      <c r="IDF104" s="11"/>
      <c r="IDG104" s="11"/>
      <c r="IDH104" s="11"/>
      <c r="IDI104" s="11"/>
      <c r="IDJ104" s="11"/>
      <c r="IDK104" s="11"/>
      <c r="IDL104" s="11"/>
      <c r="IDM104" s="11"/>
      <c r="IDN104" s="11"/>
      <c r="IDO104" s="11"/>
      <c r="IDP104" s="11"/>
      <c r="IDQ104" s="11"/>
      <c r="IDR104" s="11"/>
      <c r="IDS104" s="11"/>
      <c r="IDT104" s="11"/>
      <c r="IDU104" s="11"/>
      <c r="IDV104" s="11"/>
      <c r="IDW104" s="11"/>
      <c r="IDX104" s="11"/>
      <c r="IDY104" s="11"/>
      <c r="IDZ104" s="11"/>
      <c r="IEA104" s="11"/>
      <c r="IEB104" s="11"/>
      <c r="IEC104" s="11"/>
      <c r="IED104" s="11"/>
      <c r="IEE104" s="11"/>
      <c r="IEF104" s="11"/>
      <c r="IEG104" s="11"/>
      <c r="IEH104" s="11"/>
      <c r="IEI104" s="11"/>
      <c r="IEJ104" s="11"/>
      <c r="IEK104" s="11"/>
      <c r="IEL104" s="11"/>
      <c r="IEM104" s="11"/>
      <c r="IEN104" s="11"/>
      <c r="IEO104" s="11"/>
      <c r="IEP104" s="11"/>
      <c r="IEQ104" s="11"/>
      <c r="IER104" s="11"/>
      <c r="IES104" s="11"/>
      <c r="IET104" s="11"/>
      <c r="IEU104" s="11"/>
      <c r="IEV104" s="11"/>
      <c r="IEW104" s="11"/>
      <c r="IEX104" s="11"/>
      <c r="IEY104" s="11"/>
      <c r="IEZ104" s="11"/>
      <c r="IFA104" s="11"/>
      <c r="IFB104" s="11"/>
      <c r="IFC104" s="11"/>
      <c r="IFD104" s="11"/>
      <c r="IFE104" s="11"/>
      <c r="IFF104" s="11"/>
      <c r="IFG104" s="11"/>
      <c r="IFH104" s="11"/>
      <c r="IFI104" s="11"/>
      <c r="IFJ104" s="11"/>
      <c r="IFK104" s="11"/>
      <c r="IFL104" s="11"/>
      <c r="IFM104" s="11"/>
      <c r="IFN104" s="11"/>
      <c r="IFO104" s="11"/>
      <c r="IFP104" s="11"/>
      <c r="IFQ104" s="11"/>
      <c r="IFR104" s="11"/>
      <c r="IFS104" s="11"/>
      <c r="IFT104" s="11"/>
      <c r="IFU104" s="11"/>
      <c r="IFV104" s="11"/>
      <c r="IFW104" s="11"/>
      <c r="IFX104" s="11"/>
      <c r="IFY104" s="11"/>
      <c r="IFZ104" s="11"/>
      <c r="IGA104" s="11"/>
      <c r="IGB104" s="11"/>
      <c r="IGC104" s="11"/>
      <c r="IGD104" s="11"/>
      <c r="IGE104" s="11"/>
      <c r="IGF104" s="11"/>
      <c r="IGG104" s="11"/>
      <c r="IGH104" s="11"/>
      <c r="IGI104" s="11"/>
      <c r="IGJ104" s="11"/>
      <c r="IGK104" s="11"/>
      <c r="IGL104" s="11"/>
      <c r="IGM104" s="11"/>
      <c r="IGN104" s="11"/>
      <c r="IGO104" s="11"/>
      <c r="IGP104" s="11"/>
      <c r="IGQ104" s="11"/>
      <c r="IGR104" s="11"/>
      <c r="IGS104" s="11"/>
      <c r="IGT104" s="11"/>
      <c r="IGU104" s="11"/>
      <c r="IGV104" s="11"/>
      <c r="IGW104" s="11"/>
      <c r="IGX104" s="11"/>
      <c r="IGY104" s="11"/>
      <c r="IGZ104" s="11"/>
      <c r="IHA104" s="11"/>
      <c r="IHB104" s="11"/>
      <c r="IHC104" s="11"/>
      <c r="IHD104" s="11"/>
      <c r="IHE104" s="11"/>
      <c r="IHF104" s="11"/>
      <c r="IHG104" s="11"/>
      <c r="IHH104" s="11"/>
      <c r="IHI104" s="11"/>
      <c r="IHJ104" s="11"/>
      <c r="IHK104" s="11"/>
      <c r="IHL104" s="11"/>
      <c r="IHM104" s="11"/>
      <c r="IHN104" s="11"/>
      <c r="IHO104" s="11"/>
      <c r="IHP104" s="11"/>
      <c r="IHQ104" s="11"/>
      <c r="IHR104" s="11"/>
      <c r="IHS104" s="11"/>
      <c r="IHT104" s="11"/>
      <c r="IHU104" s="11"/>
      <c r="IHV104" s="11"/>
      <c r="IHW104" s="11"/>
      <c r="IHX104" s="11"/>
      <c r="IHY104" s="11"/>
      <c r="IHZ104" s="11"/>
      <c r="IIA104" s="11"/>
      <c r="IIB104" s="11"/>
      <c r="IIC104" s="11"/>
      <c r="IID104" s="11"/>
      <c r="IIE104" s="11"/>
      <c r="IIF104" s="11"/>
      <c r="IIG104" s="11"/>
      <c r="IIH104" s="11"/>
      <c r="III104" s="11"/>
      <c r="IIJ104" s="11"/>
      <c r="IIK104" s="11"/>
      <c r="IIL104" s="11"/>
      <c r="IIM104" s="11"/>
      <c r="IIN104" s="11"/>
      <c r="IIO104" s="11"/>
      <c r="IIP104" s="11"/>
      <c r="IIQ104" s="11"/>
      <c r="IIR104" s="11"/>
      <c r="IIS104" s="11"/>
      <c r="IIT104" s="11"/>
      <c r="IIU104" s="11"/>
      <c r="IIV104" s="11"/>
      <c r="IIW104" s="11"/>
      <c r="IIX104" s="11"/>
      <c r="IIY104" s="11"/>
      <c r="IIZ104" s="11"/>
      <c r="IJA104" s="11"/>
      <c r="IJB104" s="11"/>
      <c r="IJC104" s="11"/>
      <c r="IJD104" s="11"/>
      <c r="IJE104" s="11"/>
      <c r="IJF104" s="11"/>
      <c r="IJG104" s="11"/>
      <c r="IJH104" s="11"/>
      <c r="IJI104" s="11"/>
      <c r="IJJ104" s="11"/>
      <c r="IJK104" s="11"/>
      <c r="IJL104" s="11"/>
      <c r="IJM104" s="11"/>
      <c r="IJN104" s="11"/>
      <c r="IJO104" s="11"/>
      <c r="IJP104" s="11"/>
      <c r="IJQ104" s="11"/>
      <c r="IJR104" s="11"/>
      <c r="IJS104" s="11"/>
      <c r="IJT104" s="11"/>
      <c r="IJU104" s="11"/>
      <c r="IJV104" s="11"/>
      <c r="IJW104" s="11"/>
      <c r="IJX104" s="11"/>
      <c r="IJY104" s="11"/>
      <c r="IJZ104" s="11"/>
      <c r="IKA104" s="11"/>
      <c r="IKB104" s="11"/>
      <c r="IKC104" s="11"/>
      <c r="IKD104" s="11"/>
      <c r="IKE104" s="11"/>
      <c r="IKF104" s="11"/>
      <c r="IKG104" s="11"/>
      <c r="IKH104" s="11"/>
      <c r="IKI104" s="11"/>
      <c r="IKJ104" s="11"/>
      <c r="IKK104" s="11"/>
      <c r="IKL104" s="11"/>
      <c r="IKM104" s="11"/>
      <c r="IKN104" s="11"/>
      <c r="IKO104" s="11"/>
      <c r="IKP104" s="11"/>
      <c r="IKQ104" s="11"/>
      <c r="IKR104" s="11"/>
      <c r="IKS104" s="11"/>
      <c r="IKT104" s="11"/>
      <c r="IKU104" s="11"/>
      <c r="IKV104" s="11"/>
      <c r="IKW104" s="11"/>
      <c r="IKX104" s="11"/>
      <c r="IKY104" s="11"/>
      <c r="IKZ104" s="11"/>
      <c r="ILA104" s="11"/>
      <c r="ILB104" s="11"/>
      <c r="ILC104" s="11"/>
      <c r="ILD104" s="11"/>
      <c r="ILE104" s="11"/>
      <c r="ILF104" s="11"/>
      <c r="ILG104" s="11"/>
      <c r="ILH104" s="11"/>
      <c r="ILI104" s="11"/>
      <c r="ILJ104" s="11"/>
      <c r="ILK104" s="11"/>
      <c r="ILL104" s="11"/>
      <c r="ILM104" s="11"/>
      <c r="ILN104" s="11"/>
      <c r="ILO104" s="11"/>
      <c r="ILP104" s="11"/>
      <c r="ILQ104" s="11"/>
      <c r="ILR104" s="11"/>
      <c r="ILS104" s="11"/>
      <c r="ILT104" s="11"/>
      <c r="ILU104" s="11"/>
      <c r="ILV104" s="11"/>
      <c r="ILW104" s="11"/>
      <c r="ILX104" s="11"/>
      <c r="ILY104" s="11"/>
      <c r="ILZ104" s="11"/>
      <c r="IMA104" s="11"/>
      <c r="IMB104" s="11"/>
      <c r="IMC104" s="11"/>
      <c r="IMD104" s="11"/>
      <c r="IME104" s="11"/>
      <c r="IMF104" s="11"/>
      <c r="IMG104" s="11"/>
      <c r="IMH104" s="11"/>
      <c r="IMI104" s="11"/>
      <c r="IMJ104" s="11"/>
      <c r="IMK104" s="11"/>
      <c r="IML104" s="11"/>
      <c r="IMM104" s="11"/>
      <c r="IMN104" s="11"/>
      <c r="IMO104" s="11"/>
      <c r="IMP104" s="11"/>
      <c r="IMQ104" s="11"/>
      <c r="IMR104" s="11"/>
      <c r="IMS104" s="11"/>
      <c r="IMT104" s="11"/>
      <c r="IMU104" s="11"/>
      <c r="IMV104" s="11"/>
      <c r="IMW104" s="11"/>
      <c r="IMX104" s="11"/>
      <c r="IMY104" s="11"/>
      <c r="IMZ104" s="11"/>
      <c r="INA104" s="11"/>
      <c r="INB104" s="11"/>
      <c r="INC104" s="11"/>
      <c r="IND104" s="11"/>
      <c r="INE104" s="11"/>
      <c r="INF104" s="11"/>
      <c r="ING104" s="11"/>
      <c r="INH104" s="11"/>
      <c r="INI104" s="11"/>
      <c r="INJ104" s="11"/>
      <c r="INK104" s="11"/>
      <c r="INL104" s="11"/>
      <c r="INM104" s="11"/>
      <c r="INN104" s="11"/>
      <c r="INO104" s="11"/>
      <c r="INP104" s="11"/>
      <c r="INQ104" s="11"/>
      <c r="INR104" s="11"/>
      <c r="INS104" s="11"/>
      <c r="INT104" s="11"/>
      <c r="INU104" s="11"/>
      <c r="INV104" s="11"/>
      <c r="INW104" s="11"/>
      <c r="INX104" s="11"/>
      <c r="INY104" s="11"/>
      <c r="INZ104" s="11"/>
      <c r="IOA104" s="11"/>
      <c r="IOB104" s="11"/>
      <c r="IOC104" s="11"/>
      <c r="IOD104" s="11"/>
      <c r="IOE104" s="11"/>
      <c r="IOF104" s="11"/>
      <c r="IOG104" s="11"/>
      <c r="IOH104" s="11"/>
      <c r="IOI104" s="11"/>
      <c r="IOJ104" s="11"/>
      <c r="IOK104" s="11"/>
      <c r="IOL104" s="11"/>
      <c r="IOM104" s="11"/>
      <c r="ION104" s="11"/>
      <c r="IOO104" s="11"/>
      <c r="IOP104" s="11"/>
      <c r="IOQ104" s="11"/>
      <c r="IOR104" s="11"/>
      <c r="IOS104" s="11"/>
      <c r="IOT104" s="11"/>
      <c r="IOU104" s="11"/>
      <c r="IOV104" s="11"/>
      <c r="IOW104" s="11"/>
      <c r="IOX104" s="11"/>
      <c r="IOY104" s="11"/>
      <c r="IOZ104" s="11"/>
      <c r="IPA104" s="11"/>
      <c r="IPB104" s="11"/>
      <c r="IPC104" s="11"/>
      <c r="IPD104" s="11"/>
      <c r="IPE104" s="11"/>
      <c r="IPF104" s="11"/>
      <c r="IPG104" s="11"/>
      <c r="IPH104" s="11"/>
      <c r="IPI104" s="11"/>
      <c r="IPJ104" s="11"/>
      <c r="IPK104" s="11"/>
      <c r="IPL104" s="11"/>
      <c r="IPM104" s="11"/>
      <c r="IPN104" s="11"/>
      <c r="IPO104" s="11"/>
      <c r="IPP104" s="11"/>
      <c r="IPQ104" s="11"/>
      <c r="IPR104" s="11"/>
      <c r="IPS104" s="11"/>
      <c r="IPT104" s="11"/>
      <c r="IPU104" s="11"/>
      <c r="IPV104" s="11"/>
      <c r="IPW104" s="11"/>
      <c r="IPX104" s="11"/>
      <c r="IPY104" s="11"/>
      <c r="IPZ104" s="11"/>
      <c r="IQA104" s="11"/>
      <c r="IQB104" s="11"/>
      <c r="IQC104" s="11"/>
      <c r="IQD104" s="11"/>
      <c r="IQE104" s="11"/>
      <c r="IQF104" s="11"/>
      <c r="IQG104" s="11"/>
      <c r="IQH104" s="11"/>
      <c r="IQI104" s="11"/>
      <c r="IQJ104" s="11"/>
      <c r="IQK104" s="11"/>
      <c r="IQL104" s="11"/>
      <c r="IQM104" s="11"/>
      <c r="IQN104" s="11"/>
      <c r="IQO104" s="11"/>
      <c r="IQP104" s="11"/>
      <c r="IQQ104" s="11"/>
      <c r="IQR104" s="11"/>
      <c r="IQS104" s="11"/>
      <c r="IQT104" s="11"/>
      <c r="IQU104" s="11"/>
      <c r="IQV104" s="11"/>
      <c r="IQW104" s="11"/>
      <c r="IQX104" s="11"/>
      <c r="IQY104" s="11"/>
      <c r="IQZ104" s="11"/>
      <c r="IRA104" s="11"/>
      <c r="IRB104" s="11"/>
      <c r="IRC104" s="11"/>
      <c r="IRD104" s="11"/>
      <c r="IRE104" s="11"/>
      <c r="IRF104" s="11"/>
      <c r="IRG104" s="11"/>
      <c r="IRH104" s="11"/>
      <c r="IRI104" s="11"/>
      <c r="IRJ104" s="11"/>
      <c r="IRK104" s="11"/>
      <c r="IRL104" s="11"/>
      <c r="IRM104" s="11"/>
      <c r="IRN104" s="11"/>
      <c r="IRO104" s="11"/>
      <c r="IRP104" s="11"/>
      <c r="IRQ104" s="11"/>
      <c r="IRR104" s="11"/>
      <c r="IRS104" s="11"/>
      <c r="IRT104" s="11"/>
      <c r="IRU104" s="11"/>
      <c r="IRV104" s="11"/>
      <c r="IRW104" s="11"/>
      <c r="IRX104" s="11"/>
      <c r="IRY104" s="11"/>
      <c r="IRZ104" s="11"/>
      <c r="ISA104" s="11"/>
      <c r="ISB104" s="11"/>
      <c r="ISC104" s="11"/>
      <c r="ISD104" s="11"/>
      <c r="ISE104" s="11"/>
      <c r="ISF104" s="11"/>
      <c r="ISG104" s="11"/>
      <c r="ISH104" s="11"/>
      <c r="ISI104" s="11"/>
      <c r="ISJ104" s="11"/>
      <c r="ISK104" s="11"/>
      <c r="ISL104" s="11"/>
      <c r="ISM104" s="11"/>
      <c r="ISN104" s="11"/>
      <c r="ISO104" s="11"/>
      <c r="ISP104" s="11"/>
      <c r="ISQ104" s="11"/>
      <c r="ISR104" s="11"/>
      <c r="ISS104" s="11"/>
      <c r="IST104" s="11"/>
      <c r="ISU104" s="11"/>
      <c r="ISV104" s="11"/>
      <c r="ISW104" s="11"/>
      <c r="ISX104" s="11"/>
      <c r="ISY104" s="11"/>
      <c r="ISZ104" s="11"/>
      <c r="ITA104" s="11"/>
      <c r="ITB104" s="11"/>
      <c r="ITC104" s="11"/>
      <c r="ITD104" s="11"/>
      <c r="ITE104" s="11"/>
      <c r="ITF104" s="11"/>
      <c r="ITG104" s="11"/>
      <c r="ITH104" s="11"/>
      <c r="ITI104" s="11"/>
      <c r="ITJ104" s="11"/>
      <c r="ITK104" s="11"/>
      <c r="ITL104" s="11"/>
      <c r="ITM104" s="11"/>
      <c r="ITN104" s="11"/>
      <c r="ITO104" s="11"/>
      <c r="ITP104" s="11"/>
      <c r="ITQ104" s="11"/>
      <c r="ITR104" s="11"/>
      <c r="ITS104" s="11"/>
      <c r="ITT104" s="11"/>
      <c r="ITU104" s="11"/>
      <c r="ITV104" s="11"/>
      <c r="ITW104" s="11"/>
      <c r="ITX104" s="11"/>
      <c r="ITY104" s="11"/>
      <c r="ITZ104" s="11"/>
      <c r="IUA104" s="11"/>
      <c r="IUB104" s="11"/>
      <c r="IUC104" s="11"/>
      <c r="IUD104" s="11"/>
      <c r="IUE104" s="11"/>
      <c r="IUF104" s="11"/>
      <c r="IUG104" s="11"/>
      <c r="IUH104" s="11"/>
      <c r="IUI104" s="11"/>
      <c r="IUJ104" s="11"/>
      <c r="IUK104" s="11"/>
      <c r="IUL104" s="11"/>
      <c r="IUM104" s="11"/>
      <c r="IUN104" s="11"/>
      <c r="IUO104" s="11"/>
      <c r="IUP104" s="11"/>
      <c r="IUQ104" s="11"/>
      <c r="IUR104" s="11"/>
      <c r="IUS104" s="11"/>
      <c r="IUT104" s="11"/>
      <c r="IUU104" s="11"/>
      <c r="IUV104" s="11"/>
      <c r="IUW104" s="11"/>
      <c r="IUX104" s="11"/>
      <c r="IUY104" s="11"/>
      <c r="IUZ104" s="11"/>
      <c r="IVA104" s="11"/>
      <c r="IVB104" s="11"/>
      <c r="IVC104" s="11"/>
      <c r="IVD104" s="11"/>
      <c r="IVE104" s="11"/>
      <c r="IVF104" s="11"/>
      <c r="IVG104" s="11"/>
      <c r="IVH104" s="11"/>
      <c r="IVI104" s="11"/>
      <c r="IVJ104" s="11"/>
      <c r="IVK104" s="11"/>
      <c r="IVL104" s="11"/>
      <c r="IVM104" s="11"/>
      <c r="IVN104" s="11"/>
      <c r="IVO104" s="11"/>
      <c r="IVP104" s="11"/>
      <c r="IVQ104" s="11"/>
      <c r="IVR104" s="11"/>
      <c r="IVS104" s="11"/>
      <c r="IVT104" s="11"/>
      <c r="IVU104" s="11"/>
      <c r="IVV104" s="11"/>
      <c r="IVW104" s="11"/>
      <c r="IVX104" s="11"/>
      <c r="IVY104" s="11"/>
      <c r="IVZ104" s="11"/>
      <c r="IWA104" s="11"/>
      <c r="IWB104" s="11"/>
      <c r="IWC104" s="11"/>
      <c r="IWD104" s="11"/>
      <c r="IWE104" s="11"/>
      <c r="IWF104" s="11"/>
      <c r="IWG104" s="11"/>
      <c r="IWH104" s="11"/>
      <c r="IWI104" s="11"/>
      <c r="IWJ104" s="11"/>
      <c r="IWK104" s="11"/>
      <c r="IWL104" s="11"/>
      <c r="IWM104" s="11"/>
      <c r="IWN104" s="11"/>
      <c r="IWO104" s="11"/>
      <c r="IWP104" s="11"/>
      <c r="IWQ104" s="11"/>
      <c r="IWR104" s="11"/>
      <c r="IWS104" s="11"/>
      <c r="IWT104" s="11"/>
      <c r="IWU104" s="11"/>
      <c r="IWV104" s="11"/>
      <c r="IWW104" s="11"/>
      <c r="IWX104" s="11"/>
      <c r="IWY104" s="11"/>
      <c r="IWZ104" s="11"/>
      <c r="IXA104" s="11"/>
      <c r="IXB104" s="11"/>
      <c r="IXC104" s="11"/>
      <c r="IXD104" s="11"/>
      <c r="IXE104" s="11"/>
      <c r="IXF104" s="11"/>
      <c r="IXG104" s="11"/>
      <c r="IXH104" s="11"/>
      <c r="IXI104" s="11"/>
      <c r="IXJ104" s="11"/>
      <c r="IXK104" s="11"/>
      <c r="IXL104" s="11"/>
      <c r="IXM104" s="11"/>
      <c r="IXN104" s="11"/>
      <c r="IXO104" s="11"/>
      <c r="IXP104" s="11"/>
      <c r="IXQ104" s="11"/>
      <c r="IXR104" s="11"/>
      <c r="IXS104" s="11"/>
      <c r="IXT104" s="11"/>
      <c r="IXU104" s="11"/>
      <c r="IXV104" s="11"/>
      <c r="IXW104" s="11"/>
      <c r="IXX104" s="11"/>
      <c r="IXY104" s="11"/>
      <c r="IXZ104" s="11"/>
      <c r="IYA104" s="11"/>
      <c r="IYB104" s="11"/>
      <c r="IYC104" s="11"/>
      <c r="IYD104" s="11"/>
      <c r="IYE104" s="11"/>
      <c r="IYF104" s="11"/>
      <c r="IYG104" s="11"/>
      <c r="IYH104" s="11"/>
      <c r="IYI104" s="11"/>
      <c r="IYJ104" s="11"/>
      <c r="IYK104" s="11"/>
      <c r="IYL104" s="11"/>
      <c r="IYM104" s="11"/>
      <c r="IYN104" s="11"/>
      <c r="IYO104" s="11"/>
      <c r="IYP104" s="11"/>
      <c r="IYQ104" s="11"/>
      <c r="IYR104" s="11"/>
      <c r="IYS104" s="11"/>
      <c r="IYT104" s="11"/>
      <c r="IYU104" s="11"/>
      <c r="IYV104" s="11"/>
      <c r="IYW104" s="11"/>
      <c r="IYX104" s="11"/>
      <c r="IYY104" s="11"/>
      <c r="IYZ104" s="11"/>
      <c r="IZA104" s="11"/>
      <c r="IZB104" s="11"/>
      <c r="IZC104" s="11"/>
      <c r="IZD104" s="11"/>
      <c r="IZE104" s="11"/>
      <c r="IZF104" s="11"/>
      <c r="IZG104" s="11"/>
      <c r="IZH104" s="11"/>
      <c r="IZI104" s="11"/>
      <c r="IZJ104" s="11"/>
      <c r="IZK104" s="11"/>
      <c r="IZL104" s="11"/>
      <c r="IZM104" s="11"/>
      <c r="IZN104" s="11"/>
      <c r="IZO104" s="11"/>
      <c r="IZP104" s="11"/>
      <c r="IZQ104" s="11"/>
      <c r="IZR104" s="11"/>
      <c r="IZS104" s="11"/>
      <c r="IZT104" s="11"/>
      <c r="IZU104" s="11"/>
      <c r="IZV104" s="11"/>
      <c r="IZW104" s="11"/>
      <c r="IZX104" s="11"/>
      <c r="IZY104" s="11"/>
      <c r="IZZ104" s="11"/>
      <c r="JAA104" s="11"/>
      <c r="JAB104" s="11"/>
      <c r="JAC104" s="11"/>
      <c r="JAD104" s="11"/>
      <c r="JAE104" s="11"/>
      <c r="JAF104" s="11"/>
      <c r="JAG104" s="11"/>
      <c r="JAH104" s="11"/>
      <c r="JAI104" s="11"/>
      <c r="JAJ104" s="11"/>
      <c r="JAK104" s="11"/>
      <c r="JAL104" s="11"/>
      <c r="JAM104" s="11"/>
      <c r="JAN104" s="11"/>
      <c r="JAO104" s="11"/>
      <c r="JAP104" s="11"/>
      <c r="JAQ104" s="11"/>
      <c r="JAR104" s="11"/>
      <c r="JAS104" s="11"/>
      <c r="JAT104" s="11"/>
      <c r="JAU104" s="11"/>
      <c r="JAV104" s="11"/>
      <c r="JAW104" s="11"/>
      <c r="JAX104" s="11"/>
      <c r="JAY104" s="11"/>
      <c r="JAZ104" s="11"/>
      <c r="JBA104" s="11"/>
      <c r="JBB104" s="11"/>
      <c r="JBC104" s="11"/>
      <c r="JBD104" s="11"/>
      <c r="JBE104" s="11"/>
      <c r="JBF104" s="11"/>
      <c r="JBG104" s="11"/>
      <c r="JBH104" s="11"/>
      <c r="JBI104" s="11"/>
      <c r="JBJ104" s="11"/>
      <c r="JBK104" s="11"/>
      <c r="JBL104" s="11"/>
      <c r="JBM104" s="11"/>
      <c r="JBN104" s="11"/>
      <c r="JBO104" s="11"/>
      <c r="JBP104" s="11"/>
      <c r="JBQ104" s="11"/>
      <c r="JBR104" s="11"/>
      <c r="JBS104" s="11"/>
      <c r="JBT104" s="11"/>
      <c r="JBU104" s="11"/>
      <c r="JBV104" s="11"/>
      <c r="JBW104" s="11"/>
      <c r="JBX104" s="11"/>
      <c r="JBY104" s="11"/>
      <c r="JBZ104" s="11"/>
      <c r="JCA104" s="11"/>
      <c r="JCB104" s="11"/>
      <c r="JCC104" s="11"/>
      <c r="JCD104" s="11"/>
      <c r="JCE104" s="11"/>
      <c r="JCF104" s="11"/>
      <c r="JCG104" s="11"/>
      <c r="JCH104" s="11"/>
      <c r="JCI104" s="11"/>
      <c r="JCJ104" s="11"/>
      <c r="JCK104" s="11"/>
      <c r="JCL104" s="11"/>
      <c r="JCM104" s="11"/>
      <c r="JCN104" s="11"/>
      <c r="JCO104" s="11"/>
      <c r="JCP104" s="11"/>
      <c r="JCQ104" s="11"/>
      <c r="JCR104" s="11"/>
      <c r="JCS104" s="11"/>
      <c r="JCT104" s="11"/>
      <c r="JCU104" s="11"/>
      <c r="JCV104" s="11"/>
      <c r="JCW104" s="11"/>
      <c r="JCX104" s="11"/>
      <c r="JCY104" s="11"/>
      <c r="JCZ104" s="11"/>
      <c r="JDA104" s="11"/>
      <c r="JDB104" s="11"/>
      <c r="JDC104" s="11"/>
      <c r="JDD104" s="11"/>
      <c r="JDE104" s="11"/>
      <c r="JDF104" s="11"/>
      <c r="JDG104" s="11"/>
      <c r="JDH104" s="11"/>
      <c r="JDI104" s="11"/>
      <c r="JDJ104" s="11"/>
      <c r="JDK104" s="11"/>
      <c r="JDL104" s="11"/>
      <c r="JDM104" s="11"/>
      <c r="JDN104" s="11"/>
      <c r="JDO104" s="11"/>
      <c r="JDP104" s="11"/>
      <c r="JDQ104" s="11"/>
      <c r="JDR104" s="11"/>
      <c r="JDS104" s="11"/>
      <c r="JDT104" s="11"/>
      <c r="JDU104" s="11"/>
      <c r="JDV104" s="11"/>
      <c r="JDW104" s="11"/>
      <c r="JDX104" s="11"/>
      <c r="JDY104" s="11"/>
      <c r="JDZ104" s="11"/>
      <c r="JEA104" s="11"/>
      <c r="JEB104" s="11"/>
      <c r="JEC104" s="11"/>
      <c r="JED104" s="11"/>
      <c r="JEE104" s="11"/>
      <c r="JEF104" s="11"/>
      <c r="JEG104" s="11"/>
      <c r="JEH104" s="11"/>
      <c r="JEI104" s="11"/>
      <c r="JEJ104" s="11"/>
      <c r="JEK104" s="11"/>
      <c r="JEL104" s="11"/>
      <c r="JEM104" s="11"/>
      <c r="JEN104" s="11"/>
      <c r="JEO104" s="11"/>
      <c r="JEP104" s="11"/>
      <c r="JEQ104" s="11"/>
      <c r="JER104" s="11"/>
      <c r="JES104" s="11"/>
      <c r="JET104" s="11"/>
      <c r="JEU104" s="11"/>
      <c r="JEV104" s="11"/>
      <c r="JEW104" s="11"/>
      <c r="JEX104" s="11"/>
      <c r="JEY104" s="11"/>
      <c r="JEZ104" s="11"/>
      <c r="JFA104" s="11"/>
      <c r="JFB104" s="11"/>
      <c r="JFC104" s="11"/>
      <c r="JFD104" s="11"/>
      <c r="JFE104" s="11"/>
      <c r="JFF104" s="11"/>
      <c r="JFG104" s="11"/>
      <c r="JFH104" s="11"/>
      <c r="JFI104" s="11"/>
      <c r="JFJ104" s="11"/>
      <c r="JFK104" s="11"/>
      <c r="JFL104" s="11"/>
      <c r="JFM104" s="11"/>
      <c r="JFN104" s="11"/>
      <c r="JFO104" s="11"/>
      <c r="JFP104" s="11"/>
      <c r="JFQ104" s="11"/>
      <c r="JFR104" s="11"/>
      <c r="JFS104" s="11"/>
      <c r="JFT104" s="11"/>
      <c r="JFU104" s="11"/>
      <c r="JFV104" s="11"/>
      <c r="JFW104" s="11"/>
      <c r="JFX104" s="11"/>
      <c r="JFY104" s="11"/>
      <c r="JFZ104" s="11"/>
      <c r="JGA104" s="11"/>
      <c r="JGB104" s="11"/>
      <c r="JGC104" s="11"/>
      <c r="JGD104" s="11"/>
      <c r="JGE104" s="11"/>
      <c r="JGF104" s="11"/>
      <c r="JGG104" s="11"/>
      <c r="JGH104" s="11"/>
      <c r="JGI104" s="11"/>
      <c r="JGJ104" s="11"/>
      <c r="JGK104" s="11"/>
      <c r="JGL104" s="11"/>
      <c r="JGM104" s="11"/>
      <c r="JGN104" s="11"/>
      <c r="JGO104" s="11"/>
      <c r="JGP104" s="11"/>
      <c r="JGQ104" s="11"/>
      <c r="JGR104" s="11"/>
      <c r="JGS104" s="11"/>
      <c r="JGT104" s="11"/>
      <c r="JGU104" s="11"/>
      <c r="JGV104" s="11"/>
      <c r="JGW104" s="11"/>
      <c r="JGX104" s="11"/>
      <c r="JGY104" s="11"/>
      <c r="JGZ104" s="11"/>
      <c r="JHA104" s="11"/>
      <c r="JHB104" s="11"/>
      <c r="JHC104" s="11"/>
      <c r="JHD104" s="11"/>
      <c r="JHE104" s="11"/>
      <c r="JHF104" s="11"/>
      <c r="JHG104" s="11"/>
      <c r="JHH104" s="11"/>
      <c r="JHI104" s="11"/>
      <c r="JHJ104" s="11"/>
      <c r="JHK104" s="11"/>
      <c r="JHL104" s="11"/>
      <c r="JHM104" s="11"/>
      <c r="JHN104" s="11"/>
      <c r="JHO104" s="11"/>
      <c r="JHP104" s="11"/>
      <c r="JHQ104" s="11"/>
      <c r="JHR104" s="11"/>
      <c r="JHS104" s="11"/>
      <c r="JHT104" s="11"/>
      <c r="JHU104" s="11"/>
      <c r="JHV104" s="11"/>
      <c r="JHW104" s="11"/>
      <c r="JHX104" s="11"/>
      <c r="JHY104" s="11"/>
      <c r="JHZ104" s="11"/>
      <c r="JIA104" s="11"/>
      <c r="JIB104" s="11"/>
      <c r="JIC104" s="11"/>
      <c r="JID104" s="11"/>
      <c r="JIE104" s="11"/>
      <c r="JIF104" s="11"/>
      <c r="JIG104" s="11"/>
      <c r="JIH104" s="11"/>
      <c r="JII104" s="11"/>
      <c r="JIJ104" s="11"/>
      <c r="JIK104" s="11"/>
      <c r="JIL104" s="11"/>
      <c r="JIM104" s="11"/>
      <c r="JIN104" s="11"/>
      <c r="JIO104" s="11"/>
      <c r="JIP104" s="11"/>
      <c r="JIQ104" s="11"/>
      <c r="JIR104" s="11"/>
      <c r="JIS104" s="11"/>
      <c r="JIT104" s="11"/>
      <c r="JIU104" s="11"/>
      <c r="JIV104" s="11"/>
      <c r="JIW104" s="11"/>
      <c r="JIX104" s="11"/>
      <c r="JIY104" s="11"/>
      <c r="JIZ104" s="11"/>
      <c r="JJA104" s="11"/>
      <c r="JJB104" s="11"/>
      <c r="JJC104" s="11"/>
      <c r="JJD104" s="11"/>
      <c r="JJE104" s="11"/>
      <c r="JJF104" s="11"/>
      <c r="JJG104" s="11"/>
      <c r="JJH104" s="11"/>
      <c r="JJI104" s="11"/>
      <c r="JJJ104" s="11"/>
      <c r="JJK104" s="11"/>
      <c r="JJL104" s="11"/>
      <c r="JJM104" s="11"/>
      <c r="JJN104" s="11"/>
      <c r="JJO104" s="11"/>
      <c r="JJP104" s="11"/>
      <c r="JJQ104" s="11"/>
      <c r="JJR104" s="11"/>
      <c r="JJS104" s="11"/>
      <c r="JJT104" s="11"/>
      <c r="JJU104" s="11"/>
      <c r="JJV104" s="11"/>
      <c r="JJW104" s="11"/>
      <c r="JJX104" s="11"/>
      <c r="JJY104" s="11"/>
      <c r="JJZ104" s="11"/>
      <c r="JKA104" s="11"/>
      <c r="JKB104" s="11"/>
      <c r="JKC104" s="11"/>
      <c r="JKD104" s="11"/>
      <c r="JKE104" s="11"/>
      <c r="JKF104" s="11"/>
      <c r="JKG104" s="11"/>
      <c r="JKH104" s="11"/>
      <c r="JKI104" s="11"/>
      <c r="JKJ104" s="11"/>
      <c r="JKK104" s="11"/>
      <c r="JKL104" s="11"/>
      <c r="JKM104" s="11"/>
      <c r="JKN104" s="11"/>
      <c r="JKO104" s="11"/>
      <c r="JKP104" s="11"/>
      <c r="JKQ104" s="11"/>
      <c r="JKR104" s="11"/>
      <c r="JKS104" s="11"/>
      <c r="JKT104" s="11"/>
      <c r="JKU104" s="11"/>
      <c r="JKV104" s="11"/>
      <c r="JKW104" s="11"/>
      <c r="JKX104" s="11"/>
      <c r="JKY104" s="11"/>
      <c r="JKZ104" s="11"/>
      <c r="JLA104" s="11"/>
      <c r="JLB104" s="11"/>
      <c r="JLC104" s="11"/>
      <c r="JLD104" s="11"/>
      <c r="JLE104" s="11"/>
      <c r="JLF104" s="11"/>
      <c r="JLG104" s="11"/>
      <c r="JLH104" s="11"/>
      <c r="JLI104" s="11"/>
      <c r="JLJ104" s="11"/>
      <c r="JLK104" s="11"/>
      <c r="JLL104" s="11"/>
      <c r="JLM104" s="11"/>
      <c r="JLN104" s="11"/>
      <c r="JLO104" s="11"/>
      <c r="JLP104" s="11"/>
      <c r="JLQ104" s="11"/>
      <c r="JLR104" s="11"/>
      <c r="JLS104" s="11"/>
      <c r="JLT104" s="11"/>
      <c r="JLU104" s="11"/>
      <c r="JLV104" s="11"/>
      <c r="JLW104" s="11"/>
      <c r="JLX104" s="11"/>
      <c r="JLY104" s="11"/>
      <c r="JLZ104" s="11"/>
      <c r="JMA104" s="11"/>
      <c r="JMB104" s="11"/>
      <c r="JMC104" s="11"/>
      <c r="JMD104" s="11"/>
      <c r="JME104" s="11"/>
      <c r="JMF104" s="11"/>
      <c r="JMG104" s="11"/>
      <c r="JMH104" s="11"/>
      <c r="JMI104" s="11"/>
      <c r="JMJ104" s="11"/>
      <c r="JMK104" s="11"/>
      <c r="JML104" s="11"/>
      <c r="JMM104" s="11"/>
      <c r="JMN104" s="11"/>
      <c r="JMO104" s="11"/>
      <c r="JMP104" s="11"/>
      <c r="JMQ104" s="11"/>
      <c r="JMR104" s="11"/>
      <c r="JMS104" s="11"/>
      <c r="JMT104" s="11"/>
      <c r="JMU104" s="11"/>
      <c r="JMV104" s="11"/>
      <c r="JMW104" s="11"/>
      <c r="JMX104" s="11"/>
      <c r="JMY104" s="11"/>
      <c r="JMZ104" s="11"/>
      <c r="JNA104" s="11"/>
      <c r="JNB104" s="11"/>
      <c r="JNC104" s="11"/>
      <c r="JND104" s="11"/>
      <c r="JNE104" s="11"/>
      <c r="JNF104" s="11"/>
      <c r="JNG104" s="11"/>
      <c r="JNH104" s="11"/>
      <c r="JNI104" s="11"/>
      <c r="JNJ104" s="11"/>
      <c r="JNK104" s="11"/>
      <c r="JNL104" s="11"/>
      <c r="JNM104" s="11"/>
      <c r="JNN104" s="11"/>
      <c r="JNO104" s="11"/>
      <c r="JNP104" s="11"/>
      <c r="JNQ104" s="11"/>
      <c r="JNR104" s="11"/>
      <c r="JNS104" s="11"/>
      <c r="JNT104" s="11"/>
      <c r="JNU104" s="11"/>
      <c r="JNV104" s="11"/>
      <c r="JNW104" s="11"/>
      <c r="JNX104" s="11"/>
      <c r="JNY104" s="11"/>
      <c r="JNZ104" s="11"/>
      <c r="JOA104" s="11"/>
      <c r="JOB104" s="11"/>
      <c r="JOC104" s="11"/>
      <c r="JOD104" s="11"/>
      <c r="JOE104" s="11"/>
      <c r="JOF104" s="11"/>
      <c r="JOG104" s="11"/>
      <c r="JOH104" s="11"/>
      <c r="JOI104" s="11"/>
      <c r="JOJ104" s="11"/>
      <c r="JOK104" s="11"/>
      <c r="JOL104" s="11"/>
      <c r="JOM104" s="11"/>
      <c r="JON104" s="11"/>
      <c r="JOO104" s="11"/>
      <c r="JOP104" s="11"/>
      <c r="JOQ104" s="11"/>
      <c r="JOR104" s="11"/>
      <c r="JOS104" s="11"/>
      <c r="JOT104" s="11"/>
      <c r="JOU104" s="11"/>
      <c r="JOV104" s="11"/>
      <c r="JOW104" s="11"/>
      <c r="JOX104" s="11"/>
      <c r="JOY104" s="11"/>
      <c r="JOZ104" s="11"/>
      <c r="JPA104" s="11"/>
      <c r="JPB104" s="11"/>
      <c r="JPC104" s="11"/>
      <c r="JPD104" s="11"/>
      <c r="JPE104" s="11"/>
      <c r="JPF104" s="11"/>
      <c r="JPG104" s="11"/>
      <c r="JPH104" s="11"/>
      <c r="JPI104" s="11"/>
      <c r="JPJ104" s="11"/>
      <c r="JPK104" s="11"/>
      <c r="JPL104" s="11"/>
      <c r="JPM104" s="11"/>
      <c r="JPN104" s="11"/>
      <c r="JPO104" s="11"/>
      <c r="JPP104" s="11"/>
      <c r="JPQ104" s="11"/>
      <c r="JPR104" s="11"/>
      <c r="JPS104" s="11"/>
      <c r="JPT104" s="11"/>
      <c r="JPU104" s="11"/>
      <c r="JPV104" s="11"/>
      <c r="JPW104" s="11"/>
      <c r="JPX104" s="11"/>
      <c r="JPY104" s="11"/>
      <c r="JPZ104" s="11"/>
      <c r="JQA104" s="11"/>
      <c r="JQB104" s="11"/>
      <c r="JQC104" s="11"/>
      <c r="JQD104" s="11"/>
      <c r="JQE104" s="11"/>
      <c r="JQF104" s="11"/>
      <c r="JQG104" s="11"/>
      <c r="JQH104" s="11"/>
      <c r="JQI104" s="11"/>
      <c r="JQJ104" s="11"/>
      <c r="JQK104" s="11"/>
      <c r="JQL104" s="11"/>
      <c r="JQM104" s="11"/>
      <c r="JQN104" s="11"/>
      <c r="JQO104" s="11"/>
      <c r="JQP104" s="11"/>
      <c r="JQQ104" s="11"/>
      <c r="JQR104" s="11"/>
      <c r="JQS104" s="11"/>
      <c r="JQT104" s="11"/>
      <c r="JQU104" s="11"/>
      <c r="JQV104" s="11"/>
      <c r="JQW104" s="11"/>
      <c r="JQX104" s="11"/>
      <c r="JQY104" s="11"/>
      <c r="JQZ104" s="11"/>
      <c r="JRA104" s="11"/>
      <c r="JRB104" s="11"/>
      <c r="JRC104" s="11"/>
      <c r="JRD104" s="11"/>
      <c r="JRE104" s="11"/>
      <c r="JRF104" s="11"/>
      <c r="JRG104" s="11"/>
      <c r="JRH104" s="11"/>
      <c r="JRI104" s="11"/>
      <c r="JRJ104" s="11"/>
      <c r="JRK104" s="11"/>
      <c r="JRL104" s="11"/>
      <c r="JRM104" s="11"/>
      <c r="JRN104" s="11"/>
      <c r="JRO104" s="11"/>
      <c r="JRP104" s="11"/>
      <c r="JRQ104" s="11"/>
      <c r="JRR104" s="11"/>
      <c r="JRS104" s="11"/>
      <c r="JRT104" s="11"/>
      <c r="JRU104" s="11"/>
      <c r="JRV104" s="11"/>
      <c r="JRW104" s="11"/>
      <c r="JRX104" s="11"/>
      <c r="JRY104" s="11"/>
      <c r="JRZ104" s="11"/>
      <c r="JSA104" s="11"/>
      <c r="JSB104" s="11"/>
      <c r="JSC104" s="11"/>
      <c r="JSD104" s="11"/>
      <c r="JSE104" s="11"/>
      <c r="JSF104" s="11"/>
      <c r="JSG104" s="11"/>
      <c r="JSH104" s="11"/>
      <c r="JSI104" s="11"/>
      <c r="JSJ104" s="11"/>
      <c r="JSK104" s="11"/>
      <c r="JSL104" s="11"/>
      <c r="JSM104" s="11"/>
      <c r="JSN104" s="11"/>
      <c r="JSO104" s="11"/>
      <c r="JSP104" s="11"/>
      <c r="JSQ104" s="11"/>
      <c r="JSR104" s="11"/>
      <c r="JSS104" s="11"/>
      <c r="JST104" s="11"/>
      <c r="JSU104" s="11"/>
      <c r="JSV104" s="11"/>
      <c r="JSW104" s="11"/>
      <c r="JSX104" s="11"/>
      <c r="JSY104" s="11"/>
      <c r="JSZ104" s="11"/>
      <c r="JTA104" s="11"/>
      <c r="JTB104" s="11"/>
      <c r="JTC104" s="11"/>
      <c r="JTD104" s="11"/>
      <c r="JTE104" s="11"/>
      <c r="JTF104" s="11"/>
      <c r="JTG104" s="11"/>
      <c r="JTH104" s="11"/>
      <c r="JTI104" s="11"/>
      <c r="JTJ104" s="11"/>
      <c r="JTK104" s="11"/>
      <c r="JTL104" s="11"/>
      <c r="JTM104" s="11"/>
      <c r="JTN104" s="11"/>
      <c r="JTO104" s="11"/>
      <c r="JTP104" s="11"/>
      <c r="JTQ104" s="11"/>
      <c r="JTR104" s="11"/>
      <c r="JTS104" s="11"/>
      <c r="JTT104" s="11"/>
      <c r="JTU104" s="11"/>
      <c r="JTV104" s="11"/>
      <c r="JTW104" s="11"/>
      <c r="JTX104" s="11"/>
      <c r="JTY104" s="11"/>
      <c r="JTZ104" s="11"/>
      <c r="JUA104" s="11"/>
      <c r="JUB104" s="11"/>
      <c r="JUC104" s="11"/>
      <c r="JUD104" s="11"/>
      <c r="JUE104" s="11"/>
      <c r="JUF104" s="11"/>
      <c r="JUG104" s="11"/>
      <c r="JUH104" s="11"/>
      <c r="JUI104" s="11"/>
      <c r="JUJ104" s="11"/>
      <c r="JUK104" s="11"/>
      <c r="JUL104" s="11"/>
      <c r="JUM104" s="11"/>
      <c r="JUN104" s="11"/>
      <c r="JUO104" s="11"/>
      <c r="JUP104" s="11"/>
      <c r="JUQ104" s="11"/>
      <c r="JUR104" s="11"/>
      <c r="JUS104" s="11"/>
      <c r="JUT104" s="11"/>
      <c r="JUU104" s="11"/>
      <c r="JUV104" s="11"/>
      <c r="JUW104" s="11"/>
      <c r="JUX104" s="11"/>
      <c r="JUY104" s="11"/>
      <c r="JUZ104" s="11"/>
      <c r="JVA104" s="11"/>
      <c r="JVB104" s="11"/>
      <c r="JVC104" s="11"/>
      <c r="JVD104" s="11"/>
      <c r="JVE104" s="11"/>
      <c r="JVF104" s="11"/>
      <c r="JVG104" s="11"/>
      <c r="JVH104" s="11"/>
      <c r="JVI104" s="11"/>
      <c r="JVJ104" s="11"/>
      <c r="JVK104" s="11"/>
      <c r="JVL104" s="11"/>
      <c r="JVM104" s="11"/>
      <c r="JVN104" s="11"/>
      <c r="JVO104" s="11"/>
      <c r="JVP104" s="11"/>
      <c r="JVQ104" s="11"/>
      <c r="JVR104" s="11"/>
      <c r="JVS104" s="11"/>
      <c r="JVT104" s="11"/>
      <c r="JVU104" s="11"/>
      <c r="JVV104" s="11"/>
      <c r="JVW104" s="11"/>
      <c r="JVX104" s="11"/>
      <c r="JVY104" s="11"/>
      <c r="JVZ104" s="11"/>
      <c r="JWA104" s="11"/>
      <c r="JWB104" s="11"/>
      <c r="JWC104" s="11"/>
      <c r="JWD104" s="11"/>
      <c r="JWE104" s="11"/>
      <c r="JWF104" s="11"/>
      <c r="JWG104" s="11"/>
      <c r="JWH104" s="11"/>
      <c r="JWI104" s="11"/>
      <c r="JWJ104" s="11"/>
      <c r="JWK104" s="11"/>
      <c r="JWL104" s="11"/>
      <c r="JWM104" s="11"/>
      <c r="JWN104" s="11"/>
      <c r="JWO104" s="11"/>
      <c r="JWP104" s="11"/>
      <c r="JWQ104" s="11"/>
      <c r="JWR104" s="11"/>
      <c r="JWS104" s="11"/>
      <c r="JWT104" s="11"/>
      <c r="JWU104" s="11"/>
      <c r="JWV104" s="11"/>
      <c r="JWW104" s="11"/>
      <c r="JWX104" s="11"/>
      <c r="JWY104" s="11"/>
      <c r="JWZ104" s="11"/>
      <c r="JXA104" s="11"/>
      <c r="JXB104" s="11"/>
      <c r="JXC104" s="11"/>
      <c r="JXD104" s="11"/>
      <c r="JXE104" s="11"/>
      <c r="JXF104" s="11"/>
      <c r="JXG104" s="11"/>
      <c r="JXH104" s="11"/>
      <c r="JXI104" s="11"/>
      <c r="JXJ104" s="11"/>
      <c r="JXK104" s="11"/>
      <c r="JXL104" s="11"/>
      <c r="JXM104" s="11"/>
      <c r="JXN104" s="11"/>
      <c r="JXO104" s="11"/>
      <c r="JXP104" s="11"/>
      <c r="JXQ104" s="11"/>
      <c r="JXR104" s="11"/>
      <c r="JXS104" s="11"/>
      <c r="JXT104" s="11"/>
      <c r="JXU104" s="11"/>
      <c r="JXV104" s="11"/>
      <c r="JXW104" s="11"/>
      <c r="JXX104" s="11"/>
      <c r="JXY104" s="11"/>
      <c r="JXZ104" s="11"/>
      <c r="JYA104" s="11"/>
      <c r="JYB104" s="11"/>
      <c r="JYC104" s="11"/>
      <c r="JYD104" s="11"/>
      <c r="JYE104" s="11"/>
      <c r="JYF104" s="11"/>
      <c r="JYG104" s="11"/>
      <c r="JYH104" s="11"/>
      <c r="JYI104" s="11"/>
      <c r="JYJ104" s="11"/>
      <c r="JYK104" s="11"/>
      <c r="JYL104" s="11"/>
      <c r="JYM104" s="11"/>
      <c r="JYN104" s="11"/>
      <c r="JYO104" s="11"/>
      <c r="JYP104" s="11"/>
      <c r="JYQ104" s="11"/>
      <c r="JYR104" s="11"/>
      <c r="JYS104" s="11"/>
      <c r="JYT104" s="11"/>
      <c r="JYU104" s="11"/>
      <c r="JYV104" s="11"/>
      <c r="JYW104" s="11"/>
      <c r="JYX104" s="11"/>
      <c r="JYY104" s="11"/>
      <c r="JYZ104" s="11"/>
      <c r="JZA104" s="11"/>
      <c r="JZB104" s="11"/>
      <c r="JZC104" s="11"/>
      <c r="JZD104" s="11"/>
      <c r="JZE104" s="11"/>
      <c r="JZF104" s="11"/>
      <c r="JZG104" s="11"/>
      <c r="JZH104" s="11"/>
      <c r="JZI104" s="11"/>
      <c r="JZJ104" s="11"/>
      <c r="JZK104" s="11"/>
      <c r="JZL104" s="11"/>
      <c r="JZM104" s="11"/>
      <c r="JZN104" s="11"/>
      <c r="JZO104" s="11"/>
      <c r="JZP104" s="11"/>
      <c r="JZQ104" s="11"/>
      <c r="JZR104" s="11"/>
      <c r="JZS104" s="11"/>
      <c r="JZT104" s="11"/>
      <c r="JZU104" s="11"/>
      <c r="JZV104" s="11"/>
      <c r="JZW104" s="11"/>
      <c r="JZX104" s="11"/>
      <c r="JZY104" s="11"/>
      <c r="JZZ104" s="11"/>
      <c r="KAA104" s="11"/>
      <c r="KAB104" s="11"/>
      <c r="KAC104" s="11"/>
      <c r="KAD104" s="11"/>
      <c r="KAE104" s="11"/>
      <c r="KAF104" s="11"/>
      <c r="KAG104" s="11"/>
      <c r="KAH104" s="11"/>
      <c r="KAI104" s="11"/>
      <c r="KAJ104" s="11"/>
      <c r="KAK104" s="11"/>
      <c r="KAL104" s="11"/>
      <c r="KAM104" s="11"/>
      <c r="KAN104" s="11"/>
      <c r="KAO104" s="11"/>
      <c r="KAP104" s="11"/>
      <c r="KAQ104" s="11"/>
      <c r="KAR104" s="11"/>
      <c r="KAS104" s="11"/>
      <c r="KAT104" s="11"/>
      <c r="KAU104" s="11"/>
      <c r="KAV104" s="11"/>
      <c r="KAW104" s="11"/>
      <c r="KAX104" s="11"/>
      <c r="KAY104" s="11"/>
      <c r="KAZ104" s="11"/>
      <c r="KBA104" s="11"/>
      <c r="KBB104" s="11"/>
      <c r="KBC104" s="11"/>
      <c r="KBD104" s="11"/>
      <c r="KBE104" s="11"/>
      <c r="KBF104" s="11"/>
      <c r="KBG104" s="11"/>
      <c r="KBH104" s="11"/>
      <c r="KBI104" s="11"/>
      <c r="KBJ104" s="11"/>
      <c r="KBK104" s="11"/>
      <c r="KBL104" s="11"/>
      <c r="KBM104" s="11"/>
      <c r="KBN104" s="11"/>
      <c r="KBO104" s="11"/>
      <c r="KBP104" s="11"/>
      <c r="KBQ104" s="11"/>
      <c r="KBR104" s="11"/>
      <c r="KBS104" s="11"/>
      <c r="KBT104" s="11"/>
      <c r="KBU104" s="11"/>
      <c r="KBV104" s="11"/>
      <c r="KBW104" s="11"/>
      <c r="KBX104" s="11"/>
      <c r="KBY104" s="11"/>
      <c r="KBZ104" s="11"/>
      <c r="KCA104" s="11"/>
      <c r="KCB104" s="11"/>
      <c r="KCC104" s="11"/>
      <c r="KCD104" s="11"/>
      <c r="KCE104" s="11"/>
      <c r="KCF104" s="11"/>
      <c r="KCG104" s="11"/>
      <c r="KCH104" s="11"/>
      <c r="KCI104" s="11"/>
      <c r="KCJ104" s="11"/>
      <c r="KCK104" s="11"/>
      <c r="KCL104" s="11"/>
      <c r="KCM104" s="11"/>
      <c r="KCN104" s="11"/>
      <c r="KCO104" s="11"/>
      <c r="KCP104" s="11"/>
      <c r="KCQ104" s="11"/>
      <c r="KCR104" s="11"/>
      <c r="KCS104" s="11"/>
      <c r="KCT104" s="11"/>
      <c r="KCU104" s="11"/>
      <c r="KCV104" s="11"/>
      <c r="KCW104" s="11"/>
      <c r="KCX104" s="11"/>
      <c r="KCY104" s="11"/>
      <c r="KCZ104" s="11"/>
      <c r="KDA104" s="11"/>
      <c r="KDB104" s="11"/>
      <c r="KDC104" s="11"/>
      <c r="KDD104" s="11"/>
      <c r="KDE104" s="11"/>
      <c r="KDF104" s="11"/>
      <c r="KDG104" s="11"/>
      <c r="KDH104" s="11"/>
      <c r="KDI104" s="11"/>
      <c r="KDJ104" s="11"/>
      <c r="KDK104" s="11"/>
      <c r="KDL104" s="11"/>
      <c r="KDM104" s="11"/>
      <c r="KDN104" s="11"/>
      <c r="KDO104" s="11"/>
      <c r="KDP104" s="11"/>
      <c r="KDQ104" s="11"/>
      <c r="KDR104" s="11"/>
      <c r="KDS104" s="11"/>
      <c r="KDT104" s="11"/>
      <c r="KDU104" s="11"/>
      <c r="KDV104" s="11"/>
      <c r="KDW104" s="11"/>
      <c r="KDX104" s="11"/>
      <c r="KDY104" s="11"/>
      <c r="KDZ104" s="11"/>
      <c r="KEA104" s="11"/>
      <c r="KEB104" s="11"/>
      <c r="KEC104" s="11"/>
      <c r="KED104" s="11"/>
      <c r="KEE104" s="11"/>
      <c r="KEF104" s="11"/>
      <c r="KEG104" s="11"/>
      <c r="KEH104" s="11"/>
      <c r="KEI104" s="11"/>
      <c r="KEJ104" s="11"/>
      <c r="KEK104" s="11"/>
      <c r="KEL104" s="11"/>
      <c r="KEM104" s="11"/>
      <c r="KEN104" s="11"/>
      <c r="KEO104" s="11"/>
      <c r="KEP104" s="11"/>
      <c r="KEQ104" s="11"/>
      <c r="KER104" s="11"/>
      <c r="KES104" s="11"/>
      <c r="KET104" s="11"/>
      <c r="KEU104" s="11"/>
      <c r="KEV104" s="11"/>
      <c r="KEW104" s="11"/>
      <c r="KEX104" s="11"/>
      <c r="KEY104" s="11"/>
      <c r="KEZ104" s="11"/>
      <c r="KFA104" s="11"/>
      <c r="KFB104" s="11"/>
      <c r="KFC104" s="11"/>
      <c r="KFD104" s="11"/>
      <c r="KFE104" s="11"/>
      <c r="KFF104" s="11"/>
      <c r="KFG104" s="11"/>
      <c r="KFH104" s="11"/>
      <c r="KFI104" s="11"/>
      <c r="KFJ104" s="11"/>
      <c r="KFK104" s="11"/>
      <c r="KFL104" s="11"/>
      <c r="KFM104" s="11"/>
      <c r="KFN104" s="11"/>
      <c r="KFO104" s="11"/>
      <c r="KFP104" s="11"/>
      <c r="KFQ104" s="11"/>
      <c r="KFR104" s="11"/>
      <c r="KFS104" s="11"/>
      <c r="KFT104" s="11"/>
      <c r="KFU104" s="11"/>
      <c r="KFV104" s="11"/>
      <c r="KFW104" s="11"/>
      <c r="KFX104" s="11"/>
      <c r="KFY104" s="11"/>
      <c r="KFZ104" s="11"/>
      <c r="KGA104" s="11"/>
      <c r="KGB104" s="11"/>
      <c r="KGC104" s="11"/>
      <c r="KGD104" s="11"/>
      <c r="KGE104" s="11"/>
      <c r="KGF104" s="11"/>
      <c r="KGG104" s="11"/>
      <c r="KGH104" s="11"/>
      <c r="KGI104" s="11"/>
      <c r="KGJ104" s="11"/>
      <c r="KGK104" s="11"/>
      <c r="KGL104" s="11"/>
      <c r="KGM104" s="11"/>
      <c r="KGN104" s="11"/>
      <c r="KGO104" s="11"/>
      <c r="KGP104" s="11"/>
      <c r="KGQ104" s="11"/>
      <c r="KGR104" s="11"/>
      <c r="KGS104" s="11"/>
      <c r="KGT104" s="11"/>
      <c r="KGU104" s="11"/>
      <c r="KGV104" s="11"/>
      <c r="KGW104" s="11"/>
      <c r="KGX104" s="11"/>
      <c r="KGY104" s="11"/>
      <c r="KGZ104" s="11"/>
      <c r="KHA104" s="11"/>
      <c r="KHB104" s="11"/>
      <c r="KHC104" s="11"/>
      <c r="KHD104" s="11"/>
      <c r="KHE104" s="11"/>
      <c r="KHF104" s="11"/>
      <c r="KHG104" s="11"/>
      <c r="KHH104" s="11"/>
      <c r="KHI104" s="11"/>
      <c r="KHJ104" s="11"/>
      <c r="KHK104" s="11"/>
      <c r="KHL104" s="11"/>
      <c r="KHM104" s="11"/>
      <c r="KHN104" s="11"/>
      <c r="KHO104" s="11"/>
      <c r="KHP104" s="11"/>
      <c r="KHQ104" s="11"/>
      <c r="KHR104" s="11"/>
      <c r="KHS104" s="11"/>
      <c r="KHT104" s="11"/>
      <c r="KHU104" s="11"/>
      <c r="KHV104" s="11"/>
      <c r="KHW104" s="11"/>
      <c r="KHX104" s="11"/>
      <c r="KHY104" s="11"/>
      <c r="KHZ104" s="11"/>
      <c r="KIA104" s="11"/>
      <c r="KIB104" s="11"/>
      <c r="KIC104" s="11"/>
      <c r="KID104" s="11"/>
      <c r="KIE104" s="11"/>
      <c r="KIF104" s="11"/>
      <c r="KIG104" s="11"/>
      <c r="KIH104" s="11"/>
      <c r="KII104" s="11"/>
      <c r="KIJ104" s="11"/>
      <c r="KIK104" s="11"/>
      <c r="KIL104" s="11"/>
      <c r="KIM104" s="11"/>
      <c r="KIN104" s="11"/>
      <c r="KIO104" s="11"/>
      <c r="KIP104" s="11"/>
      <c r="KIQ104" s="11"/>
      <c r="KIR104" s="11"/>
      <c r="KIS104" s="11"/>
      <c r="KIT104" s="11"/>
      <c r="KIU104" s="11"/>
      <c r="KIV104" s="11"/>
      <c r="KIW104" s="11"/>
      <c r="KIX104" s="11"/>
      <c r="KIY104" s="11"/>
      <c r="KIZ104" s="11"/>
      <c r="KJA104" s="11"/>
      <c r="KJB104" s="11"/>
      <c r="KJC104" s="11"/>
      <c r="KJD104" s="11"/>
      <c r="KJE104" s="11"/>
      <c r="KJF104" s="11"/>
      <c r="KJG104" s="11"/>
      <c r="KJH104" s="11"/>
      <c r="KJI104" s="11"/>
      <c r="KJJ104" s="11"/>
      <c r="KJK104" s="11"/>
      <c r="KJL104" s="11"/>
      <c r="KJM104" s="11"/>
      <c r="KJN104" s="11"/>
      <c r="KJO104" s="11"/>
      <c r="KJP104" s="11"/>
      <c r="KJQ104" s="11"/>
      <c r="KJR104" s="11"/>
      <c r="KJS104" s="11"/>
      <c r="KJT104" s="11"/>
      <c r="KJU104" s="11"/>
      <c r="KJV104" s="11"/>
      <c r="KJW104" s="11"/>
      <c r="KJX104" s="11"/>
      <c r="KJY104" s="11"/>
      <c r="KJZ104" s="11"/>
      <c r="KKA104" s="11"/>
      <c r="KKB104" s="11"/>
      <c r="KKC104" s="11"/>
      <c r="KKD104" s="11"/>
      <c r="KKE104" s="11"/>
      <c r="KKF104" s="11"/>
      <c r="KKG104" s="11"/>
      <c r="KKH104" s="11"/>
      <c r="KKI104" s="11"/>
      <c r="KKJ104" s="11"/>
      <c r="KKK104" s="11"/>
      <c r="KKL104" s="11"/>
      <c r="KKM104" s="11"/>
      <c r="KKN104" s="11"/>
      <c r="KKO104" s="11"/>
      <c r="KKP104" s="11"/>
      <c r="KKQ104" s="11"/>
      <c r="KKR104" s="11"/>
      <c r="KKS104" s="11"/>
      <c r="KKT104" s="11"/>
      <c r="KKU104" s="11"/>
      <c r="KKV104" s="11"/>
      <c r="KKW104" s="11"/>
      <c r="KKX104" s="11"/>
      <c r="KKY104" s="11"/>
      <c r="KKZ104" s="11"/>
      <c r="KLA104" s="11"/>
      <c r="KLB104" s="11"/>
      <c r="KLC104" s="11"/>
      <c r="KLD104" s="11"/>
      <c r="KLE104" s="11"/>
      <c r="KLF104" s="11"/>
      <c r="KLG104" s="11"/>
      <c r="KLH104" s="11"/>
      <c r="KLI104" s="11"/>
      <c r="KLJ104" s="11"/>
      <c r="KLK104" s="11"/>
      <c r="KLL104" s="11"/>
      <c r="KLM104" s="11"/>
      <c r="KLN104" s="11"/>
      <c r="KLO104" s="11"/>
      <c r="KLP104" s="11"/>
      <c r="KLQ104" s="11"/>
      <c r="KLR104" s="11"/>
      <c r="KLS104" s="11"/>
      <c r="KLT104" s="11"/>
      <c r="KLU104" s="11"/>
      <c r="KLV104" s="11"/>
      <c r="KLW104" s="11"/>
      <c r="KLX104" s="11"/>
      <c r="KLY104" s="11"/>
      <c r="KLZ104" s="11"/>
      <c r="KMA104" s="11"/>
      <c r="KMB104" s="11"/>
      <c r="KMC104" s="11"/>
      <c r="KMD104" s="11"/>
      <c r="KME104" s="11"/>
      <c r="KMF104" s="11"/>
      <c r="KMG104" s="11"/>
      <c r="KMH104" s="11"/>
      <c r="KMI104" s="11"/>
      <c r="KMJ104" s="11"/>
      <c r="KMK104" s="11"/>
      <c r="KML104" s="11"/>
      <c r="KMM104" s="11"/>
      <c r="KMN104" s="11"/>
      <c r="KMO104" s="11"/>
      <c r="KMP104" s="11"/>
      <c r="KMQ104" s="11"/>
      <c r="KMR104" s="11"/>
      <c r="KMS104" s="11"/>
      <c r="KMT104" s="11"/>
      <c r="KMU104" s="11"/>
      <c r="KMV104" s="11"/>
      <c r="KMW104" s="11"/>
      <c r="KMX104" s="11"/>
      <c r="KMY104" s="11"/>
      <c r="KMZ104" s="11"/>
      <c r="KNA104" s="11"/>
      <c r="KNB104" s="11"/>
      <c r="KNC104" s="11"/>
      <c r="KND104" s="11"/>
      <c r="KNE104" s="11"/>
      <c r="KNF104" s="11"/>
      <c r="KNG104" s="11"/>
      <c r="KNH104" s="11"/>
      <c r="KNI104" s="11"/>
      <c r="KNJ104" s="11"/>
      <c r="KNK104" s="11"/>
      <c r="KNL104" s="11"/>
      <c r="KNM104" s="11"/>
      <c r="KNN104" s="11"/>
      <c r="KNO104" s="11"/>
      <c r="KNP104" s="11"/>
      <c r="KNQ104" s="11"/>
      <c r="KNR104" s="11"/>
      <c r="KNS104" s="11"/>
      <c r="KNT104" s="11"/>
      <c r="KNU104" s="11"/>
      <c r="KNV104" s="11"/>
      <c r="KNW104" s="11"/>
      <c r="KNX104" s="11"/>
      <c r="KNY104" s="11"/>
      <c r="KNZ104" s="11"/>
      <c r="KOA104" s="11"/>
      <c r="KOB104" s="11"/>
      <c r="KOC104" s="11"/>
      <c r="KOD104" s="11"/>
      <c r="KOE104" s="11"/>
      <c r="KOF104" s="11"/>
      <c r="KOG104" s="11"/>
      <c r="KOH104" s="11"/>
      <c r="KOI104" s="11"/>
      <c r="KOJ104" s="11"/>
      <c r="KOK104" s="11"/>
      <c r="KOL104" s="11"/>
      <c r="KOM104" s="11"/>
      <c r="KON104" s="11"/>
      <c r="KOO104" s="11"/>
      <c r="KOP104" s="11"/>
      <c r="KOQ104" s="11"/>
      <c r="KOR104" s="11"/>
      <c r="KOS104" s="11"/>
      <c r="KOT104" s="11"/>
      <c r="KOU104" s="11"/>
      <c r="KOV104" s="11"/>
      <c r="KOW104" s="11"/>
      <c r="KOX104" s="11"/>
      <c r="KOY104" s="11"/>
      <c r="KOZ104" s="11"/>
      <c r="KPA104" s="11"/>
      <c r="KPB104" s="11"/>
      <c r="KPC104" s="11"/>
      <c r="KPD104" s="11"/>
      <c r="KPE104" s="11"/>
      <c r="KPF104" s="11"/>
      <c r="KPG104" s="11"/>
      <c r="KPH104" s="11"/>
      <c r="KPI104" s="11"/>
      <c r="KPJ104" s="11"/>
      <c r="KPK104" s="11"/>
      <c r="KPL104" s="11"/>
      <c r="KPM104" s="11"/>
      <c r="KPN104" s="11"/>
      <c r="KPO104" s="11"/>
      <c r="KPP104" s="11"/>
      <c r="KPQ104" s="11"/>
      <c r="KPR104" s="11"/>
      <c r="KPS104" s="11"/>
      <c r="KPT104" s="11"/>
      <c r="KPU104" s="11"/>
      <c r="KPV104" s="11"/>
      <c r="KPW104" s="11"/>
      <c r="KPX104" s="11"/>
      <c r="KPY104" s="11"/>
      <c r="KPZ104" s="11"/>
      <c r="KQA104" s="11"/>
      <c r="KQB104" s="11"/>
      <c r="KQC104" s="11"/>
      <c r="KQD104" s="11"/>
      <c r="KQE104" s="11"/>
      <c r="KQF104" s="11"/>
      <c r="KQG104" s="11"/>
      <c r="KQH104" s="11"/>
      <c r="KQI104" s="11"/>
      <c r="KQJ104" s="11"/>
      <c r="KQK104" s="11"/>
      <c r="KQL104" s="11"/>
      <c r="KQM104" s="11"/>
      <c r="KQN104" s="11"/>
      <c r="KQO104" s="11"/>
      <c r="KQP104" s="11"/>
      <c r="KQQ104" s="11"/>
      <c r="KQR104" s="11"/>
      <c r="KQS104" s="11"/>
      <c r="KQT104" s="11"/>
      <c r="KQU104" s="11"/>
      <c r="KQV104" s="11"/>
      <c r="KQW104" s="11"/>
      <c r="KQX104" s="11"/>
      <c r="KQY104" s="11"/>
      <c r="KQZ104" s="11"/>
      <c r="KRA104" s="11"/>
      <c r="KRB104" s="11"/>
      <c r="KRC104" s="11"/>
      <c r="KRD104" s="11"/>
      <c r="KRE104" s="11"/>
      <c r="KRF104" s="11"/>
      <c r="KRG104" s="11"/>
      <c r="KRH104" s="11"/>
      <c r="KRI104" s="11"/>
      <c r="KRJ104" s="11"/>
      <c r="KRK104" s="11"/>
      <c r="KRL104" s="11"/>
      <c r="KRM104" s="11"/>
      <c r="KRN104" s="11"/>
      <c r="KRO104" s="11"/>
      <c r="KRP104" s="11"/>
      <c r="KRQ104" s="11"/>
      <c r="KRR104" s="11"/>
      <c r="KRS104" s="11"/>
      <c r="KRT104" s="11"/>
      <c r="KRU104" s="11"/>
      <c r="KRV104" s="11"/>
      <c r="KRW104" s="11"/>
      <c r="KRX104" s="11"/>
      <c r="KRY104" s="11"/>
      <c r="KRZ104" s="11"/>
      <c r="KSA104" s="11"/>
      <c r="KSB104" s="11"/>
      <c r="KSC104" s="11"/>
      <c r="KSD104" s="11"/>
      <c r="KSE104" s="11"/>
      <c r="KSF104" s="11"/>
      <c r="KSG104" s="11"/>
      <c r="KSH104" s="11"/>
      <c r="KSI104" s="11"/>
      <c r="KSJ104" s="11"/>
      <c r="KSK104" s="11"/>
      <c r="KSL104" s="11"/>
      <c r="KSM104" s="11"/>
      <c r="KSN104" s="11"/>
      <c r="KSO104" s="11"/>
      <c r="KSP104" s="11"/>
      <c r="KSQ104" s="11"/>
      <c r="KSR104" s="11"/>
      <c r="KSS104" s="11"/>
      <c r="KST104" s="11"/>
      <c r="KSU104" s="11"/>
      <c r="KSV104" s="11"/>
      <c r="KSW104" s="11"/>
      <c r="KSX104" s="11"/>
      <c r="KSY104" s="11"/>
      <c r="KSZ104" s="11"/>
      <c r="KTA104" s="11"/>
      <c r="KTB104" s="11"/>
      <c r="KTC104" s="11"/>
      <c r="KTD104" s="11"/>
      <c r="KTE104" s="11"/>
      <c r="KTF104" s="11"/>
      <c r="KTG104" s="11"/>
      <c r="KTH104" s="11"/>
      <c r="KTI104" s="11"/>
      <c r="KTJ104" s="11"/>
      <c r="KTK104" s="11"/>
      <c r="KTL104" s="11"/>
      <c r="KTM104" s="11"/>
      <c r="KTN104" s="11"/>
      <c r="KTO104" s="11"/>
      <c r="KTP104" s="11"/>
      <c r="KTQ104" s="11"/>
      <c r="KTR104" s="11"/>
      <c r="KTS104" s="11"/>
      <c r="KTT104" s="11"/>
      <c r="KTU104" s="11"/>
      <c r="KTV104" s="11"/>
      <c r="KTW104" s="11"/>
      <c r="KTX104" s="11"/>
      <c r="KTY104" s="11"/>
      <c r="KTZ104" s="11"/>
      <c r="KUA104" s="11"/>
      <c r="KUB104" s="11"/>
      <c r="KUC104" s="11"/>
      <c r="KUD104" s="11"/>
      <c r="KUE104" s="11"/>
      <c r="KUF104" s="11"/>
      <c r="KUG104" s="11"/>
      <c r="KUH104" s="11"/>
      <c r="KUI104" s="11"/>
      <c r="KUJ104" s="11"/>
      <c r="KUK104" s="11"/>
      <c r="KUL104" s="11"/>
      <c r="KUM104" s="11"/>
      <c r="KUN104" s="11"/>
      <c r="KUO104" s="11"/>
      <c r="KUP104" s="11"/>
      <c r="KUQ104" s="11"/>
      <c r="KUR104" s="11"/>
      <c r="KUS104" s="11"/>
      <c r="KUT104" s="11"/>
      <c r="KUU104" s="11"/>
      <c r="KUV104" s="11"/>
      <c r="KUW104" s="11"/>
      <c r="KUX104" s="11"/>
      <c r="KUY104" s="11"/>
      <c r="KUZ104" s="11"/>
      <c r="KVA104" s="11"/>
      <c r="KVB104" s="11"/>
      <c r="KVC104" s="11"/>
      <c r="KVD104" s="11"/>
      <c r="KVE104" s="11"/>
      <c r="KVF104" s="11"/>
      <c r="KVG104" s="11"/>
      <c r="KVH104" s="11"/>
      <c r="KVI104" s="11"/>
      <c r="KVJ104" s="11"/>
      <c r="KVK104" s="11"/>
      <c r="KVL104" s="11"/>
      <c r="KVM104" s="11"/>
      <c r="KVN104" s="11"/>
      <c r="KVO104" s="11"/>
      <c r="KVP104" s="11"/>
      <c r="KVQ104" s="11"/>
      <c r="KVR104" s="11"/>
      <c r="KVS104" s="11"/>
      <c r="KVT104" s="11"/>
      <c r="KVU104" s="11"/>
      <c r="KVV104" s="11"/>
      <c r="KVW104" s="11"/>
      <c r="KVX104" s="11"/>
      <c r="KVY104" s="11"/>
      <c r="KVZ104" s="11"/>
      <c r="KWA104" s="11"/>
      <c r="KWB104" s="11"/>
      <c r="KWC104" s="11"/>
      <c r="KWD104" s="11"/>
      <c r="KWE104" s="11"/>
      <c r="KWF104" s="11"/>
      <c r="KWG104" s="11"/>
      <c r="KWH104" s="11"/>
      <c r="KWI104" s="11"/>
      <c r="KWJ104" s="11"/>
      <c r="KWK104" s="11"/>
      <c r="KWL104" s="11"/>
      <c r="KWM104" s="11"/>
      <c r="KWN104" s="11"/>
      <c r="KWO104" s="11"/>
      <c r="KWP104" s="11"/>
      <c r="KWQ104" s="11"/>
      <c r="KWR104" s="11"/>
      <c r="KWS104" s="11"/>
      <c r="KWT104" s="11"/>
      <c r="KWU104" s="11"/>
      <c r="KWV104" s="11"/>
      <c r="KWW104" s="11"/>
      <c r="KWX104" s="11"/>
      <c r="KWY104" s="11"/>
      <c r="KWZ104" s="11"/>
      <c r="KXA104" s="11"/>
      <c r="KXB104" s="11"/>
      <c r="KXC104" s="11"/>
      <c r="KXD104" s="11"/>
      <c r="KXE104" s="11"/>
      <c r="KXF104" s="11"/>
      <c r="KXG104" s="11"/>
      <c r="KXH104" s="11"/>
      <c r="KXI104" s="11"/>
      <c r="KXJ104" s="11"/>
      <c r="KXK104" s="11"/>
      <c r="KXL104" s="11"/>
      <c r="KXM104" s="11"/>
      <c r="KXN104" s="11"/>
      <c r="KXO104" s="11"/>
      <c r="KXP104" s="11"/>
      <c r="KXQ104" s="11"/>
      <c r="KXR104" s="11"/>
      <c r="KXS104" s="11"/>
      <c r="KXT104" s="11"/>
      <c r="KXU104" s="11"/>
      <c r="KXV104" s="11"/>
      <c r="KXW104" s="11"/>
      <c r="KXX104" s="11"/>
      <c r="KXY104" s="11"/>
      <c r="KXZ104" s="11"/>
      <c r="KYA104" s="11"/>
      <c r="KYB104" s="11"/>
      <c r="KYC104" s="11"/>
      <c r="KYD104" s="11"/>
      <c r="KYE104" s="11"/>
      <c r="KYF104" s="11"/>
      <c r="KYG104" s="11"/>
      <c r="KYH104" s="11"/>
      <c r="KYI104" s="11"/>
      <c r="KYJ104" s="11"/>
      <c r="KYK104" s="11"/>
      <c r="KYL104" s="11"/>
      <c r="KYM104" s="11"/>
      <c r="KYN104" s="11"/>
      <c r="KYO104" s="11"/>
      <c r="KYP104" s="11"/>
      <c r="KYQ104" s="11"/>
      <c r="KYR104" s="11"/>
      <c r="KYS104" s="11"/>
      <c r="KYT104" s="11"/>
      <c r="KYU104" s="11"/>
      <c r="KYV104" s="11"/>
      <c r="KYW104" s="11"/>
      <c r="KYX104" s="11"/>
      <c r="KYY104" s="11"/>
      <c r="KYZ104" s="11"/>
      <c r="KZA104" s="11"/>
      <c r="KZB104" s="11"/>
      <c r="KZC104" s="11"/>
      <c r="KZD104" s="11"/>
      <c r="KZE104" s="11"/>
      <c r="KZF104" s="11"/>
      <c r="KZG104" s="11"/>
      <c r="KZH104" s="11"/>
      <c r="KZI104" s="11"/>
      <c r="KZJ104" s="11"/>
      <c r="KZK104" s="11"/>
      <c r="KZL104" s="11"/>
      <c r="KZM104" s="11"/>
      <c r="KZN104" s="11"/>
      <c r="KZO104" s="11"/>
      <c r="KZP104" s="11"/>
      <c r="KZQ104" s="11"/>
      <c r="KZR104" s="11"/>
      <c r="KZS104" s="11"/>
      <c r="KZT104" s="11"/>
      <c r="KZU104" s="11"/>
      <c r="KZV104" s="11"/>
      <c r="KZW104" s="11"/>
      <c r="KZX104" s="11"/>
      <c r="KZY104" s="11"/>
      <c r="KZZ104" s="11"/>
      <c r="LAA104" s="11"/>
      <c r="LAB104" s="11"/>
      <c r="LAC104" s="11"/>
      <c r="LAD104" s="11"/>
      <c r="LAE104" s="11"/>
      <c r="LAF104" s="11"/>
      <c r="LAG104" s="11"/>
      <c r="LAH104" s="11"/>
      <c r="LAI104" s="11"/>
      <c r="LAJ104" s="11"/>
      <c r="LAK104" s="11"/>
      <c r="LAL104" s="11"/>
      <c r="LAM104" s="11"/>
      <c r="LAN104" s="11"/>
      <c r="LAO104" s="11"/>
      <c r="LAP104" s="11"/>
      <c r="LAQ104" s="11"/>
      <c r="LAR104" s="11"/>
      <c r="LAS104" s="11"/>
      <c r="LAT104" s="11"/>
      <c r="LAU104" s="11"/>
      <c r="LAV104" s="11"/>
      <c r="LAW104" s="11"/>
      <c r="LAX104" s="11"/>
      <c r="LAY104" s="11"/>
      <c r="LAZ104" s="11"/>
      <c r="LBA104" s="11"/>
      <c r="LBB104" s="11"/>
      <c r="LBC104" s="11"/>
      <c r="LBD104" s="11"/>
      <c r="LBE104" s="11"/>
      <c r="LBF104" s="11"/>
      <c r="LBG104" s="11"/>
      <c r="LBH104" s="11"/>
      <c r="LBI104" s="11"/>
      <c r="LBJ104" s="11"/>
      <c r="LBK104" s="11"/>
      <c r="LBL104" s="11"/>
      <c r="LBM104" s="11"/>
      <c r="LBN104" s="11"/>
      <c r="LBO104" s="11"/>
      <c r="LBP104" s="11"/>
      <c r="LBQ104" s="11"/>
      <c r="LBR104" s="11"/>
      <c r="LBS104" s="11"/>
      <c r="LBT104" s="11"/>
      <c r="LBU104" s="11"/>
      <c r="LBV104" s="11"/>
      <c r="LBW104" s="11"/>
      <c r="LBX104" s="11"/>
      <c r="LBY104" s="11"/>
      <c r="LBZ104" s="11"/>
      <c r="LCA104" s="11"/>
      <c r="LCB104" s="11"/>
      <c r="LCC104" s="11"/>
      <c r="LCD104" s="11"/>
      <c r="LCE104" s="11"/>
      <c r="LCF104" s="11"/>
      <c r="LCG104" s="11"/>
      <c r="LCH104" s="11"/>
      <c r="LCI104" s="11"/>
      <c r="LCJ104" s="11"/>
      <c r="LCK104" s="11"/>
      <c r="LCL104" s="11"/>
      <c r="LCM104" s="11"/>
      <c r="LCN104" s="11"/>
      <c r="LCO104" s="11"/>
      <c r="LCP104" s="11"/>
      <c r="LCQ104" s="11"/>
      <c r="LCR104" s="11"/>
      <c r="LCS104" s="11"/>
      <c r="LCT104" s="11"/>
      <c r="LCU104" s="11"/>
      <c r="LCV104" s="11"/>
      <c r="LCW104" s="11"/>
      <c r="LCX104" s="11"/>
      <c r="LCY104" s="11"/>
      <c r="LCZ104" s="11"/>
      <c r="LDA104" s="11"/>
      <c r="LDB104" s="11"/>
      <c r="LDC104" s="11"/>
      <c r="LDD104" s="11"/>
      <c r="LDE104" s="11"/>
      <c r="LDF104" s="11"/>
      <c r="LDG104" s="11"/>
      <c r="LDH104" s="11"/>
      <c r="LDI104" s="11"/>
      <c r="LDJ104" s="11"/>
      <c r="LDK104" s="11"/>
      <c r="LDL104" s="11"/>
      <c r="LDM104" s="11"/>
      <c r="LDN104" s="11"/>
      <c r="LDO104" s="11"/>
      <c r="LDP104" s="11"/>
      <c r="LDQ104" s="11"/>
      <c r="LDR104" s="11"/>
      <c r="LDS104" s="11"/>
      <c r="LDT104" s="11"/>
      <c r="LDU104" s="11"/>
      <c r="LDV104" s="11"/>
      <c r="LDW104" s="11"/>
      <c r="LDX104" s="11"/>
      <c r="LDY104" s="11"/>
      <c r="LDZ104" s="11"/>
      <c r="LEA104" s="11"/>
      <c r="LEB104" s="11"/>
      <c r="LEC104" s="11"/>
      <c r="LED104" s="11"/>
      <c r="LEE104" s="11"/>
      <c r="LEF104" s="11"/>
      <c r="LEG104" s="11"/>
      <c r="LEH104" s="11"/>
      <c r="LEI104" s="11"/>
      <c r="LEJ104" s="11"/>
      <c r="LEK104" s="11"/>
      <c r="LEL104" s="11"/>
      <c r="LEM104" s="11"/>
      <c r="LEN104" s="11"/>
      <c r="LEO104" s="11"/>
      <c r="LEP104" s="11"/>
      <c r="LEQ104" s="11"/>
      <c r="LER104" s="11"/>
      <c r="LES104" s="11"/>
      <c r="LET104" s="11"/>
      <c r="LEU104" s="11"/>
      <c r="LEV104" s="11"/>
      <c r="LEW104" s="11"/>
      <c r="LEX104" s="11"/>
      <c r="LEY104" s="11"/>
      <c r="LEZ104" s="11"/>
      <c r="LFA104" s="11"/>
      <c r="LFB104" s="11"/>
      <c r="LFC104" s="11"/>
      <c r="LFD104" s="11"/>
      <c r="LFE104" s="11"/>
      <c r="LFF104" s="11"/>
      <c r="LFG104" s="11"/>
      <c r="LFH104" s="11"/>
      <c r="LFI104" s="11"/>
      <c r="LFJ104" s="11"/>
      <c r="LFK104" s="11"/>
      <c r="LFL104" s="11"/>
      <c r="LFM104" s="11"/>
      <c r="LFN104" s="11"/>
      <c r="LFO104" s="11"/>
      <c r="LFP104" s="11"/>
      <c r="LFQ104" s="11"/>
      <c r="LFR104" s="11"/>
      <c r="LFS104" s="11"/>
      <c r="LFT104" s="11"/>
      <c r="LFU104" s="11"/>
      <c r="LFV104" s="11"/>
      <c r="LFW104" s="11"/>
      <c r="LFX104" s="11"/>
      <c r="LFY104" s="11"/>
      <c r="LFZ104" s="11"/>
      <c r="LGA104" s="11"/>
      <c r="LGB104" s="11"/>
      <c r="LGC104" s="11"/>
      <c r="LGD104" s="11"/>
      <c r="LGE104" s="11"/>
      <c r="LGF104" s="11"/>
      <c r="LGG104" s="11"/>
      <c r="LGH104" s="11"/>
      <c r="LGI104" s="11"/>
      <c r="LGJ104" s="11"/>
      <c r="LGK104" s="11"/>
      <c r="LGL104" s="11"/>
      <c r="LGM104" s="11"/>
      <c r="LGN104" s="11"/>
      <c r="LGO104" s="11"/>
      <c r="LGP104" s="11"/>
      <c r="LGQ104" s="11"/>
      <c r="LGR104" s="11"/>
      <c r="LGS104" s="11"/>
      <c r="LGT104" s="11"/>
      <c r="LGU104" s="11"/>
      <c r="LGV104" s="11"/>
      <c r="LGW104" s="11"/>
      <c r="LGX104" s="11"/>
      <c r="LGY104" s="11"/>
      <c r="LGZ104" s="11"/>
      <c r="LHA104" s="11"/>
      <c r="LHB104" s="11"/>
      <c r="LHC104" s="11"/>
      <c r="LHD104" s="11"/>
      <c r="LHE104" s="11"/>
      <c r="LHF104" s="11"/>
      <c r="LHG104" s="11"/>
      <c r="LHH104" s="11"/>
      <c r="LHI104" s="11"/>
      <c r="LHJ104" s="11"/>
      <c r="LHK104" s="11"/>
      <c r="LHL104" s="11"/>
      <c r="LHM104" s="11"/>
      <c r="LHN104" s="11"/>
      <c r="LHO104" s="11"/>
      <c r="LHP104" s="11"/>
      <c r="LHQ104" s="11"/>
      <c r="LHR104" s="11"/>
      <c r="LHS104" s="11"/>
      <c r="LHT104" s="11"/>
      <c r="LHU104" s="11"/>
      <c r="LHV104" s="11"/>
      <c r="LHW104" s="11"/>
      <c r="LHX104" s="11"/>
      <c r="LHY104" s="11"/>
      <c r="LHZ104" s="11"/>
      <c r="LIA104" s="11"/>
      <c r="LIB104" s="11"/>
      <c r="LIC104" s="11"/>
      <c r="LID104" s="11"/>
      <c r="LIE104" s="11"/>
      <c r="LIF104" s="11"/>
      <c r="LIG104" s="11"/>
      <c r="LIH104" s="11"/>
      <c r="LII104" s="11"/>
      <c r="LIJ104" s="11"/>
      <c r="LIK104" s="11"/>
      <c r="LIL104" s="11"/>
      <c r="LIM104" s="11"/>
      <c r="LIN104" s="11"/>
      <c r="LIO104" s="11"/>
      <c r="LIP104" s="11"/>
      <c r="LIQ104" s="11"/>
      <c r="LIR104" s="11"/>
      <c r="LIS104" s="11"/>
      <c r="LIT104" s="11"/>
      <c r="LIU104" s="11"/>
      <c r="LIV104" s="11"/>
      <c r="LIW104" s="11"/>
      <c r="LIX104" s="11"/>
      <c r="LIY104" s="11"/>
      <c r="LIZ104" s="11"/>
      <c r="LJA104" s="11"/>
      <c r="LJB104" s="11"/>
      <c r="LJC104" s="11"/>
      <c r="LJD104" s="11"/>
      <c r="LJE104" s="11"/>
      <c r="LJF104" s="11"/>
      <c r="LJG104" s="11"/>
      <c r="LJH104" s="11"/>
      <c r="LJI104" s="11"/>
      <c r="LJJ104" s="11"/>
      <c r="LJK104" s="11"/>
      <c r="LJL104" s="11"/>
      <c r="LJM104" s="11"/>
      <c r="LJN104" s="11"/>
      <c r="LJO104" s="11"/>
      <c r="LJP104" s="11"/>
      <c r="LJQ104" s="11"/>
      <c r="LJR104" s="11"/>
      <c r="LJS104" s="11"/>
      <c r="LJT104" s="11"/>
      <c r="LJU104" s="11"/>
      <c r="LJV104" s="11"/>
      <c r="LJW104" s="11"/>
      <c r="LJX104" s="11"/>
      <c r="LJY104" s="11"/>
      <c r="LJZ104" s="11"/>
      <c r="LKA104" s="11"/>
      <c r="LKB104" s="11"/>
      <c r="LKC104" s="11"/>
      <c r="LKD104" s="11"/>
      <c r="LKE104" s="11"/>
      <c r="LKF104" s="11"/>
      <c r="LKG104" s="11"/>
      <c r="LKH104" s="11"/>
      <c r="LKI104" s="11"/>
      <c r="LKJ104" s="11"/>
      <c r="LKK104" s="11"/>
      <c r="LKL104" s="11"/>
      <c r="LKM104" s="11"/>
      <c r="LKN104" s="11"/>
      <c r="LKO104" s="11"/>
      <c r="LKP104" s="11"/>
      <c r="LKQ104" s="11"/>
      <c r="LKR104" s="11"/>
      <c r="LKS104" s="11"/>
      <c r="LKT104" s="11"/>
      <c r="LKU104" s="11"/>
      <c r="LKV104" s="11"/>
      <c r="LKW104" s="11"/>
      <c r="LKX104" s="11"/>
      <c r="LKY104" s="11"/>
      <c r="LKZ104" s="11"/>
      <c r="LLA104" s="11"/>
      <c r="LLB104" s="11"/>
      <c r="LLC104" s="11"/>
      <c r="LLD104" s="11"/>
      <c r="LLE104" s="11"/>
      <c r="LLF104" s="11"/>
      <c r="LLG104" s="11"/>
      <c r="LLH104" s="11"/>
      <c r="LLI104" s="11"/>
      <c r="LLJ104" s="11"/>
      <c r="LLK104" s="11"/>
      <c r="LLL104" s="11"/>
      <c r="LLM104" s="11"/>
      <c r="LLN104" s="11"/>
      <c r="LLO104" s="11"/>
      <c r="LLP104" s="11"/>
      <c r="LLQ104" s="11"/>
      <c r="LLR104" s="11"/>
      <c r="LLS104" s="11"/>
      <c r="LLT104" s="11"/>
      <c r="LLU104" s="11"/>
      <c r="LLV104" s="11"/>
      <c r="LLW104" s="11"/>
      <c r="LLX104" s="11"/>
      <c r="LLY104" s="11"/>
      <c r="LLZ104" s="11"/>
      <c r="LMA104" s="11"/>
      <c r="LMB104" s="11"/>
      <c r="LMC104" s="11"/>
      <c r="LMD104" s="11"/>
      <c r="LME104" s="11"/>
      <c r="LMF104" s="11"/>
      <c r="LMG104" s="11"/>
      <c r="LMH104" s="11"/>
      <c r="LMI104" s="11"/>
      <c r="LMJ104" s="11"/>
      <c r="LMK104" s="11"/>
      <c r="LML104" s="11"/>
      <c r="LMM104" s="11"/>
      <c r="LMN104" s="11"/>
      <c r="LMO104" s="11"/>
      <c r="LMP104" s="11"/>
      <c r="LMQ104" s="11"/>
      <c r="LMR104" s="11"/>
      <c r="LMS104" s="11"/>
      <c r="LMT104" s="11"/>
      <c r="LMU104" s="11"/>
      <c r="LMV104" s="11"/>
      <c r="LMW104" s="11"/>
      <c r="LMX104" s="11"/>
      <c r="LMY104" s="11"/>
      <c r="LMZ104" s="11"/>
      <c r="LNA104" s="11"/>
      <c r="LNB104" s="11"/>
      <c r="LNC104" s="11"/>
      <c r="LND104" s="11"/>
      <c r="LNE104" s="11"/>
      <c r="LNF104" s="11"/>
      <c r="LNG104" s="11"/>
      <c r="LNH104" s="11"/>
      <c r="LNI104" s="11"/>
      <c r="LNJ104" s="11"/>
      <c r="LNK104" s="11"/>
      <c r="LNL104" s="11"/>
      <c r="LNM104" s="11"/>
      <c r="LNN104" s="11"/>
      <c r="LNO104" s="11"/>
      <c r="LNP104" s="11"/>
      <c r="LNQ104" s="11"/>
      <c r="LNR104" s="11"/>
      <c r="LNS104" s="11"/>
      <c r="LNT104" s="11"/>
      <c r="LNU104" s="11"/>
      <c r="LNV104" s="11"/>
      <c r="LNW104" s="11"/>
      <c r="LNX104" s="11"/>
      <c r="LNY104" s="11"/>
      <c r="LNZ104" s="11"/>
      <c r="LOA104" s="11"/>
      <c r="LOB104" s="11"/>
      <c r="LOC104" s="11"/>
      <c r="LOD104" s="11"/>
      <c r="LOE104" s="11"/>
      <c r="LOF104" s="11"/>
      <c r="LOG104" s="11"/>
      <c r="LOH104" s="11"/>
      <c r="LOI104" s="11"/>
      <c r="LOJ104" s="11"/>
      <c r="LOK104" s="11"/>
      <c r="LOL104" s="11"/>
      <c r="LOM104" s="11"/>
      <c r="LON104" s="11"/>
      <c r="LOO104" s="11"/>
      <c r="LOP104" s="11"/>
      <c r="LOQ104" s="11"/>
      <c r="LOR104" s="11"/>
      <c r="LOS104" s="11"/>
      <c r="LOT104" s="11"/>
      <c r="LOU104" s="11"/>
      <c r="LOV104" s="11"/>
      <c r="LOW104" s="11"/>
      <c r="LOX104" s="11"/>
      <c r="LOY104" s="11"/>
      <c r="LOZ104" s="11"/>
      <c r="LPA104" s="11"/>
      <c r="LPB104" s="11"/>
      <c r="LPC104" s="11"/>
      <c r="LPD104" s="11"/>
      <c r="LPE104" s="11"/>
      <c r="LPF104" s="11"/>
      <c r="LPG104" s="11"/>
      <c r="LPH104" s="11"/>
      <c r="LPI104" s="11"/>
      <c r="LPJ104" s="11"/>
      <c r="LPK104" s="11"/>
      <c r="LPL104" s="11"/>
      <c r="LPM104" s="11"/>
      <c r="LPN104" s="11"/>
      <c r="LPO104" s="11"/>
      <c r="LPP104" s="11"/>
      <c r="LPQ104" s="11"/>
      <c r="LPR104" s="11"/>
      <c r="LPS104" s="11"/>
      <c r="LPT104" s="11"/>
      <c r="LPU104" s="11"/>
      <c r="LPV104" s="11"/>
      <c r="LPW104" s="11"/>
      <c r="LPX104" s="11"/>
      <c r="LPY104" s="11"/>
      <c r="LPZ104" s="11"/>
      <c r="LQA104" s="11"/>
      <c r="LQB104" s="11"/>
      <c r="LQC104" s="11"/>
      <c r="LQD104" s="11"/>
      <c r="LQE104" s="11"/>
      <c r="LQF104" s="11"/>
      <c r="LQG104" s="11"/>
      <c r="LQH104" s="11"/>
      <c r="LQI104" s="11"/>
      <c r="LQJ104" s="11"/>
      <c r="LQK104" s="11"/>
      <c r="LQL104" s="11"/>
      <c r="LQM104" s="11"/>
      <c r="LQN104" s="11"/>
      <c r="LQO104" s="11"/>
      <c r="LQP104" s="11"/>
      <c r="LQQ104" s="11"/>
      <c r="LQR104" s="11"/>
      <c r="LQS104" s="11"/>
      <c r="LQT104" s="11"/>
      <c r="LQU104" s="11"/>
      <c r="LQV104" s="11"/>
      <c r="LQW104" s="11"/>
      <c r="LQX104" s="11"/>
      <c r="LQY104" s="11"/>
      <c r="LQZ104" s="11"/>
      <c r="LRA104" s="11"/>
      <c r="LRB104" s="11"/>
      <c r="LRC104" s="11"/>
      <c r="LRD104" s="11"/>
      <c r="LRE104" s="11"/>
      <c r="LRF104" s="11"/>
      <c r="LRG104" s="11"/>
      <c r="LRH104" s="11"/>
      <c r="LRI104" s="11"/>
      <c r="LRJ104" s="11"/>
      <c r="LRK104" s="11"/>
      <c r="LRL104" s="11"/>
      <c r="LRM104" s="11"/>
      <c r="LRN104" s="11"/>
      <c r="LRO104" s="11"/>
      <c r="LRP104" s="11"/>
      <c r="LRQ104" s="11"/>
      <c r="LRR104" s="11"/>
      <c r="LRS104" s="11"/>
      <c r="LRT104" s="11"/>
      <c r="LRU104" s="11"/>
      <c r="LRV104" s="11"/>
      <c r="LRW104" s="11"/>
      <c r="LRX104" s="11"/>
      <c r="LRY104" s="11"/>
      <c r="LRZ104" s="11"/>
      <c r="LSA104" s="11"/>
      <c r="LSB104" s="11"/>
      <c r="LSC104" s="11"/>
      <c r="LSD104" s="11"/>
      <c r="LSE104" s="11"/>
      <c r="LSF104" s="11"/>
      <c r="LSG104" s="11"/>
      <c r="LSH104" s="11"/>
      <c r="LSI104" s="11"/>
      <c r="LSJ104" s="11"/>
      <c r="LSK104" s="11"/>
      <c r="LSL104" s="11"/>
      <c r="LSM104" s="11"/>
      <c r="LSN104" s="11"/>
      <c r="LSO104" s="11"/>
      <c r="LSP104" s="11"/>
      <c r="LSQ104" s="11"/>
      <c r="LSR104" s="11"/>
      <c r="LSS104" s="11"/>
      <c r="LST104" s="11"/>
      <c r="LSU104" s="11"/>
      <c r="LSV104" s="11"/>
      <c r="LSW104" s="11"/>
      <c r="LSX104" s="11"/>
      <c r="LSY104" s="11"/>
      <c r="LSZ104" s="11"/>
      <c r="LTA104" s="11"/>
      <c r="LTB104" s="11"/>
      <c r="LTC104" s="11"/>
      <c r="LTD104" s="11"/>
      <c r="LTE104" s="11"/>
      <c r="LTF104" s="11"/>
      <c r="LTG104" s="11"/>
      <c r="LTH104" s="11"/>
      <c r="LTI104" s="11"/>
      <c r="LTJ104" s="11"/>
      <c r="LTK104" s="11"/>
      <c r="LTL104" s="11"/>
      <c r="LTM104" s="11"/>
      <c r="LTN104" s="11"/>
      <c r="LTO104" s="11"/>
      <c r="LTP104" s="11"/>
      <c r="LTQ104" s="11"/>
      <c r="LTR104" s="11"/>
      <c r="LTS104" s="11"/>
      <c r="LTT104" s="11"/>
      <c r="LTU104" s="11"/>
      <c r="LTV104" s="11"/>
      <c r="LTW104" s="11"/>
      <c r="LTX104" s="11"/>
      <c r="LTY104" s="11"/>
      <c r="LTZ104" s="11"/>
      <c r="LUA104" s="11"/>
      <c r="LUB104" s="11"/>
      <c r="LUC104" s="11"/>
      <c r="LUD104" s="11"/>
      <c r="LUE104" s="11"/>
      <c r="LUF104" s="11"/>
      <c r="LUG104" s="11"/>
      <c r="LUH104" s="11"/>
      <c r="LUI104" s="11"/>
      <c r="LUJ104" s="11"/>
      <c r="LUK104" s="11"/>
      <c r="LUL104" s="11"/>
      <c r="LUM104" s="11"/>
      <c r="LUN104" s="11"/>
      <c r="LUO104" s="11"/>
      <c r="LUP104" s="11"/>
      <c r="LUQ104" s="11"/>
      <c r="LUR104" s="11"/>
      <c r="LUS104" s="11"/>
      <c r="LUT104" s="11"/>
      <c r="LUU104" s="11"/>
      <c r="LUV104" s="11"/>
      <c r="LUW104" s="11"/>
      <c r="LUX104" s="11"/>
      <c r="LUY104" s="11"/>
      <c r="LUZ104" s="11"/>
      <c r="LVA104" s="11"/>
      <c r="LVB104" s="11"/>
      <c r="LVC104" s="11"/>
      <c r="LVD104" s="11"/>
      <c r="LVE104" s="11"/>
      <c r="LVF104" s="11"/>
      <c r="LVG104" s="11"/>
      <c r="LVH104" s="11"/>
      <c r="LVI104" s="11"/>
      <c r="LVJ104" s="11"/>
      <c r="LVK104" s="11"/>
      <c r="LVL104" s="11"/>
      <c r="LVM104" s="11"/>
      <c r="LVN104" s="11"/>
      <c r="LVO104" s="11"/>
      <c r="LVP104" s="11"/>
      <c r="LVQ104" s="11"/>
      <c r="LVR104" s="11"/>
      <c r="LVS104" s="11"/>
      <c r="LVT104" s="11"/>
      <c r="LVU104" s="11"/>
      <c r="LVV104" s="11"/>
      <c r="LVW104" s="11"/>
      <c r="LVX104" s="11"/>
      <c r="LVY104" s="11"/>
      <c r="LVZ104" s="11"/>
      <c r="LWA104" s="11"/>
      <c r="LWB104" s="11"/>
      <c r="LWC104" s="11"/>
      <c r="LWD104" s="11"/>
      <c r="LWE104" s="11"/>
      <c r="LWF104" s="11"/>
      <c r="LWG104" s="11"/>
      <c r="LWH104" s="11"/>
      <c r="LWI104" s="11"/>
      <c r="LWJ104" s="11"/>
      <c r="LWK104" s="11"/>
      <c r="LWL104" s="11"/>
      <c r="LWM104" s="11"/>
      <c r="LWN104" s="11"/>
      <c r="LWO104" s="11"/>
      <c r="LWP104" s="11"/>
      <c r="LWQ104" s="11"/>
      <c r="LWR104" s="11"/>
      <c r="LWS104" s="11"/>
      <c r="LWT104" s="11"/>
      <c r="LWU104" s="11"/>
      <c r="LWV104" s="11"/>
      <c r="LWW104" s="11"/>
      <c r="LWX104" s="11"/>
      <c r="LWY104" s="11"/>
      <c r="LWZ104" s="11"/>
      <c r="LXA104" s="11"/>
      <c r="LXB104" s="11"/>
      <c r="LXC104" s="11"/>
      <c r="LXD104" s="11"/>
      <c r="LXE104" s="11"/>
      <c r="LXF104" s="11"/>
      <c r="LXG104" s="11"/>
      <c r="LXH104" s="11"/>
      <c r="LXI104" s="11"/>
      <c r="LXJ104" s="11"/>
      <c r="LXK104" s="11"/>
      <c r="LXL104" s="11"/>
      <c r="LXM104" s="11"/>
      <c r="LXN104" s="11"/>
      <c r="LXO104" s="11"/>
      <c r="LXP104" s="11"/>
      <c r="LXQ104" s="11"/>
      <c r="LXR104" s="11"/>
      <c r="LXS104" s="11"/>
      <c r="LXT104" s="11"/>
      <c r="LXU104" s="11"/>
      <c r="LXV104" s="11"/>
      <c r="LXW104" s="11"/>
      <c r="LXX104" s="11"/>
      <c r="LXY104" s="11"/>
      <c r="LXZ104" s="11"/>
      <c r="LYA104" s="11"/>
      <c r="LYB104" s="11"/>
      <c r="LYC104" s="11"/>
      <c r="LYD104" s="11"/>
      <c r="LYE104" s="11"/>
      <c r="LYF104" s="11"/>
      <c r="LYG104" s="11"/>
      <c r="LYH104" s="11"/>
      <c r="LYI104" s="11"/>
      <c r="LYJ104" s="11"/>
      <c r="LYK104" s="11"/>
      <c r="LYL104" s="11"/>
      <c r="LYM104" s="11"/>
      <c r="LYN104" s="11"/>
      <c r="LYO104" s="11"/>
      <c r="LYP104" s="11"/>
      <c r="LYQ104" s="11"/>
      <c r="LYR104" s="11"/>
      <c r="LYS104" s="11"/>
      <c r="LYT104" s="11"/>
      <c r="LYU104" s="11"/>
      <c r="LYV104" s="11"/>
      <c r="LYW104" s="11"/>
      <c r="LYX104" s="11"/>
      <c r="LYY104" s="11"/>
      <c r="LYZ104" s="11"/>
      <c r="LZA104" s="11"/>
      <c r="LZB104" s="11"/>
      <c r="LZC104" s="11"/>
      <c r="LZD104" s="11"/>
      <c r="LZE104" s="11"/>
      <c r="LZF104" s="11"/>
      <c r="LZG104" s="11"/>
      <c r="LZH104" s="11"/>
      <c r="LZI104" s="11"/>
      <c r="LZJ104" s="11"/>
      <c r="LZK104" s="11"/>
      <c r="LZL104" s="11"/>
      <c r="LZM104" s="11"/>
      <c r="LZN104" s="11"/>
      <c r="LZO104" s="11"/>
      <c r="LZP104" s="11"/>
      <c r="LZQ104" s="11"/>
      <c r="LZR104" s="11"/>
      <c r="LZS104" s="11"/>
      <c r="LZT104" s="11"/>
      <c r="LZU104" s="11"/>
      <c r="LZV104" s="11"/>
      <c r="LZW104" s="11"/>
      <c r="LZX104" s="11"/>
      <c r="LZY104" s="11"/>
      <c r="LZZ104" s="11"/>
      <c r="MAA104" s="11"/>
      <c r="MAB104" s="11"/>
      <c r="MAC104" s="11"/>
      <c r="MAD104" s="11"/>
      <c r="MAE104" s="11"/>
      <c r="MAF104" s="11"/>
      <c r="MAG104" s="11"/>
      <c r="MAH104" s="11"/>
      <c r="MAI104" s="11"/>
      <c r="MAJ104" s="11"/>
      <c r="MAK104" s="11"/>
      <c r="MAL104" s="11"/>
      <c r="MAM104" s="11"/>
      <c r="MAN104" s="11"/>
      <c r="MAO104" s="11"/>
      <c r="MAP104" s="11"/>
      <c r="MAQ104" s="11"/>
      <c r="MAR104" s="11"/>
      <c r="MAS104" s="11"/>
      <c r="MAT104" s="11"/>
      <c r="MAU104" s="11"/>
      <c r="MAV104" s="11"/>
      <c r="MAW104" s="11"/>
      <c r="MAX104" s="11"/>
      <c r="MAY104" s="11"/>
      <c r="MAZ104" s="11"/>
      <c r="MBA104" s="11"/>
      <c r="MBB104" s="11"/>
      <c r="MBC104" s="11"/>
      <c r="MBD104" s="11"/>
      <c r="MBE104" s="11"/>
      <c r="MBF104" s="11"/>
      <c r="MBG104" s="11"/>
      <c r="MBH104" s="11"/>
      <c r="MBI104" s="11"/>
      <c r="MBJ104" s="11"/>
      <c r="MBK104" s="11"/>
      <c r="MBL104" s="11"/>
      <c r="MBM104" s="11"/>
      <c r="MBN104" s="11"/>
      <c r="MBO104" s="11"/>
      <c r="MBP104" s="11"/>
      <c r="MBQ104" s="11"/>
      <c r="MBR104" s="11"/>
      <c r="MBS104" s="11"/>
      <c r="MBT104" s="11"/>
      <c r="MBU104" s="11"/>
      <c r="MBV104" s="11"/>
      <c r="MBW104" s="11"/>
      <c r="MBX104" s="11"/>
      <c r="MBY104" s="11"/>
      <c r="MBZ104" s="11"/>
      <c r="MCA104" s="11"/>
      <c r="MCB104" s="11"/>
      <c r="MCC104" s="11"/>
      <c r="MCD104" s="11"/>
      <c r="MCE104" s="11"/>
      <c r="MCF104" s="11"/>
      <c r="MCG104" s="11"/>
      <c r="MCH104" s="11"/>
      <c r="MCI104" s="11"/>
      <c r="MCJ104" s="11"/>
      <c r="MCK104" s="11"/>
      <c r="MCL104" s="11"/>
      <c r="MCM104" s="11"/>
      <c r="MCN104" s="11"/>
      <c r="MCO104" s="11"/>
      <c r="MCP104" s="11"/>
      <c r="MCQ104" s="11"/>
      <c r="MCR104" s="11"/>
      <c r="MCS104" s="11"/>
      <c r="MCT104" s="11"/>
      <c r="MCU104" s="11"/>
      <c r="MCV104" s="11"/>
      <c r="MCW104" s="11"/>
      <c r="MCX104" s="11"/>
      <c r="MCY104" s="11"/>
      <c r="MCZ104" s="11"/>
      <c r="MDA104" s="11"/>
      <c r="MDB104" s="11"/>
      <c r="MDC104" s="11"/>
      <c r="MDD104" s="11"/>
      <c r="MDE104" s="11"/>
      <c r="MDF104" s="11"/>
      <c r="MDG104" s="11"/>
      <c r="MDH104" s="11"/>
      <c r="MDI104" s="11"/>
      <c r="MDJ104" s="11"/>
      <c r="MDK104" s="11"/>
      <c r="MDL104" s="11"/>
      <c r="MDM104" s="11"/>
      <c r="MDN104" s="11"/>
      <c r="MDO104" s="11"/>
      <c r="MDP104" s="11"/>
      <c r="MDQ104" s="11"/>
      <c r="MDR104" s="11"/>
      <c r="MDS104" s="11"/>
      <c r="MDT104" s="11"/>
      <c r="MDU104" s="11"/>
      <c r="MDV104" s="11"/>
      <c r="MDW104" s="11"/>
      <c r="MDX104" s="11"/>
      <c r="MDY104" s="11"/>
      <c r="MDZ104" s="11"/>
      <c r="MEA104" s="11"/>
      <c r="MEB104" s="11"/>
      <c r="MEC104" s="11"/>
      <c r="MED104" s="11"/>
      <c r="MEE104" s="11"/>
      <c r="MEF104" s="11"/>
      <c r="MEG104" s="11"/>
      <c r="MEH104" s="11"/>
      <c r="MEI104" s="11"/>
      <c r="MEJ104" s="11"/>
      <c r="MEK104" s="11"/>
      <c r="MEL104" s="11"/>
      <c r="MEM104" s="11"/>
      <c r="MEN104" s="11"/>
      <c r="MEO104" s="11"/>
      <c r="MEP104" s="11"/>
      <c r="MEQ104" s="11"/>
      <c r="MER104" s="11"/>
      <c r="MES104" s="11"/>
      <c r="MET104" s="11"/>
      <c r="MEU104" s="11"/>
      <c r="MEV104" s="11"/>
      <c r="MEW104" s="11"/>
      <c r="MEX104" s="11"/>
      <c r="MEY104" s="11"/>
      <c r="MEZ104" s="11"/>
      <c r="MFA104" s="11"/>
      <c r="MFB104" s="11"/>
      <c r="MFC104" s="11"/>
      <c r="MFD104" s="11"/>
      <c r="MFE104" s="11"/>
      <c r="MFF104" s="11"/>
      <c r="MFG104" s="11"/>
      <c r="MFH104" s="11"/>
      <c r="MFI104" s="11"/>
      <c r="MFJ104" s="11"/>
      <c r="MFK104" s="11"/>
      <c r="MFL104" s="11"/>
      <c r="MFM104" s="11"/>
      <c r="MFN104" s="11"/>
      <c r="MFO104" s="11"/>
      <c r="MFP104" s="11"/>
      <c r="MFQ104" s="11"/>
      <c r="MFR104" s="11"/>
      <c r="MFS104" s="11"/>
      <c r="MFT104" s="11"/>
      <c r="MFU104" s="11"/>
      <c r="MFV104" s="11"/>
      <c r="MFW104" s="11"/>
      <c r="MFX104" s="11"/>
      <c r="MFY104" s="11"/>
      <c r="MFZ104" s="11"/>
      <c r="MGA104" s="11"/>
      <c r="MGB104" s="11"/>
      <c r="MGC104" s="11"/>
      <c r="MGD104" s="11"/>
      <c r="MGE104" s="11"/>
      <c r="MGF104" s="11"/>
      <c r="MGG104" s="11"/>
      <c r="MGH104" s="11"/>
      <c r="MGI104" s="11"/>
      <c r="MGJ104" s="11"/>
      <c r="MGK104" s="11"/>
      <c r="MGL104" s="11"/>
      <c r="MGM104" s="11"/>
      <c r="MGN104" s="11"/>
      <c r="MGO104" s="11"/>
      <c r="MGP104" s="11"/>
      <c r="MGQ104" s="11"/>
      <c r="MGR104" s="11"/>
      <c r="MGS104" s="11"/>
      <c r="MGT104" s="11"/>
      <c r="MGU104" s="11"/>
      <c r="MGV104" s="11"/>
      <c r="MGW104" s="11"/>
      <c r="MGX104" s="11"/>
      <c r="MGY104" s="11"/>
      <c r="MGZ104" s="11"/>
      <c r="MHA104" s="11"/>
      <c r="MHB104" s="11"/>
      <c r="MHC104" s="11"/>
      <c r="MHD104" s="11"/>
      <c r="MHE104" s="11"/>
      <c r="MHF104" s="11"/>
      <c r="MHG104" s="11"/>
      <c r="MHH104" s="11"/>
      <c r="MHI104" s="11"/>
      <c r="MHJ104" s="11"/>
      <c r="MHK104" s="11"/>
      <c r="MHL104" s="11"/>
      <c r="MHM104" s="11"/>
      <c r="MHN104" s="11"/>
      <c r="MHO104" s="11"/>
      <c r="MHP104" s="11"/>
      <c r="MHQ104" s="11"/>
      <c r="MHR104" s="11"/>
      <c r="MHS104" s="11"/>
      <c r="MHT104" s="11"/>
      <c r="MHU104" s="11"/>
      <c r="MHV104" s="11"/>
      <c r="MHW104" s="11"/>
      <c r="MHX104" s="11"/>
      <c r="MHY104" s="11"/>
      <c r="MHZ104" s="11"/>
      <c r="MIA104" s="11"/>
      <c r="MIB104" s="11"/>
      <c r="MIC104" s="11"/>
      <c r="MID104" s="11"/>
      <c r="MIE104" s="11"/>
      <c r="MIF104" s="11"/>
      <c r="MIG104" s="11"/>
      <c r="MIH104" s="11"/>
      <c r="MII104" s="11"/>
      <c r="MIJ104" s="11"/>
      <c r="MIK104" s="11"/>
      <c r="MIL104" s="11"/>
      <c r="MIM104" s="11"/>
      <c r="MIN104" s="11"/>
      <c r="MIO104" s="11"/>
      <c r="MIP104" s="11"/>
      <c r="MIQ104" s="11"/>
      <c r="MIR104" s="11"/>
      <c r="MIS104" s="11"/>
      <c r="MIT104" s="11"/>
      <c r="MIU104" s="11"/>
      <c r="MIV104" s="11"/>
      <c r="MIW104" s="11"/>
      <c r="MIX104" s="11"/>
      <c r="MIY104" s="11"/>
      <c r="MIZ104" s="11"/>
      <c r="MJA104" s="11"/>
      <c r="MJB104" s="11"/>
      <c r="MJC104" s="11"/>
      <c r="MJD104" s="11"/>
      <c r="MJE104" s="11"/>
      <c r="MJF104" s="11"/>
      <c r="MJG104" s="11"/>
      <c r="MJH104" s="11"/>
      <c r="MJI104" s="11"/>
      <c r="MJJ104" s="11"/>
      <c r="MJK104" s="11"/>
      <c r="MJL104" s="11"/>
      <c r="MJM104" s="11"/>
      <c r="MJN104" s="11"/>
      <c r="MJO104" s="11"/>
      <c r="MJP104" s="11"/>
      <c r="MJQ104" s="11"/>
      <c r="MJR104" s="11"/>
      <c r="MJS104" s="11"/>
      <c r="MJT104" s="11"/>
      <c r="MJU104" s="11"/>
      <c r="MJV104" s="11"/>
      <c r="MJW104" s="11"/>
      <c r="MJX104" s="11"/>
      <c r="MJY104" s="11"/>
      <c r="MJZ104" s="11"/>
      <c r="MKA104" s="11"/>
      <c r="MKB104" s="11"/>
      <c r="MKC104" s="11"/>
      <c r="MKD104" s="11"/>
      <c r="MKE104" s="11"/>
      <c r="MKF104" s="11"/>
      <c r="MKG104" s="11"/>
      <c r="MKH104" s="11"/>
      <c r="MKI104" s="11"/>
      <c r="MKJ104" s="11"/>
      <c r="MKK104" s="11"/>
      <c r="MKL104" s="11"/>
      <c r="MKM104" s="11"/>
      <c r="MKN104" s="11"/>
      <c r="MKO104" s="11"/>
      <c r="MKP104" s="11"/>
      <c r="MKQ104" s="11"/>
      <c r="MKR104" s="11"/>
      <c r="MKS104" s="11"/>
      <c r="MKT104" s="11"/>
      <c r="MKU104" s="11"/>
      <c r="MKV104" s="11"/>
      <c r="MKW104" s="11"/>
      <c r="MKX104" s="11"/>
      <c r="MKY104" s="11"/>
      <c r="MKZ104" s="11"/>
      <c r="MLA104" s="11"/>
      <c r="MLB104" s="11"/>
      <c r="MLC104" s="11"/>
      <c r="MLD104" s="11"/>
      <c r="MLE104" s="11"/>
      <c r="MLF104" s="11"/>
      <c r="MLG104" s="11"/>
      <c r="MLH104" s="11"/>
      <c r="MLI104" s="11"/>
      <c r="MLJ104" s="11"/>
      <c r="MLK104" s="11"/>
      <c r="MLL104" s="11"/>
      <c r="MLM104" s="11"/>
      <c r="MLN104" s="11"/>
      <c r="MLO104" s="11"/>
      <c r="MLP104" s="11"/>
      <c r="MLQ104" s="11"/>
      <c r="MLR104" s="11"/>
      <c r="MLS104" s="11"/>
      <c r="MLT104" s="11"/>
      <c r="MLU104" s="11"/>
      <c r="MLV104" s="11"/>
      <c r="MLW104" s="11"/>
      <c r="MLX104" s="11"/>
      <c r="MLY104" s="11"/>
      <c r="MLZ104" s="11"/>
      <c r="MMA104" s="11"/>
      <c r="MMB104" s="11"/>
      <c r="MMC104" s="11"/>
      <c r="MMD104" s="11"/>
      <c r="MME104" s="11"/>
      <c r="MMF104" s="11"/>
      <c r="MMG104" s="11"/>
      <c r="MMH104" s="11"/>
      <c r="MMI104" s="11"/>
      <c r="MMJ104" s="11"/>
      <c r="MMK104" s="11"/>
      <c r="MML104" s="11"/>
      <c r="MMM104" s="11"/>
      <c r="MMN104" s="11"/>
      <c r="MMO104" s="11"/>
      <c r="MMP104" s="11"/>
      <c r="MMQ104" s="11"/>
      <c r="MMR104" s="11"/>
      <c r="MMS104" s="11"/>
      <c r="MMT104" s="11"/>
      <c r="MMU104" s="11"/>
      <c r="MMV104" s="11"/>
      <c r="MMW104" s="11"/>
      <c r="MMX104" s="11"/>
      <c r="MMY104" s="11"/>
      <c r="MMZ104" s="11"/>
      <c r="MNA104" s="11"/>
      <c r="MNB104" s="11"/>
      <c r="MNC104" s="11"/>
      <c r="MND104" s="11"/>
      <c r="MNE104" s="11"/>
      <c r="MNF104" s="11"/>
      <c r="MNG104" s="11"/>
      <c r="MNH104" s="11"/>
      <c r="MNI104" s="11"/>
      <c r="MNJ104" s="11"/>
      <c r="MNK104" s="11"/>
      <c r="MNL104" s="11"/>
      <c r="MNM104" s="11"/>
      <c r="MNN104" s="11"/>
      <c r="MNO104" s="11"/>
      <c r="MNP104" s="11"/>
      <c r="MNQ104" s="11"/>
      <c r="MNR104" s="11"/>
      <c r="MNS104" s="11"/>
      <c r="MNT104" s="11"/>
      <c r="MNU104" s="11"/>
      <c r="MNV104" s="11"/>
      <c r="MNW104" s="11"/>
      <c r="MNX104" s="11"/>
      <c r="MNY104" s="11"/>
      <c r="MNZ104" s="11"/>
      <c r="MOA104" s="11"/>
      <c r="MOB104" s="11"/>
      <c r="MOC104" s="11"/>
      <c r="MOD104" s="11"/>
      <c r="MOE104" s="11"/>
      <c r="MOF104" s="11"/>
      <c r="MOG104" s="11"/>
      <c r="MOH104" s="11"/>
      <c r="MOI104" s="11"/>
      <c r="MOJ104" s="11"/>
      <c r="MOK104" s="11"/>
      <c r="MOL104" s="11"/>
      <c r="MOM104" s="11"/>
      <c r="MON104" s="11"/>
      <c r="MOO104" s="11"/>
      <c r="MOP104" s="11"/>
      <c r="MOQ104" s="11"/>
      <c r="MOR104" s="11"/>
      <c r="MOS104" s="11"/>
      <c r="MOT104" s="11"/>
      <c r="MOU104" s="11"/>
      <c r="MOV104" s="11"/>
      <c r="MOW104" s="11"/>
      <c r="MOX104" s="11"/>
      <c r="MOY104" s="11"/>
      <c r="MOZ104" s="11"/>
      <c r="MPA104" s="11"/>
      <c r="MPB104" s="11"/>
      <c r="MPC104" s="11"/>
      <c r="MPD104" s="11"/>
      <c r="MPE104" s="11"/>
      <c r="MPF104" s="11"/>
      <c r="MPG104" s="11"/>
      <c r="MPH104" s="11"/>
      <c r="MPI104" s="11"/>
      <c r="MPJ104" s="11"/>
      <c r="MPK104" s="11"/>
      <c r="MPL104" s="11"/>
      <c r="MPM104" s="11"/>
      <c r="MPN104" s="11"/>
      <c r="MPO104" s="11"/>
      <c r="MPP104" s="11"/>
      <c r="MPQ104" s="11"/>
      <c r="MPR104" s="11"/>
      <c r="MPS104" s="11"/>
      <c r="MPT104" s="11"/>
      <c r="MPU104" s="11"/>
      <c r="MPV104" s="11"/>
      <c r="MPW104" s="11"/>
      <c r="MPX104" s="11"/>
      <c r="MPY104" s="11"/>
      <c r="MPZ104" s="11"/>
      <c r="MQA104" s="11"/>
      <c r="MQB104" s="11"/>
      <c r="MQC104" s="11"/>
      <c r="MQD104" s="11"/>
      <c r="MQE104" s="11"/>
      <c r="MQF104" s="11"/>
      <c r="MQG104" s="11"/>
      <c r="MQH104" s="11"/>
      <c r="MQI104" s="11"/>
      <c r="MQJ104" s="11"/>
      <c r="MQK104" s="11"/>
      <c r="MQL104" s="11"/>
      <c r="MQM104" s="11"/>
      <c r="MQN104" s="11"/>
      <c r="MQO104" s="11"/>
      <c r="MQP104" s="11"/>
      <c r="MQQ104" s="11"/>
      <c r="MQR104" s="11"/>
      <c r="MQS104" s="11"/>
      <c r="MQT104" s="11"/>
      <c r="MQU104" s="11"/>
      <c r="MQV104" s="11"/>
      <c r="MQW104" s="11"/>
      <c r="MQX104" s="11"/>
      <c r="MQY104" s="11"/>
      <c r="MQZ104" s="11"/>
      <c r="MRA104" s="11"/>
      <c r="MRB104" s="11"/>
      <c r="MRC104" s="11"/>
      <c r="MRD104" s="11"/>
      <c r="MRE104" s="11"/>
      <c r="MRF104" s="11"/>
      <c r="MRG104" s="11"/>
      <c r="MRH104" s="11"/>
      <c r="MRI104" s="11"/>
      <c r="MRJ104" s="11"/>
      <c r="MRK104" s="11"/>
      <c r="MRL104" s="11"/>
      <c r="MRM104" s="11"/>
      <c r="MRN104" s="11"/>
      <c r="MRO104" s="11"/>
      <c r="MRP104" s="11"/>
      <c r="MRQ104" s="11"/>
      <c r="MRR104" s="11"/>
      <c r="MRS104" s="11"/>
      <c r="MRT104" s="11"/>
      <c r="MRU104" s="11"/>
      <c r="MRV104" s="11"/>
      <c r="MRW104" s="11"/>
      <c r="MRX104" s="11"/>
      <c r="MRY104" s="11"/>
      <c r="MRZ104" s="11"/>
      <c r="MSA104" s="11"/>
      <c r="MSB104" s="11"/>
      <c r="MSC104" s="11"/>
      <c r="MSD104" s="11"/>
      <c r="MSE104" s="11"/>
      <c r="MSF104" s="11"/>
      <c r="MSG104" s="11"/>
      <c r="MSH104" s="11"/>
      <c r="MSI104" s="11"/>
      <c r="MSJ104" s="11"/>
      <c r="MSK104" s="11"/>
      <c r="MSL104" s="11"/>
      <c r="MSM104" s="11"/>
      <c r="MSN104" s="11"/>
      <c r="MSO104" s="11"/>
      <c r="MSP104" s="11"/>
      <c r="MSQ104" s="11"/>
      <c r="MSR104" s="11"/>
      <c r="MSS104" s="11"/>
      <c r="MST104" s="11"/>
      <c r="MSU104" s="11"/>
      <c r="MSV104" s="11"/>
      <c r="MSW104" s="11"/>
      <c r="MSX104" s="11"/>
      <c r="MSY104" s="11"/>
      <c r="MSZ104" s="11"/>
      <c r="MTA104" s="11"/>
      <c r="MTB104" s="11"/>
      <c r="MTC104" s="11"/>
      <c r="MTD104" s="11"/>
      <c r="MTE104" s="11"/>
      <c r="MTF104" s="11"/>
      <c r="MTG104" s="11"/>
      <c r="MTH104" s="11"/>
      <c r="MTI104" s="11"/>
      <c r="MTJ104" s="11"/>
      <c r="MTK104" s="11"/>
      <c r="MTL104" s="11"/>
      <c r="MTM104" s="11"/>
      <c r="MTN104" s="11"/>
      <c r="MTO104" s="11"/>
      <c r="MTP104" s="11"/>
      <c r="MTQ104" s="11"/>
      <c r="MTR104" s="11"/>
      <c r="MTS104" s="11"/>
      <c r="MTT104" s="11"/>
      <c r="MTU104" s="11"/>
      <c r="MTV104" s="11"/>
      <c r="MTW104" s="11"/>
      <c r="MTX104" s="11"/>
      <c r="MTY104" s="11"/>
      <c r="MTZ104" s="11"/>
      <c r="MUA104" s="11"/>
      <c r="MUB104" s="11"/>
      <c r="MUC104" s="11"/>
      <c r="MUD104" s="11"/>
      <c r="MUE104" s="11"/>
      <c r="MUF104" s="11"/>
      <c r="MUG104" s="11"/>
      <c r="MUH104" s="11"/>
      <c r="MUI104" s="11"/>
      <c r="MUJ104" s="11"/>
      <c r="MUK104" s="11"/>
      <c r="MUL104" s="11"/>
      <c r="MUM104" s="11"/>
      <c r="MUN104" s="11"/>
      <c r="MUO104" s="11"/>
      <c r="MUP104" s="11"/>
      <c r="MUQ104" s="11"/>
      <c r="MUR104" s="11"/>
      <c r="MUS104" s="11"/>
      <c r="MUT104" s="11"/>
      <c r="MUU104" s="11"/>
      <c r="MUV104" s="11"/>
      <c r="MUW104" s="11"/>
      <c r="MUX104" s="11"/>
      <c r="MUY104" s="11"/>
      <c r="MUZ104" s="11"/>
      <c r="MVA104" s="11"/>
      <c r="MVB104" s="11"/>
      <c r="MVC104" s="11"/>
      <c r="MVD104" s="11"/>
      <c r="MVE104" s="11"/>
      <c r="MVF104" s="11"/>
      <c r="MVG104" s="11"/>
      <c r="MVH104" s="11"/>
      <c r="MVI104" s="11"/>
      <c r="MVJ104" s="11"/>
      <c r="MVK104" s="11"/>
      <c r="MVL104" s="11"/>
      <c r="MVM104" s="11"/>
      <c r="MVN104" s="11"/>
      <c r="MVO104" s="11"/>
      <c r="MVP104" s="11"/>
      <c r="MVQ104" s="11"/>
      <c r="MVR104" s="11"/>
      <c r="MVS104" s="11"/>
      <c r="MVT104" s="11"/>
      <c r="MVU104" s="11"/>
      <c r="MVV104" s="11"/>
      <c r="MVW104" s="11"/>
      <c r="MVX104" s="11"/>
      <c r="MVY104" s="11"/>
      <c r="MVZ104" s="11"/>
      <c r="MWA104" s="11"/>
      <c r="MWB104" s="11"/>
      <c r="MWC104" s="11"/>
      <c r="MWD104" s="11"/>
      <c r="MWE104" s="11"/>
      <c r="MWF104" s="11"/>
      <c r="MWG104" s="11"/>
      <c r="MWH104" s="11"/>
      <c r="MWI104" s="11"/>
      <c r="MWJ104" s="11"/>
      <c r="MWK104" s="11"/>
      <c r="MWL104" s="11"/>
      <c r="MWM104" s="11"/>
      <c r="MWN104" s="11"/>
      <c r="MWO104" s="11"/>
      <c r="MWP104" s="11"/>
      <c r="MWQ104" s="11"/>
      <c r="MWR104" s="11"/>
      <c r="MWS104" s="11"/>
      <c r="MWT104" s="11"/>
      <c r="MWU104" s="11"/>
      <c r="MWV104" s="11"/>
      <c r="MWW104" s="11"/>
      <c r="MWX104" s="11"/>
      <c r="MWY104" s="11"/>
      <c r="MWZ104" s="11"/>
      <c r="MXA104" s="11"/>
      <c r="MXB104" s="11"/>
      <c r="MXC104" s="11"/>
      <c r="MXD104" s="11"/>
      <c r="MXE104" s="11"/>
      <c r="MXF104" s="11"/>
      <c r="MXG104" s="11"/>
      <c r="MXH104" s="11"/>
      <c r="MXI104" s="11"/>
      <c r="MXJ104" s="11"/>
      <c r="MXK104" s="11"/>
      <c r="MXL104" s="11"/>
      <c r="MXM104" s="11"/>
      <c r="MXN104" s="11"/>
      <c r="MXO104" s="11"/>
      <c r="MXP104" s="11"/>
      <c r="MXQ104" s="11"/>
      <c r="MXR104" s="11"/>
      <c r="MXS104" s="11"/>
      <c r="MXT104" s="11"/>
      <c r="MXU104" s="11"/>
      <c r="MXV104" s="11"/>
      <c r="MXW104" s="11"/>
      <c r="MXX104" s="11"/>
      <c r="MXY104" s="11"/>
      <c r="MXZ104" s="11"/>
      <c r="MYA104" s="11"/>
      <c r="MYB104" s="11"/>
      <c r="MYC104" s="11"/>
      <c r="MYD104" s="11"/>
      <c r="MYE104" s="11"/>
      <c r="MYF104" s="11"/>
      <c r="MYG104" s="11"/>
      <c r="MYH104" s="11"/>
      <c r="MYI104" s="11"/>
      <c r="MYJ104" s="11"/>
      <c r="MYK104" s="11"/>
      <c r="MYL104" s="11"/>
      <c r="MYM104" s="11"/>
      <c r="MYN104" s="11"/>
      <c r="MYO104" s="11"/>
      <c r="MYP104" s="11"/>
      <c r="MYQ104" s="11"/>
      <c r="MYR104" s="11"/>
      <c r="MYS104" s="11"/>
      <c r="MYT104" s="11"/>
      <c r="MYU104" s="11"/>
      <c r="MYV104" s="11"/>
      <c r="MYW104" s="11"/>
      <c r="MYX104" s="11"/>
      <c r="MYY104" s="11"/>
      <c r="MYZ104" s="11"/>
      <c r="MZA104" s="11"/>
      <c r="MZB104" s="11"/>
      <c r="MZC104" s="11"/>
      <c r="MZD104" s="11"/>
      <c r="MZE104" s="11"/>
      <c r="MZF104" s="11"/>
      <c r="MZG104" s="11"/>
      <c r="MZH104" s="11"/>
      <c r="MZI104" s="11"/>
      <c r="MZJ104" s="11"/>
      <c r="MZK104" s="11"/>
      <c r="MZL104" s="11"/>
      <c r="MZM104" s="11"/>
      <c r="MZN104" s="11"/>
      <c r="MZO104" s="11"/>
      <c r="MZP104" s="11"/>
      <c r="MZQ104" s="11"/>
      <c r="MZR104" s="11"/>
      <c r="MZS104" s="11"/>
      <c r="MZT104" s="11"/>
      <c r="MZU104" s="11"/>
      <c r="MZV104" s="11"/>
      <c r="MZW104" s="11"/>
      <c r="MZX104" s="11"/>
      <c r="MZY104" s="11"/>
      <c r="MZZ104" s="11"/>
      <c r="NAA104" s="11"/>
      <c r="NAB104" s="11"/>
      <c r="NAC104" s="11"/>
      <c r="NAD104" s="11"/>
      <c r="NAE104" s="11"/>
      <c r="NAF104" s="11"/>
      <c r="NAG104" s="11"/>
      <c r="NAH104" s="11"/>
      <c r="NAI104" s="11"/>
      <c r="NAJ104" s="11"/>
      <c r="NAK104" s="11"/>
      <c r="NAL104" s="11"/>
      <c r="NAM104" s="11"/>
      <c r="NAN104" s="11"/>
      <c r="NAO104" s="11"/>
      <c r="NAP104" s="11"/>
      <c r="NAQ104" s="11"/>
      <c r="NAR104" s="11"/>
      <c r="NAS104" s="11"/>
      <c r="NAT104" s="11"/>
      <c r="NAU104" s="11"/>
      <c r="NAV104" s="11"/>
      <c r="NAW104" s="11"/>
      <c r="NAX104" s="11"/>
      <c r="NAY104" s="11"/>
      <c r="NAZ104" s="11"/>
      <c r="NBA104" s="11"/>
      <c r="NBB104" s="11"/>
      <c r="NBC104" s="11"/>
      <c r="NBD104" s="11"/>
      <c r="NBE104" s="11"/>
      <c r="NBF104" s="11"/>
      <c r="NBG104" s="11"/>
      <c r="NBH104" s="11"/>
      <c r="NBI104" s="11"/>
      <c r="NBJ104" s="11"/>
      <c r="NBK104" s="11"/>
      <c r="NBL104" s="11"/>
      <c r="NBM104" s="11"/>
      <c r="NBN104" s="11"/>
      <c r="NBO104" s="11"/>
      <c r="NBP104" s="11"/>
      <c r="NBQ104" s="11"/>
      <c r="NBR104" s="11"/>
      <c r="NBS104" s="11"/>
      <c r="NBT104" s="11"/>
      <c r="NBU104" s="11"/>
      <c r="NBV104" s="11"/>
      <c r="NBW104" s="11"/>
      <c r="NBX104" s="11"/>
      <c r="NBY104" s="11"/>
      <c r="NBZ104" s="11"/>
      <c r="NCA104" s="11"/>
      <c r="NCB104" s="11"/>
      <c r="NCC104" s="11"/>
      <c r="NCD104" s="11"/>
      <c r="NCE104" s="11"/>
      <c r="NCF104" s="11"/>
      <c r="NCG104" s="11"/>
      <c r="NCH104" s="11"/>
      <c r="NCI104" s="11"/>
      <c r="NCJ104" s="11"/>
      <c r="NCK104" s="11"/>
      <c r="NCL104" s="11"/>
      <c r="NCM104" s="11"/>
      <c r="NCN104" s="11"/>
      <c r="NCO104" s="11"/>
      <c r="NCP104" s="11"/>
      <c r="NCQ104" s="11"/>
      <c r="NCR104" s="11"/>
      <c r="NCS104" s="11"/>
      <c r="NCT104" s="11"/>
      <c r="NCU104" s="11"/>
      <c r="NCV104" s="11"/>
      <c r="NCW104" s="11"/>
      <c r="NCX104" s="11"/>
      <c r="NCY104" s="11"/>
      <c r="NCZ104" s="11"/>
      <c r="NDA104" s="11"/>
      <c r="NDB104" s="11"/>
      <c r="NDC104" s="11"/>
      <c r="NDD104" s="11"/>
      <c r="NDE104" s="11"/>
      <c r="NDF104" s="11"/>
      <c r="NDG104" s="11"/>
      <c r="NDH104" s="11"/>
      <c r="NDI104" s="11"/>
      <c r="NDJ104" s="11"/>
      <c r="NDK104" s="11"/>
      <c r="NDL104" s="11"/>
      <c r="NDM104" s="11"/>
      <c r="NDN104" s="11"/>
      <c r="NDO104" s="11"/>
      <c r="NDP104" s="11"/>
      <c r="NDQ104" s="11"/>
      <c r="NDR104" s="11"/>
      <c r="NDS104" s="11"/>
      <c r="NDT104" s="11"/>
      <c r="NDU104" s="11"/>
      <c r="NDV104" s="11"/>
      <c r="NDW104" s="11"/>
      <c r="NDX104" s="11"/>
      <c r="NDY104" s="11"/>
      <c r="NDZ104" s="11"/>
      <c r="NEA104" s="11"/>
      <c r="NEB104" s="11"/>
      <c r="NEC104" s="11"/>
      <c r="NED104" s="11"/>
      <c r="NEE104" s="11"/>
      <c r="NEF104" s="11"/>
      <c r="NEG104" s="11"/>
      <c r="NEH104" s="11"/>
      <c r="NEI104" s="11"/>
      <c r="NEJ104" s="11"/>
      <c r="NEK104" s="11"/>
      <c r="NEL104" s="11"/>
      <c r="NEM104" s="11"/>
      <c r="NEN104" s="11"/>
      <c r="NEO104" s="11"/>
      <c r="NEP104" s="11"/>
      <c r="NEQ104" s="11"/>
      <c r="NER104" s="11"/>
      <c r="NES104" s="11"/>
      <c r="NET104" s="11"/>
      <c r="NEU104" s="11"/>
      <c r="NEV104" s="11"/>
      <c r="NEW104" s="11"/>
      <c r="NEX104" s="11"/>
      <c r="NEY104" s="11"/>
      <c r="NEZ104" s="11"/>
      <c r="NFA104" s="11"/>
      <c r="NFB104" s="11"/>
      <c r="NFC104" s="11"/>
      <c r="NFD104" s="11"/>
      <c r="NFE104" s="11"/>
      <c r="NFF104" s="11"/>
      <c r="NFG104" s="11"/>
      <c r="NFH104" s="11"/>
      <c r="NFI104" s="11"/>
      <c r="NFJ104" s="11"/>
      <c r="NFK104" s="11"/>
      <c r="NFL104" s="11"/>
      <c r="NFM104" s="11"/>
      <c r="NFN104" s="11"/>
      <c r="NFO104" s="11"/>
      <c r="NFP104" s="11"/>
      <c r="NFQ104" s="11"/>
      <c r="NFR104" s="11"/>
      <c r="NFS104" s="11"/>
      <c r="NFT104" s="11"/>
      <c r="NFU104" s="11"/>
      <c r="NFV104" s="11"/>
      <c r="NFW104" s="11"/>
      <c r="NFX104" s="11"/>
      <c r="NFY104" s="11"/>
      <c r="NFZ104" s="11"/>
      <c r="NGA104" s="11"/>
      <c r="NGB104" s="11"/>
      <c r="NGC104" s="11"/>
      <c r="NGD104" s="11"/>
      <c r="NGE104" s="11"/>
      <c r="NGF104" s="11"/>
      <c r="NGG104" s="11"/>
      <c r="NGH104" s="11"/>
      <c r="NGI104" s="11"/>
      <c r="NGJ104" s="11"/>
      <c r="NGK104" s="11"/>
      <c r="NGL104" s="11"/>
      <c r="NGM104" s="11"/>
      <c r="NGN104" s="11"/>
      <c r="NGO104" s="11"/>
      <c r="NGP104" s="11"/>
      <c r="NGQ104" s="11"/>
      <c r="NGR104" s="11"/>
      <c r="NGS104" s="11"/>
      <c r="NGT104" s="11"/>
      <c r="NGU104" s="11"/>
      <c r="NGV104" s="11"/>
      <c r="NGW104" s="11"/>
      <c r="NGX104" s="11"/>
      <c r="NGY104" s="11"/>
      <c r="NGZ104" s="11"/>
      <c r="NHA104" s="11"/>
      <c r="NHB104" s="11"/>
      <c r="NHC104" s="11"/>
      <c r="NHD104" s="11"/>
      <c r="NHE104" s="11"/>
      <c r="NHF104" s="11"/>
      <c r="NHG104" s="11"/>
      <c r="NHH104" s="11"/>
      <c r="NHI104" s="11"/>
      <c r="NHJ104" s="11"/>
      <c r="NHK104" s="11"/>
      <c r="NHL104" s="11"/>
      <c r="NHM104" s="11"/>
      <c r="NHN104" s="11"/>
      <c r="NHO104" s="11"/>
      <c r="NHP104" s="11"/>
      <c r="NHQ104" s="11"/>
      <c r="NHR104" s="11"/>
      <c r="NHS104" s="11"/>
      <c r="NHT104" s="11"/>
      <c r="NHU104" s="11"/>
      <c r="NHV104" s="11"/>
      <c r="NHW104" s="11"/>
      <c r="NHX104" s="11"/>
      <c r="NHY104" s="11"/>
      <c r="NHZ104" s="11"/>
      <c r="NIA104" s="11"/>
      <c r="NIB104" s="11"/>
      <c r="NIC104" s="11"/>
      <c r="NID104" s="11"/>
      <c r="NIE104" s="11"/>
      <c r="NIF104" s="11"/>
      <c r="NIG104" s="11"/>
      <c r="NIH104" s="11"/>
      <c r="NII104" s="11"/>
      <c r="NIJ104" s="11"/>
      <c r="NIK104" s="11"/>
      <c r="NIL104" s="11"/>
      <c r="NIM104" s="11"/>
      <c r="NIN104" s="11"/>
      <c r="NIO104" s="11"/>
      <c r="NIP104" s="11"/>
      <c r="NIQ104" s="11"/>
      <c r="NIR104" s="11"/>
      <c r="NIS104" s="11"/>
      <c r="NIT104" s="11"/>
      <c r="NIU104" s="11"/>
      <c r="NIV104" s="11"/>
      <c r="NIW104" s="11"/>
      <c r="NIX104" s="11"/>
      <c r="NIY104" s="11"/>
      <c r="NIZ104" s="11"/>
      <c r="NJA104" s="11"/>
      <c r="NJB104" s="11"/>
      <c r="NJC104" s="11"/>
      <c r="NJD104" s="11"/>
      <c r="NJE104" s="11"/>
      <c r="NJF104" s="11"/>
      <c r="NJG104" s="11"/>
      <c r="NJH104" s="11"/>
      <c r="NJI104" s="11"/>
      <c r="NJJ104" s="11"/>
      <c r="NJK104" s="11"/>
      <c r="NJL104" s="11"/>
      <c r="NJM104" s="11"/>
      <c r="NJN104" s="11"/>
      <c r="NJO104" s="11"/>
      <c r="NJP104" s="11"/>
      <c r="NJQ104" s="11"/>
      <c r="NJR104" s="11"/>
      <c r="NJS104" s="11"/>
      <c r="NJT104" s="11"/>
      <c r="NJU104" s="11"/>
      <c r="NJV104" s="11"/>
      <c r="NJW104" s="11"/>
      <c r="NJX104" s="11"/>
      <c r="NJY104" s="11"/>
      <c r="NJZ104" s="11"/>
      <c r="NKA104" s="11"/>
      <c r="NKB104" s="11"/>
      <c r="NKC104" s="11"/>
      <c r="NKD104" s="11"/>
      <c r="NKE104" s="11"/>
      <c r="NKF104" s="11"/>
      <c r="NKG104" s="11"/>
      <c r="NKH104" s="11"/>
      <c r="NKI104" s="11"/>
      <c r="NKJ104" s="11"/>
      <c r="NKK104" s="11"/>
      <c r="NKL104" s="11"/>
      <c r="NKM104" s="11"/>
      <c r="NKN104" s="11"/>
      <c r="NKO104" s="11"/>
      <c r="NKP104" s="11"/>
      <c r="NKQ104" s="11"/>
      <c r="NKR104" s="11"/>
      <c r="NKS104" s="11"/>
      <c r="NKT104" s="11"/>
      <c r="NKU104" s="11"/>
      <c r="NKV104" s="11"/>
      <c r="NKW104" s="11"/>
      <c r="NKX104" s="11"/>
      <c r="NKY104" s="11"/>
      <c r="NKZ104" s="11"/>
      <c r="NLA104" s="11"/>
      <c r="NLB104" s="11"/>
      <c r="NLC104" s="11"/>
      <c r="NLD104" s="11"/>
      <c r="NLE104" s="11"/>
      <c r="NLF104" s="11"/>
      <c r="NLG104" s="11"/>
      <c r="NLH104" s="11"/>
      <c r="NLI104" s="11"/>
      <c r="NLJ104" s="11"/>
      <c r="NLK104" s="11"/>
      <c r="NLL104" s="11"/>
      <c r="NLM104" s="11"/>
      <c r="NLN104" s="11"/>
      <c r="NLO104" s="11"/>
      <c r="NLP104" s="11"/>
      <c r="NLQ104" s="11"/>
      <c r="NLR104" s="11"/>
      <c r="NLS104" s="11"/>
      <c r="NLT104" s="11"/>
      <c r="NLU104" s="11"/>
      <c r="NLV104" s="11"/>
      <c r="NLW104" s="11"/>
      <c r="NLX104" s="11"/>
      <c r="NLY104" s="11"/>
      <c r="NLZ104" s="11"/>
      <c r="NMA104" s="11"/>
      <c r="NMB104" s="11"/>
      <c r="NMC104" s="11"/>
      <c r="NMD104" s="11"/>
      <c r="NME104" s="11"/>
      <c r="NMF104" s="11"/>
      <c r="NMG104" s="11"/>
      <c r="NMH104" s="11"/>
      <c r="NMI104" s="11"/>
      <c r="NMJ104" s="11"/>
      <c r="NMK104" s="11"/>
      <c r="NML104" s="11"/>
      <c r="NMM104" s="11"/>
      <c r="NMN104" s="11"/>
      <c r="NMO104" s="11"/>
      <c r="NMP104" s="11"/>
      <c r="NMQ104" s="11"/>
      <c r="NMR104" s="11"/>
      <c r="NMS104" s="11"/>
      <c r="NMT104" s="11"/>
      <c r="NMU104" s="11"/>
      <c r="NMV104" s="11"/>
      <c r="NMW104" s="11"/>
      <c r="NMX104" s="11"/>
      <c r="NMY104" s="11"/>
      <c r="NMZ104" s="11"/>
      <c r="NNA104" s="11"/>
      <c r="NNB104" s="11"/>
      <c r="NNC104" s="11"/>
      <c r="NND104" s="11"/>
      <c r="NNE104" s="11"/>
      <c r="NNF104" s="11"/>
      <c r="NNG104" s="11"/>
      <c r="NNH104" s="11"/>
      <c r="NNI104" s="11"/>
      <c r="NNJ104" s="11"/>
      <c r="NNK104" s="11"/>
      <c r="NNL104" s="11"/>
      <c r="NNM104" s="11"/>
      <c r="NNN104" s="11"/>
      <c r="NNO104" s="11"/>
      <c r="NNP104" s="11"/>
      <c r="NNQ104" s="11"/>
      <c r="NNR104" s="11"/>
      <c r="NNS104" s="11"/>
      <c r="NNT104" s="11"/>
      <c r="NNU104" s="11"/>
      <c r="NNV104" s="11"/>
      <c r="NNW104" s="11"/>
      <c r="NNX104" s="11"/>
      <c r="NNY104" s="11"/>
      <c r="NNZ104" s="11"/>
      <c r="NOA104" s="11"/>
      <c r="NOB104" s="11"/>
      <c r="NOC104" s="11"/>
      <c r="NOD104" s="11"/>
      <c r="NOE104" s="11"/>
      <c r="NOF104" s="11"/>
      <c r="NOG104" s="11"/>
      <c r="NOH104" s="11"/>
      <c r="NOI104" s="11"/>
      <c r="NOJ104" s="11"/>
      <c r="NOK104" s="11"/>
      <c r="NOL104" s="11"/>
      <c r="NOM104" s="11"/>
      <c r="NON104" s="11"/>
      <c r="NOO104" s="11"/>
      <c r="NOP104" s="11"/>
      <c r="NOQ104" s="11"/>
      <c r="NOR104" s="11"/>
      <c r="NOS104" s="11"/>
      <c r="NOT104" s="11"/>
      <c r="NOU104" s="11"/>
      <c r="NOV104" s="11"/>
      <c r="NOW104" s="11"/>
      <c r="NOX104" s="11"/>
      <c r="NOY104" s="11"/>
      <c r="NOZ104" s="11"/>
      <c r="NPA104" s="11"/>
      <c r="NPB104" s="11"/>
      <c r="NPC104" s="11"/>
      <c r="NPD104" s="11"/>
      <c r="NPE104" s="11"/>
      <c r="NPF104" s="11"/>
      <c r="NPG104" s="11"/>
      <c r="NPH104" s="11"/>
      <c r="NPI104" s="11"/>
      <c r="NPJ104" s="11"/>
      <c r="NPK104" s="11"/>
      <c r="NPL104" s="11"/>
      <c r="NPM104" s="11"/>
      <c r="NPN104" s="11"/>
      <c r="NPO104" s="11"/>
      <c r="NPP104" s="11"/>
      <c r="NPQ104" s="11"/>
      <c r="NPR104" s="11"/>
      <c r="NPS104" s="11"/>
      <c r="NPT104" s="11"/>
      <c r="NPU104" s="11"/>
      <c r="NPV104" s="11"/>
      <c r="NPW104" s="11"/>
      <c r="NPX104" s="11"/>
      <c r="NPY104" s="11"/>
      <c r="NPZ104" s="11"/>
      <c r="NQA104" s="11"/>
      <c r="NQB104" s="11"/>
      <c r="NQC104" s="11"/>
      <c r="NQD104" s="11"/>
      <c r="NQE104" s="11"/>
      <c r="NQF104" s="11"/>
      <c r="NQG104" s="11"/>
      <c r="NQH104" s="11"/>
      <c r="NQI104" s="11"/>
      <c r="NQJ104" s="11"/>
      <c r="NQK104" s="11"/>
      <c r="NQL104" s="11"/>
      <c r="NQM104" s="11"/>
      <c r="NQN104" s="11"/>
      <c r="NQO104" s="11"/>
      <c r="NQP104" s="11"/>
      <c r="NQQ104" s="11"/>
      <c r="NQR104" s="11"/>
      <c r="NQS104" s="11"/>
      <c r="NQT104" s="11"/>
      <c r="NQU104" s="11"/>
      <c r="NQV104" s="11"/>
      <c r="NQW104" s="11"/>
      <c r="NQX104" s="11"/>
      <c r="NQY104" s="11"/>
      <c r="NQZ104" s="11"/>
      <c r="NRA104" s="11"/>
      <c r="NRB104" s="11"/>
      <c r="NRC104" s="11"/>
      <c r="NRD104" s="11"/>
      <c r="NRE104" s="11"/>
      <c r="NRF104" s="11"/>
      <c r="NRG104" s="11"/>
      <c r="NRH104" s="11"/>
      <c r="NRI104" s="11"/>
      <c r="NRJ104" s="11"/>
      <c r="NRK104" s="11"/>
      <c r="NRL104" s="11"/>
      <c r="NRM104" s="11"/>
      <c r="NRN104" s="11"/>
      <c r="NRO104" s="11"/>
      <c r="NRP104" s="11"/>
      <c r="NRQ104" s="11"/>
      <c r="NRR104" s="11"/>
      <c r="NRS104" s="11"/>
      <c r="NRT104" s="11"/>
      <c r="NRU104" s="11"/>
      <c r="NRV104" s="11"/>
      <c r="NRW104" s="11"/>
      <c r="NRX104" s="11"/>
      <c r="NRY104" s="11"/>
      <c r="NRZ104" s="11"/>
      <c r="NSA104" s="11"/>
      <c r="NSB104" s="11"/>
      <c r="NSC104" s="11"/>
      <c r="NSD104" s="11"/>
      <c r="NSE104" s="11"/>
      <c r="NSF104" s="11"/>
      <c r="NSG104" s="11"/>
      <c r="NSH104" s="11"/>
      <c r="NSI104" s="11"/>
      <c r="NSJ104" s="11"/>
      <c r="NSK104" s="11"/>
      <c r="NSL104" s="11"/>
      <c r="NSM104" s="11"/>
      <c r="NSN104" s="11"/>
      <c r="NSO104" s="11"/>
      <c r="NSP104" s="11"/>
      <c r="NSQ104" s="11"/>
      <c r="NSR104" s="11"/>
      <c r="NSS104" s="11"/>
      <c r="NST104" s="11"/>
      <c r="NSU104" s="11"/>
      <c r="NSV104" s="11"/>
      <c r="NSW104" s="11"/>
      <c r="NSX104" s="11"/>
      <c r="NSY104" s="11"/>
      <c r="NSZ104" s="11"/>
      <c r="NTA104" s="11"/>
      <c r="NTB104" s="11"/>
      <c r="NTC104" s="11"/>
      <c r="NTD104" s="11"/>
      <c r="NTE104" s="11"/>
      <c r="NTF104" s="11"/>
      <c r="NTG104" s="11"/>
      <c r="NTH104" s="11"/>
      <c r="NTI104" s="11"/>
      <c r="NTJ104" s="11"/>
      <c r="NTK104" s="11"/>
      <c r="NTL104" s="11"/>
      <c r="NTM104" s="11"/>
      <c r="NTN104" s="11"/>
      <c r="NTO104" s="11"/>
      <c r="NTP104" s="11"/>
      <c r="NTQ104" s="11"/>
      <c r="NTR104" s="11"/>
      <c r="NTS104" s="11"/>
      <c r="NTT104" s="11"/>
      <c r="NTU104" s="11"/>
      <c r="NTV104" s="11"/>
      <c r="NTW104" s="11"/>
      <c r="NTX104" s="11"/>
      <c r="NTY104" s="11"/>
      <c r="NTZ104" s="11"/>
      <c r="NUA104" s="11"/>
      <c r="NUB104" s="11"/>
      <c r="NUC104" s="11"/>
      <c r="NUD104" s="11"/>
      <c r="NUE104" s="11"/>
      <c r="NUF104" s="11"/>
      <c r="NUG104" s="11"/>
      <c r="NUH104" s="11"/>
      <c r="NUI104" s="11"/>
      <c r="NUJ104" s="11"/>
      <c r="NUK104" s="11"/>
      <c r="NUL104" s="11"/>
      <c r="NUM104" s="11"/>
      <c r="NUN104" s="11"/>
      <c r="NUO104" s="11"/>
      <c r="NUP104" s="11"/>
      <c r="NUQ104" s="11"/>
      <c r="NUR104" s="11"/>
      <c r="NUS104" s="11"/>
      <c r="NUT104" s="11"/>
      <c r="NUU104" s="11"/>
      <c r="NUV104" s="11"/>
      <c r="NUW104" s="11"/>
      <c r="NUX104" s="11"/>
      <c r="NUY104" s="11"/>
      <c r="NUZ104" s="11"/>
      <c r="NVA104" s="11"/>
      <c r="NVB104" s="11"/>
      <c r="NVC104" s="11"/>
      <c r="NVD104" s="11"/>
      <c r="NVE104" s="11"/>
      <c r="NVF104" s="11"/>
      <c r="NVG104" s="11"/>
      <c r="NVH104" s="11"/>
      <c r="NVI104" s="11"/>
      <c r="NVJ104" s="11"/>
      <c r="NVK104" s="11"/>
      <c r="NVL104" s="11"/>
      <c r="NVM104" s="11"/>
      <c r="NVN104" s="11"/>
      <c r="NVO104" s="11"/>
      <c r="NVP104" s="11"/>
      <c r="NVQ104" s="11"/>
      <c r="NVR104" s="11"/>
      <c r="NVS104" s="11"/>
      <c r="NVT104" s="11"/>
      <c r="NVU104" s="11"/>
      <c r="NVV104" s="11"/>
      <c r="NVW104" s="11"/>
      <c r="NVX104" s="11"/>
      <c r="NVY104" s="11"/>
      <c r="NVZ104" s="11"/>
      <c r="NWA104" s="11"/>
      <c r="NWB104" s="11"/>
      <c r="NWC104" s="11"/>
      <c r="NWD104" s="11"/>
      <c r="NWE104" s="11"/>
      <c r="NWF104" s="11"/>
      <c r="NWG104" s="11"/>
      <c r="NWH104" s="11"/>
      <c r="NWI104" s="11"/>
      <c r="NWJ104" s="11"/>
      <c r="NWK104" s="11"/>
      <c r="NWL104" s="11"/>
      <c r="NWM104" s="11"/>
      <c r="NWN104" s="11"/>
      <c r="NWO104" s="11"/>
      <c r="NWP104" s="11"/>
      <c r="NWQ104" s="11"/>
      <c r="NWR104" s="11"/>
      <c r="NWS104" s="11"/>
      <c r="NWT104" s="11"/>
      <c r="NWU104" s="11"/>
      <c r="NWV104" s="11"/>
      <c r="NWW104" s="11"/>
      <c r="NWX104" s="11"/>
      <c r="NWY104" s="11"/>
      <c r="NWZ104" s="11"/>
      <c r="NXA104" s="11"/>
      <c r="NXB104" s="11"/>
      <c r="NXC104" s="11"/>
      <c r="NXD104" s="11"/>
      <c r="NXE104" s="11"/>
      <c r="NXF104" s="11"/>
      <c r="NXG104" s="11"/>
      <c r="NXH104" s="11"/>
      <c r="NXI104" s="11"/>
      <c r="NXJ104" s="11"/>
      <c r="NXK104" s="11"/>
      <c r="NXL104" s="11"/>
      <c r="NXM104" s="11"/>
      <c r="NXN104" s="11"/>
      <c r="NXO104" s="11"/>
      <c r="NXP104" s="11"/>
      <c r="NXQ104" s="11"/>
      <c r="NXR104" s="11"/>
      <c r="NXS104" s="11"/>
      <c r="NXT104" s="11"/>
      <c r="NXU104" s="11"/>
      <c r="NXV104" s="11"/>
      <c r="NXW104" s="11"/>
      <c r="NXX104" s="11"/>
      <c r="NXY104" s="11"/>
      <c r="NXZ104" s="11"/>
      <c r="NYA104" s="11"/>
      <c r="NYB104" s="11"/>
      <c r="NYC104" s="11"/>
      <c r="NYD104" s="11"/>
      <c r="NYE104" s="11"/>
      <c r="NYF104" s="11"/>
      <c r="NYG104" s="11"/>
      <c r="NYH104" s="11"/>
      <c r="NYI104" s="11"/>
      <c r="NYJ104" s="11"/>
      <c r="NYK104" s="11"/>
      <c r="NYL104" s="11"/>
      <c r="NYM104" s="11"/>
      <c r="NYN104" s="11"/>
      <c r="NYO104" s="11"/>
      <c r="NYP104" s="11"/>
      <c r="NYQ104" s="11"/>
      <c r="NYR104" s="11"/>
      <c r="NYS104" s="11"/>
      <c r="NYT104" s="11"/>
      <c r="NYU104" s="11"/>
      <c r="NYV104" s="11"/>
      <c r="NYW104" s="11"/>
      <c r="NYX104" s="11"/>
      <c r="NYY104" s="11"/>
      <c r="NYZ104" s="11"/>
      <c r="NZA104" s="11"/>
      <c r="NZB104" s="11"/>
      <c r="NZC104" s="11"/>
      <c r="NZD104" s="11"/>
      <c r="NZE104" s="11"/>
      <c r="NZF104" s="11"/>
      <c r="NZG104" s="11"/>
      <c r="NZH104" s="11"/>
      <c r="NZI104" s="11"/>
      <c r="NZJ104" s="11"/>
      <c r="NZK104" s="11"/>
      <c r="NZL104" s="11"/>
      <c r="NZM104" s="11"/>
      <c r="NZN104" s="11"/>
      <c r="NZO104" s="11"/>
      <c r="NZP104" s="11"/>
      <c r="NZQ104" s="11"/>
      <c r="NZR104" s="11"/>
      <c r="NZS104" s="11"/>
      <c r="NZT104" s="11"/>
      <c r="NZU104" s="11"/>
      <c r="NZV104" s="11"/>
      <c r="NZW104" s="11"/>
      <c r="NZX104" s="11"/>
      <c r="NZY104" s="11"/>
      <c r="NZZ104" s="11"/>
      <c r="OAA104" s="11"/>
      <c r="OAB104" s="11"/>
      <c r="OAC104" s="11"/>
      <c r="OAD104" s="11"/>
      <c r="OAE104" s="11"/>
      <c r="OAF104" s="11"/>
      <c r="OAG104" s="11"/>
      <c r="OAH104" s="11"/>
      <c r="OAI104" s="11"/>
      <c r="OAJ104" s="11"/>
      <c r="OAK104" s="11"/>
      <c r="OAL104" s="11"/>
      <c r="OAM104" s="11"/>
      <c r="OAN104" s="11"/>
      <c r="OAO104" s="11"/>
      <c r="OAP104" s="11"/>
      <c r="OAQ104" s="11"/>
      <c r="OAR104" s="11"/>
      <c r="OAS104" s="11"/>
      <c r="OAT104" s="11"/>
      <c r="OAU104" s="11"/>
      <c r="OAV104" s="11"/>
      <c r="OAW104" s="11"/>
      <c r="OAX104" s="11"/>
      <c r="OAY104" s="11"/>
      <c r="OAZ104" s="11"/>
      <c r="OBA104" s="11"/>
      <c r="OBB104" s="11"/>
      <c r="OBC104" s="11"/>
      <c r="OBD104" s="11"/>
      <c r="OBE104" s="11"/>
      <c r="OBF104" s="11"/>
      <c r="OBG104" s="11"/>
      <c r="OBH104" s="11"/>
      <c r="OBI104" s="11"/>
      <c r="OBJ104" s="11"/>
      <c r="OBK104" s="11"/>
      <c r="OBL104" s="11"/>
      <c r="OBM104" s="11"/>
      <c r="OBN104" s="11"/>
      <c r="OBO104" s="11"/>
      <c r="OBP104" s="11"/>
      <c r="OBQ104" s="11"/>
      <c r="OBR104" s="11"/>
      <c r="OBS104" s="11"/>
      <c r="OBT104" s="11"/>
      <c r="OBU104" s="11"/>
      <c r="OBV104" s="11"/>
      <c r="OBW104" s="11"/>
      <c r="OBX104" s="11"/>
      <c r="OBY104" s="11"/>
      <c r="OBZ104" s="11"/>
      <c r="OCA104" s="11"/>
      <c r="OCB104" s="11"/>
      <c r="OCC104" s="11"/>
      <c r="OCD104" s="11"/>
      <c r="OCE104" s="11"/>
      <c r="OCF104" s="11"/>
      <c r="OCG104" s="11"/>
      <c r="OCH104" s="11"/>
      <c r="OCI104" s="11"/>
      <c r="OCJ104" s="11"/>
      <c r="OCK104" s="11"/>
      <c r="OCL104" s="11"/>
      <c r="OCM104" s="11"/>
      <c r="OCN104" s="11"/>
      <c r="OCO104" s="11"/>
      <c r="OCP104" s="11"/>
      <c r="OCQ104" s="11"/>
      <c r="OCR104" s="11"/>
      <c r="OCS104" s="11"/>
      <c r="OCT104" s="11"/>
      <c r="OCU104" s="11"/>
      <c r="OCV104" s="11"/>
      <c r="OCW104" s="11"/>
      <c r="OCX104" s="11"/>
      <c r="OCY104" s="11"/>
      <c r="OCZ104" s="11"/>
      <c r="ODA104" s="11"/>
      <c r="ODB104" s="11"/>
      <c r="ODC104" s="11"/>
      <c r="ODD104" s="11"/>
      <c r="ODE104" s="11"/>
      <c r="ODF104" s="11"/>
      <c r="ODG104" s="11"/>
      <c r="ODH104" s="11"/>
      <c r="ODI104" s="11"/>
      <c r="ODJ104" s="11"/>
      <c r="ODK104" s="11"/>
      <c r="ODL104" s="11"/>
      <c r="ODM104" s="11"/>
      <c r="ODN104" s="11"/>
      <c r="ODO104" s="11"/>
      <c r="ODP104" s="11"/>
      <c r="ODQ104" s="11"/>
      <c r="ODR104" s="11"/>
      <c r="ODS104" s="11"/>
      <c r="ODT104" s="11"/>
      <c r="ODU104" s="11"/>
      <c r="ODV104" s="11"/>
      <c r="ODW104" s="11"/>
      <c r="ODX104" s="11"/>
      <c r="ODY104" s="11"/>
      <c r="ODZ104" s="11"/>
      <c r="OEA104" s="11"/>
      <c r="OEB104" s="11"/>
      <c r="OEC104" s="11"/>
      <c r="OED104" s="11"/>
      <c r="OEE104" s="11"/>
      <c r="OEF104" s="11"/>
      <c r="OEG104" s="11"/>
      <c r="OEH104" s="11"/>
      <c r="OEI104" s="11"/>
      <c r="OEJ104" s="11"/>
      <c r="OEK104" s="11"/>
      <c r="OEL104" s="11"/>
      <c r="OEM104" s="11"/>
      <c r="OEN104" s="11"/>
      <c r="OEO104" s="11"/>
      <c r="OEP104" s="11"/>
      <c r="OEQ104" s="11"/>
      <c r="OER104" s="11"/>
      <c r="OES104" s="11"/>
      <c r="OET104" s="11"/>
      <c r="OEU104" s="11"/>
      <c r="OEV104" s="11"/>
      <c r="OEW104" s="11"/>
      <c r="OEX104" s="11"/>
      <c r="OEY104" s="11"/>
      <c r="OEZ104" s="11"/>
      <c r="OFA104" s="11"/>
      <c r="OFB104" s="11"/>
      <c r="OFC104" s="11"/>
      <c r="OFD104" s="11"/>
      <c r="OFE104" s="11"/>
      <c r="OFF104" s="11"/>
      <c r="OFG104" s="11"/>
      <c r="OFH104" s="11"/>
      <c r="OFI104" s="11"/>
      <c r="OFJ104" s="11"/>
      <c r="OFK104" s="11"/>
      <c r="OFL104" s="11"/>
      <c r="OFM104" s="11"/>
      <c r="OFN104" s="11"/>
      <c r="OFO104" s="11"/>
      <c r="OFP104" s="11"/>
      <c r="OFQ104" s="11"/>
      <c r="OFR104" s="11"/>
      <c r="OFS104" s="11"/>
      <c r="OFT104" s="11"/>
      <c r="OFU104" s="11"/>
      <c r="OFV104" s="11"/>
      <c r="OFW104" s="11"/>
      <c r="OFX104" s="11"/>
      <c r="OFY104" s="11"/>
      <c r="OFZ104" s="11"/>
      <c r="OGA104" s="11"/>
      <c r="OGB104" s="11"/>
      <c r="OGC104" s="11"/>
      <c r="OGD104" s="11"/>
      <c r="OGE104" s="11"/>
      <c r="OGF104" s="11"/>
      <c r="OGG104" s="11"/>
      <c r="OGH104" s="11"/>
      <c r="OGI104" s="11"/>
      <c r="OGJ104" s="11"/>
      <c r="OGK104" s="11"/>
      <c r="OGL104" s="11"/>
      <c r="OGM104" s="11"/>
      <c r="OGN104" s="11"/>
      <c r="OGO104" s="11"/>
      <c r="OGP104" s="11"/>
      <c r="OGQ104" s="11"/>
      <c r="OGR104" s="11"/>
      <c r="OGS104" s="11"/>
      <c r="OGT104" s="11"/>
      <c r="OGU104" s="11"/>
      <c r="OGV104" s="11"/>
      <c r="OGW104" s="11"/>
      <c r="OGX104" s="11"/>
      <c r="OGY104" s="11"/>
      <c r="OGZ104" s="11"/>
      <c r="OHA104" s="11"/>
      <c r="OHB104" s="11"/>
      <c r="OHC104" s="11"/>
      <c r="OHD104" s="11"/>
      <c r="OHE104" s="11"/>
      <c r="OHF104" s="11"/>
      <c r="OHG104" s="11"/>
      <c r="OHH104" s="11"/>
      <c r="OHI104" s="11"/>
      <c r="OHJ104" s="11"/>
      <c r="OHK104" s="11"/>
      <c r="OHL104" s="11"/>
      <c r="OHM104" s="11"/>
      <c r="OHN104" s="11"/>
      <c r="OHO104" s="11"/>
      <c r="OHP104" s="11"/>
      <c r="OHQ104" s="11"/>
      <c r="OHR104" s="11"/>
      <c r="OHS104" s="11"/>
      <c r="OHT104" s="11"/>
      <c r="OHU104" s="11"/>
      <c r="OHV104" s="11"/>
      <c r="OHW104" s="11"/>
      <c r="OHX104" s="11"/>
      <c r="OHY104" s="11"/>
      <c r="OHZ104" s="11"/>
      <c r="OIA104" s="11"/>
      <c r="OIB104" s="11"/>
      <c r="OIC104" s="11"/>
      <c r="OID104" s="11"/>
      <c r="OIE104" s="11"/>
      <c r="OIF104" s="11"/>
      <c r="OIG104" s="11"/>
      <c r="OIH104" s="11"/>
      <c r="OII104" s="11"/>
      <c r="OIJ104" s="11"/>
      <c r="OIK104" s="11"/>
      <c r="OIL104" s="11"/>
      <c r="OIM104" s="11"/>
      <c r="OIN104" s="11"/>
      <c r="OIO104" s="11"/>
      <c r="OIP104" s="11"/>
      <c r="OIQ104" s="11"/>
      <c r="OIR104" s="11"/>
      <c r="OIS104" s="11"/>
      <c r="OIT104" s="11"/>
      <c r="OIU104" s="11"/>
      <c r="OIV104" s="11"/>
      <c r="OIW104" s="11"/>
      <c r="OIX104" s="11"/>
      <c r="OIY104" s="11"/>
      <c r="OIZ104" s="11"/>
      <c r="OJA104" s="11"/>
      <c r="OJB104" s="11"/>
      <c r="OJC104" s="11"/>
      <c r="OJD104" s="11"/>
      <c r="OJE104" s="11"/>
      <c r="OJF104" s="11"/>
      <c r="OJG104" s="11"/>
      <c r="OJH104" s="11"/>
      <c r="OJI104" s="11"/>
      <c r="OJJ104" s="11"/>
      <c r="OJK104" s="11"/>
      <c r="OJL104" s="11"/>
      <c r="OJM104" s="11"/>
      <c r="OJN104" s="11"/>
      <c r="OJO104" s="11"/>
      <c r="OJP104" s="11"/>
      <c r="OJQ104" s="11"/>
      <c r="OJR104" s="11"/>
      <c r="OJS104" s="11"/>
      <c r="OJT104" s="11"/>
      <c r="OJU104" s="11"/>
      <c r="OJV104" s="11"/>
      <c r="OJW104" s="11"/>
      <c r="OJX104" s="11"/>
      <c r="OJY104" s="11"/>
      <c r="OJZ104" s="11"/>
      <c r="OKA104" s="11"/>
      <c r="OKB104" s="11"/>
      <c r="OKC104" s="11"/>
      <c r="OKD104" s="11"/>
      <c r="OKE104" s="11"/>
      <c r="OKF104" s="11"/>
      <c r="OKG104" s="11"/>
      <c r="OKH104" s="11"/>
      <c r="OKI104" s="11"/>
      <c r="OKJ104" s="11"/>
      <c r="OKK104" s="11"/>
      <c r="OKL104" s="11"/>
      <c r="OKM104" s="11"/>
      <c r="OKN104" s="11"/>
      <c r="OKO104" s="11"/>
      <c r="OKP104" s="11"/>
      <c r="OKQ104" s="11"/>
      <c r="OKR104" s="11"/>
      <c r="OKS104" s="11"/>
      <c r="OKT104" s="11"/>
      <c r="OKU104" s="11"/>
      <c r="OKV104" s="11"/>
      <c r="OKW104" s="11"/>
      <c r="OKX104" s="11"/>
      <c r="OKY104" s="11"/>
      <c r="OKZ104" s="11"/>
      <c r="OLA104" s="11"/>
      <c r="OLB104" s="11"/>
      <c r="OLC104" s="11"/>
      <c r="OLD104" s="11"/>
      <c r="OLE104" s="11"/>
      <c r="OLF104" s="11"/>
      <c r="OLG104" s="11"/>
      <c r="OLH104" s="11"/>
      <c r="OLI104" s="11"/>
      <c r="OLJ104" s="11"/>
      <c r="OLK104" s="11"/>
      <c r="OLL104" s="11"/>
      <c r="OLM104" s="11"/>
      <c r="OLN104" s="11"/>
      <c r="OLO104" s="11"/>
      <c r="OLP104" s="11"/>
      <c r="OLQ104" s="11"/>
      <c r="OLR104" s="11"/>
      <c r="OLS104" s="11"/>
      <c r="OLT104" s="11"/>
      <c r="OLU104" s="11"/>
      <c r="OLV104" s="11"/>
      <c r="OLW104" s="11"/>
      <c r="OLX104" s="11"/>
      <c r="OLY104" s="11"/>
      <c r="OLZ104" s="11"/>
      <c r="OMA104" s="11"/>
      <c r="OMB104" s="11"/>
      <c r="OMC104" s="11"/>
      <c r="OMD104" s="11"/>
      <c r="OME104" s="11"/>
      <c r="OMF104" s="11"/>
      <c r="OMG104" s="11"/>
      <c r="OMH104" s="11"/>
      <c r="OMI104" s="11"/>
      <c r="OMJ104" s="11"/>
      <c r="OMK104" s="11"/>
      <c r="OML104" s="11"/>
      <c r="OMM104" s="11"/>
      <c r="OMN104" s="11"/>
      <c r="OMO104" s="11"/>
      <c r="OMP104" s="11"/>
      <c r="OMQ104" s="11"/>
      <c r="OMR104" s="11"/>
      <c r="OMS104" s="11"/>
      <c r="OMT104" s="11"/>
      <c r="OMU104" s="11"/>
      <c r="OMV104" s="11"/>
      <c r="OMW104" s="11"/>
      <c r="OMX104" s="11"/>
      <c r="OMY104" s="11"/>
      <c r="OMZ104" s="11"/>
      <c r="ONA104" s="11"/>
      <c r="ONB104" s="11"/>
      <c r="ONC104" s="11"/>
      <c r="OND104" s="11"/>
      <c r="ONE104" s="11"/>
      <c r="ONF104" s="11"/>
      <c r="ONG104" s="11"/>
      <c r="ONH104" s="11"/>
      <c r="ONI104" s="11"/>
      <c r="ONJ104" s="11"/>
      <c r="ONK104" s="11"/>
      <c r="ONL104" s="11"/>
      <c r="ONM104" s="11"/>
      <c r="ONN104" s="11"/>
      <c r="ONO104" s="11"/>
      <c r="ONP104" s="11"/>
      <c r="ONQ104" s="11"/>
      <c r="ONR104" s="11"/>
      <c r="ONS104" s="11"/>
      <c r="ONT104" s="11"/>
      <c r="ONU104" s="11"/>
      <c r="ONV104" s="11"/>
      <c r="ONW104" s="11"/>
      <c r="ONX104" s="11"/>
      <c r="ONY104" s="11"/>
      <c r="ONZ104" s="11"/>
      <c r="OOA104" s="11"/>
      <c r="OOB104" s="11"/>
      <c r="OOC104" s="11"/>
      <c r="OOD104" s="11"/>
      <c r="OOE104" s="11"/>
      <c r="OOF104" s="11"/>
      <c r="OOG104" s="11"/>
      <c r="OOH104" s="11"/>
      <c r="OOI104" s="11"/>
      <c r="OOJ104" s="11"/>
      <c r="OOK104" s="11"/>
      <c r="OOL104" s="11"/>
      <c r="OOM104" s="11"/>
      <c r="OON104" s="11"/>
      <c r="OOO104" s="11"/>
      <c r="OOP104" s="11"/>
      <c r="OOQ104" s="11"/>
      <c r="OOR104" s="11"/>
      <c r="OOS104" s="11"/>
      <c r="OOT104" s="11"/>
      <c r="OOU104" s="11"/>
      <c r="OOV104" s="11"/>
      <c r="OOW104" s="11"/>
      <c r="OOX104" s="11"/>
      <c r="OOY104" s="11"/>
      <c r="OOZ104" s="11"/>
      <c r="OPA104" s="11"/>
      <c r="OPB104" s="11"/>
      <c r="OPC104" s="11"/>
      <c r="OPD104" s="11"/>
      <c r="OPE104" s="11"/>
      <c r="OPF104" s="11"/>
      <c r="OPG104" s="11"/>
      <c r="OPH104" s="11"/>
      <c r="OPI104" s="11"/>
      <c r="OPJ104" s="11"/>
      <c r="OPK104" s="11"/>
      <c r="OPL104" s="11"/>
      <c r="OPM104" s="11"/>
      <c r="OPN104" s="11"/>
      <c r="OPO104" s="11"/>
      <c r="OPP104" s="11"/>
      <c r="OPQ104" s="11"/>
      <c r="OPR104" s="11"/>
      <c r="OPS104" s="11"/>
      <c r="OPT104" s="11"/>
      <c r="OPU104" s="11"/>
      <c r="OPV104" s="11"/>
      <c r="OPW104" s="11"/>
      <c r="OPX104" s="11"/>
      <c r="OPY104" s="11"/>
      <c r="OPZ104" s="11"/>
      <c r="OQA104" s="11"/>
      <c r="OQB104" s="11"/>
      <c r="OQC104" s="11"/>
      <c r="OQD104" s="11"/>
      <c r="OQE104" s="11"/>
      <c r="OQF104" s="11"/>
      <c r="OQG104" s="11"/>
      <c r="OQH104" s="11"/>
      <c r="OQI104" s="11"/>
      <c r="OQJ104" s="11"/>
      <c r="OQK104" s="11"/>
      <c r="OQL104" s="11"/>
      <c r="OQM104" s="11"/>
      <c r="OQN104" s="11"/>
      <c r="OQO104" s="11"/>
      <c r="OQP104" s="11"/>
      <c r="OQQ104" s="11"/>
      <c r="OQR104" s="11"/>
      <c r="OQS104" s="11"/>
      <c r="OQT104" s="11"/>
      <c r="OQU104" s="11"/>
      <c r="OQV104" s="11"/>
      <c r="OQW104" s="11"/>
      <c r="OQX104" s="11"/>
      <c r="OQY104" s="11"/>
      <c r="OQZ104" s="11"/>
      <c r="ORA104" s="11"/>
      <c r="ORB104" s="11"/>
      <c r="ORC104" s="11"/>
      <c r="ORD104" s="11"/>
      <c r="ORE104" s="11"/>
      <c r="ORF104" s="11"/>
      <c r="ORG104" s="11"/>
      <c r="ORH104" s="11"/>
      <c r="ORI104" s="11"/>
      <c r="ORJ104" s="11"/>
      <c r="ORK104" s="11"/>
      <c r="ORL104" s="11"/>
      <c r="ORM104" s="11"/>
      <c r="ORN104" s="11"/>
      <c r="ORO104" s="11"/>
      <c r="ORP104" s="11"/>
      <c r="ORQ104" s="11"/>
      <c r="ORR104" s="11"/>
      <c r="ORS104" s="11"/>
      <c r="ORT104" s="11"/>
      <c r="ORU104" s="11"/>
      <c r="ORV104" s="11"/>
      <c r="ORW104" s="11"/>
      <c r="ORX104" s="11"/>
      <c r="ORY104" s="11"/>
      <c r="ORZ104" s="11"/>
      <c r="OSA104" s="11"/>
      <c r="OSB104" s="11"/>
      <c r="OSC104" s="11"/>
      <c r="OSD104" s="11"/>
      <c r="OSE104" s="11"/>
      <c r="OSF104" s="11"/>
      <c r="OSG104" s="11"/>
      <c r="OSH104" s="11"/>
      <c r="OSI104" s="11"/>
      <c r="OSJ104" s="11"/>
      <c r="OSK104" s="11"/>
      <c r="OSL104" s="11"/>
      <c r="OSM104" s="11"/>
      <c r="OSN104" s="11"/>
      <c r="OSO104" s="11"/>
      <c r="OSP104" s="11"/>
      <c r="OSQ104" s="11"/>
      <c r="OSR104" s="11"/>
      <c r="OSS104" s="11"/>
      <c r="OST104" s="11"/>
      <c r="OSU104" s="11"/>
      <c r="OSV104" s="11"/>
      <c r="OSW104" s="11"/>
      <c r="OSX104" s="11"/>
      <c r="OSY104" s="11"/>
      <c r="OSZ104" s="11"/>
      <c r="OTA104" s="11"/>
      <c r="OTB104" s="11"/>
      <c r="OTC104" s="11"/>
      <c r="OTD104" s="11"/>
      <c r="OTE104" s="11"/>
      <c r="OTF104" s="11"/>
      <c r="OTG104" s="11"/>
      <c r="OTH104" s="11"/>
      <c r="OTI104" s="11"/>
      <c r="OTJ104" s="11"/>
      <c r="OTK104" s="11"/>
      <c r="OTL104" s="11"/>
      <c r="OTM104" s="11"/>
      <c r="OTN104" s="11"/>
      <c r="OTO104" s="11"/>
      <c r="OTP104" s="11"/>
      <c r="OTQ104" s="11"/>
      <c r="OTR104" s="11"/>
      <c r="OTS104" s="11"/>
      <c r="OTT104" s="11"/>
      <c r="OTU104" s="11"/>
      <c r="OTV104" s="11"/>
      <c r="OTW104" s="11"/>
      <c r="OTX104" s="11"/>
      <c r="OTY104" s="11"/>
      <c r="OTZ104" s="11"/>
      <c r="OUA104" s="11"/>
      <c r="OUB104" s="11"/>
      <c r="OUC104" s="11"/>
      <c r="OUD104" s="11"/>
      <c r="OUE104" s="11"/>
      <c r="OUF104" s="11"/>
      <c r="OUG104" s="11"/>
      <c r="OUH104" s="11"/>
      <c r="OUI104" s="11"/>
      <c r="OUJ104" s="11"/>
      <c r="OUK104" s="11"/>
      <c r="OUL104" s="11"/>
      <c r="OUM104" s="11"/>
      <c r="OUN104" s="11"/>
      <c r="OUO104" s="11"/>
      <c r="OUP104" s="11"/>
      <c r="OUQ104" s="11"/>
      <c r="OUR104" s="11"/>
      <c r="OUS104" s="11"/>
      <c r="OUT104" s="11"/>
      <c r="OUU104" s="11"/>
      <c r="OUV104" s="11"/>
      <c r="OUW104" s="11"/>
      <c r="OUX104" s="11"/>
      <c r="OUY104" s="11"/>
      <c r="OUZ104" s="11"/>
      <c r="OVA104" s="11"/>
      <c r="OVB104" s="11"/>
      <c r="OVC104" s="11"/>
      <c r="OVD104" s="11"/>
      <c r="OVE104" s="11"/>
      <c r="OVF104" s="11"/>
      <c r="OVG104" s="11"/>
      <c r="OVH104" s="11"/>
      <c r="OVI104" s="11"/>
      <c r="OVJ104" s="11"/>
      <c r="OVK104" s="11"/>
      <c r="OVL104" s="11"/>
      <c r="OVM104" s="11"/>
      <c r="OVN104" s="11"/>
      <c r="OVO104" s="11"/>
      <c r="OVP104" s="11"/>
      <c r="OVQ104" s="11"/>
      <c r="OVR104" s="11"/>
      <c r="OVS104" s="11"/>
      <c r="OVT104" s="11"/>
      <c r="OVU104" s="11"/>
      <c r="OVV104" s="11"/>
      <c r="OVW104" s="11"/>
      <c r="OVX104" s="11"/>
      <c r="OVY104" s="11"/>
      <c r="OVZ104" s="11"/>
      <c r="OWA104" s="11"/>
      <c r="OWB104" s="11"/>
      <c r="OWC104" s="11"/>
      <c r="OWD104" s="11"/>
      <c r="OWE104" s="11"/>
      <c r="OWF104" s="11"/>
      <c r="OWG104" s="11"/>
      <c r="OWH104" s="11"/>
      <c r="OWI104" s="11"/>
      <c r="OWJ104" s="11"/>
      <c r="OWK104" s="11"/>
      <c r="OWL104" s="11"/>
      <c r="OWM104" s="11"/>
      <c r="OWN104" s="11"/>
      <c r="OWO104" s="11"/>
      <c r="OWP104" s="11"/>
      <c r="OWQ104" s="11"/>
      <c r="OWR104" s="11"/>
      <c r="OWS104" s="11"/>
      <c r="OWT104" s="11"/>
      <c r="OWU104" s="11"/>
      <c r="OWV104" s="11"/>
      <c r="OWW104" s="11"/>
      <c r="OWX104" s="11"/>
      <c r="OWY104" s="11"/>
      <c r="OWZ104" s="11"/>
      <c r="OXA104" s="11"/>
      <c r="OXB104" s="11"/>
      <c r="OXC104" s="11"/>
      <c r="OXD104" s="11"/>
      <c r="OXE104" s="11"/>
      <c r="OXF104" s="11"/>
      <c r="OXG104" s="11"/>
      <c r="OXH104" s="11"/>
      <c r="OXI104" s="11"/>
      <c r="OXJ104" s="11"/>
      <c r="OXK104" s="11"/>
      <c r="OXL104" s="11"/>
      <c r="OXM104" s="11"/>
      <c r="OXN104" s="11"/>
      <c r="OXO104" s="11"/>
      <c r="OXP104" s="11"/>
      <c r="OXQ104" s="11"/>
      <c r="OXR104" s="11"/>
      <c r="OXS104" s="11"/>
      <c r="OXT104" s="11"/>
      <c r="OXU104" s="11"/>
      <c r="OXV104" s="11"/>
      <c r="OXW104" s="11"/>
      <c r="OXX104" s="11"/>
      <c r="OXY104" s="11"/>
      <c r="OXZ104" s="11"/>
      <c r="OYA104" s="11"/>
      <c r="OYB104" s="11"/>
      <c r="OYC104" s="11"/>
      <c r="OYD104" s="11"/>
      <c r="OYE104" s="11"/>
      <c r="OYF104" s="11"/>
      <c r="OYG104" s="11"/>
      <c r="OYH104" s="11"/>
      <c r="OYI104" s="11"/>
      <c r="OYJ104" s="11"/>
      <c r="OYK104" s="11"/>
      <c r="OYL104" s="11"/>
      <c r="OYM104" s="11"/>
      <c r="OYN104" s="11"/>
      <c r="OYO104" s="11"/>
      <c r="OYP104" s="11"/>
      <c r="OYQ104" s="11"/>
      <c r="OYR104" s="11"/>
      <c r="OYS104" s="11"/>
      <c r="OYT104" s="11"/>
      <c r="OYU104" s="11"/>
      <c r="OYV104" s="11"/>
      <c r="OYW104" s="11"/>
      <c r="OYX104" s="11"/>
      <c r="OYY104" s="11"/>
      <c r="OYZ104" s="11"/>
      <c r="OZA104" s="11"/>
      <c r="OZB104" s="11"/>
      <c r="OZC104" s="11"/>
      <c r="OZD104" s="11"/>
      <c r="OZE104" s="11"/>
      <c r="OZF104" s="11"/>
      <c r="OZG104" s="11"/>
      <c r="OZH104" s="11"/>
      <c r="OZI104" s="11"/>
      <c r="OZJ104" s="11"/>
      <c r="OZK104" s="11"/>
      <c r="OZL104" s="11"/>
      <c r="OZM104" s="11"/>
      <c r="OZN104" s="11"/>
      <c r="OZO104" s="11"/>
      <c r="OZP104" s="11"/>
      <c r="OZQ104" s="11"/>
      <c r="OZR104" s="11"/>
      <c r="OZS104" s="11"/>
      <c r="OZT104" s="11"/>
      <c r="OZU104" s="11"/>
      <c r="OZV104" s="11"/>
      <c r="OZW104" s="11"/>
      <c r="OZX104" s="11"/>
      <c r="OZY104" s="11"/>
      <c r="OZZ104" s="11"/>
      <c r="PAA104" s="11"/>
      <c r="PAB104" s="11"/>
      <c r="PAC104" s="11"/>
      <c r="PAD104" s="11"/>
      <c r="PAE104" s="11"/>
      <c r="PAF104" s="11"/>
      <c r="PAG104" s="11"/>
      <c r="PAH104" s="11"/>
      <c r="PAI104" s="11"/>
      <c r="PAJ104" s="11"/>
      <c r="PAK104" s="11"/>
      <c r="PAL104" s="11"/>
      <c r="PAM104" s="11"/>
      <c r="PAN104" s="11"/>
      <c r="PAO104" s="11"/>
      <c r="PAP104" s="11"/>
      <c r="PAQ104" s="11"/>
      <c r="PAR104" s="11"/>
      <c r="PAS104" s="11"/>
      <c r="PAT104" s="11"/>
      <c r="PAU104" s="11"/>
      <c r="PAV104" s="11"/>
      <c r="PAW104" s="11"/>
      <c r="PAX104" s="11"/>
      <c r="PAY104" s="11"/>
      <c r="PAZ104" s="11"/>
      <c r="PBA104" s="11"/>
      <c r="PBB104" s="11"/>
      <c r="PBC104" s="11"/>
      <c r="PBD104" s="11"/>
      <c r="PBE104" s="11"/>
      <c r="PBF104" s="11"/>
      <c r="PBG104" s="11"/>
      <c r="PBH104" s="11"/>
      <c r="PBI104" s="11"/>
      <c r="PBJ104" s="11"/>
      <c r="PBK104" s="11"/>
      <c r="PBL104" s="11"/>
      <c r="PBM104" s="11"/>
      <c r="PBN104" s="11"/>
      <c r="PBO104" s="11"/>
      <c r="PBP104" s="11"/>
      <c r="PBQ104" s="11"/>
      <c r="PBR104" s="11"/>
      <c r="PBS104" s="11"/>
      <c r="PBT104" s="11"/>
      <c r="PBU104" s="11"/>
      <c r="PBV104" s="11"/>
      <c r="PBW104" s="11"/>
      <c r="PBX104" s="11"/>
      <c r="PBY104" s="11"/>
      <c r="PBZ104" s="11"/>
      <c r="PCA104" s="11"/>
      <c r="PCB104" s="11"/>
      <c r="PCC104" s="11"/>
      <c r="PCD104" s="11"/>
      <c r="PCE104" s="11"/>
      <c r="PCF104" s="11"/>
      <c r="PCG104" s="11"/>
      <c r="PCH104" s="11"/>
      <c r="PCI104" s="11"/>
      <c r="PCJ104" s="11"/>
      <c r="PCK104" s="11"/>
      <c r="PCL104" s="11"/>
      <c r="PCM104" s="11"/>
      <c r="PCN104" s="11"/>
      <c r="PCO104" s="11"/>
      <c r="PCP104" s="11"/>
      <c r="PCQ104" s="11"/>
      <c r="PCR104" s="11"/>
      <c r="PCS104" s="11"/>
      <c r="PCT104" s="11"/>
      <c r="PCU104" s="11"/>
      <c r="PCV104" s="11"/>
      <c r="PCW104" s="11"/>
      <c r="PCX104" s="11"/>
      <c r="PCY104" s="11"/>
      <c r="PCZ104" s="11"/>
      <c r="PDA104" s="11"/>
      <c r="PDB104" s="11"/>
      <c r="PDC104" s="11"/>
      <c r="PDD104" s="11"/>
      <c r="PDE104" s="11"/>
      <c r="PDF104" s="11"/>
      <c r="PDG104" s="11"/>
      <c r="PDH104" s="11"/>
      <c r="PDI104" s="11"/>
      <c r="PDJ104" s="11"/>
      <c r="PDK104" s="11"/>
      <c r="PDL104" s="11"/>
      <c r="PDM104" s="11"/>
      <c r="PDN104" s="11"/>
      <c r="PDO104" s="11"/>
      <c r="PDP104" s="11"/>
      <c r="PDQ104" s="11"/>
      <c r="PDR104" s="11"/>
      <c r="PDS104" s="11"/>
      <c r="PDT104" s="11"/>
      <c r="PDU104" s="11"/>
      <c r="PDV104" s="11"/>
      <c r="PDW104" s="11"/>
      <c r="PDX104" s="11"/>
      <c r="PDY104" s="11"/>
      <c r="PDZ104" s="11"/>
      <c r="PEA104" s="11"/>
      <c r="PEB104" s="11"/>
      <c r="PEC104" s="11"/>
      <c r="PED104" s="11"/>
      <c r="PEE104" s="11"/>
      <c r="PEF104" s="11"/>
      <c r="PEG104" s="11"/>
      <c r="PEH104" s="11"/>
      <c r="PEI104" s="11"/>
      <c r="PEJ104" s="11"/>
      <c r="PEK104" s="11"/>
      <c r="PEL104" s="11"/>
      <c r="PEM104" s="11"/>
      <c r="PEN104" s="11"/>
      <c r="PEO104" s="11"/>
      <c r="PEP104" s="11"/>
      <c r="PEQ104" s="11"/>
      <c r="PER104" s="11"/>
      <c r="PES104" s="11"/>
      <c r="PET104" s="11"/>
      <c r="PEU104" s="11"/>
      <c r="PEV104" s="11"/>
      <c r="PEW104" s="11"/>
      <c r="PEX104" s="11"/>
      <c r="PEY104" s="11"/>
      <c r="PEZ104" s="11"/>
      <c r="PFA104" s="11"/>
      <c r="PFB104" s="11"/>
      <c r="PFC104" s="11"/>
      <c r="PFD104" s="11"/>
      <c r="PFE104" s="11"/>
      <c r="PFF104" s="11"/>
      <c r="PFG104" s="11"/>
      <c r="PFH104" s="11"/>
      <c r="PFI104" s="11"/>
      <c r="PFJ104" s="11"/>
      <c r="PFK104" s="11"/>
      <c r="PFL104" s="11"/>
      <c r="PFM104" s="11"/>
      <c r="PFN104" s="11"/>
      <c r="PFO104" s="11"/>
      <c r="PFP104" s="11"/>
      <c r="PFQ104" s="11"/>
      <c r="PFR104" s="11"/>
      <c r="PFS104" s="11"/>
      <c r="PFT104" s="11"/>
      <c r="PFU104" s="11"/>
      <c r="PFV104" s="11"/>
      <c r="PFW104" s="11"/>
      <c r="PFX104" s="11"/>
      <c r="PFY104" s="11"/>
      <c r="PFZ104" s="11"/>
      <c r="PGA104" s="11"/>
      <c r="PGB104" s="11"/>
      <c r="PGC104" s="11"/>
      <c r="PGD104" s="11"/>
      <c r="PGE104" s="11"/>
      <c r="PGF104" s="11"/>
      <c r="PGG104" s="11"/>
      <c r="PGH104" s="11"/>
      <c r="PGI104" s="11"/>
      <c r="PGJ104" s="11"/>
      <c r="PGK104" s="11"/>
      <c r="PGL104" s="11"/>
      <c r="PGM104" s="11"/>
      <c r="PGN104" s="11"/>
      <c r="PGO104" s="11"/>
      <c r="PGP104" s="11"/>
      <c r="PGQ104" s="11"/>
      <c r="PGR104" s="11"/>
      <c r="PGS104" s="11"/>
      <c r="PGT104" s="11"/>
      <c r="PGU104" s="11"/>
      <c r="PGV104" s="11"/>
      <c r="PGW104" s="11"/>
      <c r="PGX104" s="11"/>
      <c r="PGY104" s="11"/>
      <c r="PGZ104" s="11"/>
      <c r="PHA104" s="11"/>
      <c r="PHB104" s="11"/>
      <c r="PHC104" s="11"/>
      <c r="PHD104" s="11"/>
      <c r="PHE104" s="11"/>
      <c r="PHF104" s="11"/>
      <c r="PHG104" s="11"/>
      <c r="PHH104" s="11"/>
      <c r="PHI104" s="11"/>
      <c r="PHJ104" s="11"/>
      <c r="PHK104" s="11"/>
      <c r="PHL104" s="11"/>
      <c r="PHM104" s="11"/>
      <c r="PHN104" s="11"/>
      <c r="PHO104" s="11"/>
      <c r="PHP104" s="11"/>
      <c r="PHQ104" s="11"/>
      <c r="PHR104" s="11"/>
      <c r="PHS104" s="11"/>
      <c r="PHT104" s="11"/>
      <c r="PHU104" s="11"/>
      <c r="PHV104" s="11"/>
      <c r="PHW104" s="11"/>
      <c r="PHX104" s="11"/>
      <c r="PHY104" s="11"/>
      <c r="PHZ104" s="11"/>
      <c r="PIA104" s="11"/>
      <c r="PIB104" s="11"/>
      <c r="PIC104" s="11"/>
      <c r="PID104" s="11"/>
      <c r="PIE104" s="11"/>
      <c r="PIF104" s="11"/>
      <c r="PIG104" s="11"/>
      <c r="PIH104" s="11"/>
      <c r="PII104" s="11"/>
      <c r="PIJ104" s="11"/>
      <c r="PIK104" s="11"/>
      <c r="PIL104" s="11"/>
      <c r="PIM104" s="11"/>
      <c r="PIN104" s="11"/>
      <c r="PIO104" s="11"/>
      <c r="PIP104" s="11"/>
      <c r="PIQ104" s="11"/>
      <c r="PIR104" s="11"/>
      <c r="PIS104" s="11"/>
      <c r="PIT104" s="11"/>
      <c r="PIU104" s="11"/>
      <c r="PIV104" s="11"/>
      <c r="PIW104" s="11"/>
      <c r="PIX104" s="11"/>
      <c r="PIY104" s="11"/>
      <c r="PIZ104" s="11"/>
      <c r="PJA104" s="11"/>
      <c r="PJB104" s="11"/>
      <c r="PJC104" s="11"/>
      <c r="PJD104" s="11"/>
      <c r="PJE104" s="11"/>
      <c r="PJF104" s="11"/>
      <c r="PJG104" s="11"/>
      <c r="PJH104" s="11"/>
      <c r="PJI104" s="11"/>
      <c r="PJJ104" s="11"/>
      <c r="PJK104" s="11"/>
      <c r="PJL104" s="11"/>
      <c r="PJM104" s="11"/>
      <c r="PJN104" s="11"/>
      <c r="PJO104" s="11"/>
      <c r="PJP104" s="11"/>
      <c r="PJQ104" s="11"/>
      <c r="PJR104" s="11"/>
      <c r="PJS104" s="11"/>
      <c r="PJT104" s="11"/>
      <c r="PJU104" s="11"/>
      <c r="PJV104" s="11"/>
      <c r="PJW104" s="11"/>
      <c r="PJX104" s="11"/>
      <c r="PJY104" s="11"/>
      <c r="PJZ104" s="11"/>
      <c r="PKA104" s="11"/>
      <c r="PKB104" s="11"/>
      <c r="PKC104" s="11"/>
      <c r="PKD104" s="11"/>
      <c r="PKE104" s="11"/>
      <c r="PKF104" s="11"/>
      <c r="PKG104" s="11"/>
      <c r="PKH104" s="11"/>
      <c r="PKI104" s="11"/>
      <c r="PKJ104" s="11"/>
      <c r="PKK104" s="11"/>
      <c r="PKL104" s="11"/>
      <c r="PKM104" s="11"/>
      <c r="PKN104" s="11"/>
      <c r="PKO104" s="11"/>
      <c r="PKP104" s="11"/>
      <c r="PKQ104" s="11"/>
      <c r="PKR104" s="11"/>
      <c r="PKS104" s="11"/>
      <c r="PKT104" s="11"/>
      <c r="PKU104" s="11"/>
      <c r="PKV104" s="11"/>
      <c r="PKW104" s="11"/>
      <c r="PKX104" s="11"/>
      <c r="PKY104" s="11"/>
      <c r="PKZ104" s="11"/>
      <c r="PLA104" s="11"/>
      <c r="PLB104" s="11"/>
      <c r="PLC104" s="11"/>
      <c r="PLD104" s="11"/>
      <c r="PLE104" s="11"/>
      <c r="PLF104" s="11"/>
      <c r="PLG104" s="11"/>
      <c r="PLH104" s="11"/>
      <c r="PLI104" s="11"/>
      <c r="PLJ104" s="11"/>
      <c r="PLK104" s="11"/>
      <c r="PLL104" s="11"/>
      <c r="PLM104" s="11"/>
      <c r="PLN104" s="11"/>
      <c r="PLO104" s="11"/>
      <c r="PLP104" s="11"/>
      <c r="PLQ104" s="11"/>
      <c r="PLR104" s="11"/>
      <c r="PLS104" s="11"/>
      <c r="PLT104" s="11"/>
      <c r="PLU104" s="11"/>
      <c r="PLV104" s="11"/>
      <c r="PLW104" s="11"/>
      <c r="PLX104" s="11"/>
      <c r="PLY104" s="11"/>
      <c r="PLZ104" s="11"/>
      <c r="PMA104" s="11"/>
      <c r="PMB104" s="11"/>
      <c r="PMC104" s="11"/>
      <c r="PMD104" s="11"/>
      <c r="PME104" s="11"/>
      <c r="PMF104" s="11"/>
      <c r="PMG104" s="11"/>
      <c r="PMH104" s="11"/>
      <c r="PMI104" s="11"/>
      <c r="PMJ104" s="11"/>
      <c r="PMK104" s="11"/>
      <c r="PML104" s="11"/>
      <c r="PMM104" s="11"/>
      <c r="PMN104" s="11"/>
      <c r="PMO104" s="11"/>
      <c r="PMP104" s="11"/>
      <c r="PMQ104" s="11"/>
      <c r="PMR104" s="11"/>
      <c r="PMS104" s="11"/>
      <c r="PMT104" s="11"/>
      <c r="PMU104" s="11"/>
      <c r="PMV104" s="11"/>
      <c r="PMW104" s="11"/>
      <c r="PMX104" s="11"/>
      <c r="PMY104" s="11"/>
      <c r="PMZ104" s="11"/>
      <c r="PNA104" s="11"/>
      <c r="PNB104" s="11"/>
      <c r="PNC104" s="11"/>
      <c r="PND104" s="11"/>
      <c r="PNE104" s="11"/>
      <c r="PNF104" s="11"/>
      <c r="PNG104" s="11"/>
      <c r="PNH104" s="11"/>
      <c r="PNI104" s="11"/>
      <c r="PNJ104" s="11"/>
      <c r="PNK104" s="11"/>
      <c r="PNL104" s="11"/>
      <c r="PNM104" s="11"/>
      <c r="PNN104" s="11"/>
      <c r="PNO104" s="11"/>
      <c r="PNP104" s="11"/>
      <c r="PNQ104" s="11"/>
      <c r="PNR104" s="11"/>
      <c r="PNS104" s="11"/>
      <c r="PNT104" s="11"/>
      <c r="PNU104" s="11"/>
      <c r="PNV104" s="11"/>
      <c r="PNW104" s="11"/>
      <c r="PNX104" s="11"/>
      <c r="PNY104" s="11"/>
      <c r="PNZ104" s="11"/>
      <c r="POA104" s="11"/>
      <c r="POB104" s="11"/>
      <c r="POC104" s="11"/>
      <c r="POD104" s="11"/>
      <c r="POE104" s="11"/>
      <c r="POF104" s="11"/>
      <c r="POG104" s="11"/>
      <c r="POH104" s="11"/>
      <c r="POI104" s="11"/>
      <c r="POJ104" s="11"/>
      <c r="POK104" s="11"/>
      <c r="POL104" s="11"/>
      <c r="POM104" s="11"/>
      <c r="PON104" s="11"/>
      <c r="POO104" s="11"/>
      <c r="POP104" s="11"/>
      <c r="POQ104" s="11"/>
      <c r="POR104" s="11"/>
      <c r="POS104" s="11"/>
      <c r="POT104" s="11"/>
      <c r="POU104" s="11"/>
      <c r="POV104" s="11"/>
      <c r="POW104" s="11"/>
      <c r="POX104" s="11"/>
      <c r="POY104" s="11"/>
      <c r="POZ104" s="11"/>
      <c r="PPA104" s="11"/>
      <c r="PPB104" s="11"/>
      <c r="PPC104" s="11"/>
      <c r="PPD104" s="11"/>
      <c r="PPE104" s="11"/>
      <c r="PPF104" s="11"/>
      <c r="PPG104" s="11"/>
      <c r="PPH104" s="11"/>
      <c r="PPI104" s="11"/>
      <c r="PPJ104" s="11"/>
      <c r="PPK104" s="11"/>
      <c r="PPL104" s="11"/>
      <c r="PPM104" s="11"/>
      <c r="PPN104" s="11"/>
      <c r="PPO104" s="11"/>
      <c r="PPP104" s="11"/>
      <c r="PPQ104" s="11"/>
      <c r="PPR104" s="11"/>
      <c r="PPS104" s="11"/>
      <c r="PPT104" s="11"/>
      <c r="PPU104" s="11"/>
      <c r="PPV104" s="11"/>
      <c r="PPW104" s="11"/>
      <c r="PPX104" s="11"/>
      <c r="PPY104" s="11"/>
      <c r="PPZ104" s="11"/>
      <c r="PQA104" s="11"/>
      <c r="PQB104" s="11"/>
      <c r="PQC104" s="11"/>
      <c r="PQD104" s="11"/>
      <c r="PQE104" s="11"/>
      <c r="PQF104" s="11"/>
      <c r="PQG104" s="11"/>
      <c r="PQH104" s="11"/>
      <c r="PQI104" s="11"/>
      <c r="PQJ104" s="11"/>
      <c r="PQK104" s="11"/>
      <c r="PQL104" s="11"/>
      <c r="PQM104" s="11"/>
      <c r="PQN104" s="11"/>
      <c r="PQO104" s="11"/>
      <c r="PQP104" s="11"/>
      <c r="PQQ104" s="11"/>
      <c r="PQR104" s="11"/>
      <c r="PQS104" s="11"/>
      <c r="PQT104" s="11"/>
      <c r="PQU104" s="11"/>
      <c r="PQV104" s="11"/>
      <c r="PQW104" s="11"/>
      <c r="PQX104" s="11"/>
      <c r="PQY104" s="11"/>
      <c r="PQZ104" s="11"/>
      <c r="PRA104" s="11"/>
      <c r="PRB104" s="11"/>
      <c r="PRC104" s="11"/>
      <c r="PRD104" s="11"/>
      <c r="PRE104" s="11"/>
      <c r="PRF104" s="11"/>
      <c r="PRG104" s="11"/>
      <c r="PRH104" s="11"/>
      <c r="PRI104" s="11"/>
      <c r="PRJ104" s="11"/>
      <c r="PRK104" s="11"/>
      <c r="PRL104" s="11"/>
      <c r="PRM104" s="11"/>
      <c r="PRN104" s="11"/>
      <c r="PRO104" s="11"/>
      <c r="PRP104" s="11"/>
      <c r="PRQ104" s="11"/>
      <c r="PRR104" s="11"/>
      <c r="PRS104" s="11"/>
      <c r="PRT104" s="11"/>
      <c r="PRU104" s="11"/>
      <c r="PRV104" s="11"/>
      <c r="PRW104" s="11"/>
      <c r="PRX104" s="11"/>
      <c r="PRY104" s="11"/>
      <c r="PRZ104" s="11"/>
      <c r="PSA104" s="11"/>
      <c r="PSB104" s="11"/>
      <c r="PSC104" s="11"/>
      <c r="PSD104" s="11"/>
      <c r="PSE104" s="11"/>
      <c r="PSF104" s="11"/>
      <c r="PSG104" s="11"/>
      <c r="PSH104" s="11"/>
      <c r="PSI104" s="11"/>
      <c r="PSJ104" s="11"/>
      <c r="PSK104" s="11"/>
      <c r="PSL104" s="11"/>
      <c r="PSM104" s="11"/>
      <c r="PSN104" s="11"/>
      <c r="PSO104" s="11"/>
      <c r="PSP104" s="11"/>
      <c r="PSQ104" s="11"/>
      <c r="PSR104" s="11"/>
      <c r="PSS104" s="11"/>
      <c r="PST104" s="11"/>
      <c r="PSU104" s="11"/>
      <c r="PSV104" s="11"/>
      <c r="PSW104" s="11"/>
      <c r="PSX104" s="11"/>
      <c r="PSY104" s="11"/>
      <c r="PSZ104" s="11"/>
      <c r="PTA104" s="11"/>
      <c r="PTB104" s="11"/>
      <c r="PTC104" s="11"/>
      <c r="PTD104" s="11"/>
      <c r="PTE104" s="11"/>
      <c r="PTF104" s="11"/>
      <c r="PTG104" s="11"/>
      <c r="PTH104" s="11"/>
      <c r="PTI104" s="11"/>
      <c r="PTJ104" s="11"/>
      <c r="PTK104" s="11"/>
      <c r="PTL104" s="11"/>
      <c r="PTM104" s="11"/>
      <c r="PTN104" s="11"/>
      <c r="PTO104" s="11"/>
      <c r="PTP104" s="11"/>
      <c r="PTQ104" s="11"/>
      <c r="PTR104" s="11"/>
      <c r="PTS104" s="11"/>
      <c r="PTT104" s="11"/>
      <c r="PTU104" s="11"/>
      <c r="PTV104" s="11"/>
      <c r="PTW104" s="11"/>
      <c r="PTX104" s="11"/>
      <c r="PTY104" s="11"/>
      <c r="PTZ104" s="11"/>
      <c r="PUA104" s="11"/>
      <c r="PUB104" s="11"/>
      <c r="PUC104" s="11"/>
      <c r="PUD104" s="11"/>
      <c r="PUE104" s="11"/>
      <c r="PUF104" s="11"/>
      <c r="PUG104" s="11"/>
      <c r="PUH104" s="11"/>
      <c r="PUI104" s="11"/>
      <c r="PUJ104" s="11"/>
      <c r="PUK104" s="11"/>
      <c r="PUL104" s="11"/>
      <c r="PUM104" s="11"/>
      <c r="PUN104" s="11"/>
      <c r="PUO104" s="11"/>
      <c r="PUP104" s="11"/>
      <c r="PUQ104" s="11"/>
      <c r="PUR104" s="11"/>
      <c r="PUS104" s="11"/>
      <c r="PUT104" s="11"/>
      <c r="PUU104" s="11"/>
      <c r="PUV104" s="11"/>
      <c r="PUW104" s="11"/>
      <c r="PUX104" s="11"/>
      <c r="PUY104" s="11"/>
      <c r="PUZ104" s="11"/>
      <c r="PVA104" s="11"/>
      <c r="PVB104" s="11"/>
      <c r="PVC104" s="11"/>
      <c r="PVD104" s="11"/>
      <c r="PVE104" s="11"/>
      <c r="PVF104" s="11"/>
      <c r="PVG104" s="11"/>
      <c r="PVH104" s="11"/>
      <c r="PVI104" s="11"/>
      <c r="PVJ104" s="11"/>
      <c r="PVK104" s="11"/>
      <c r="PVL104" s="11"/>
      <c r="PVM104" s="11"/>
      <c r="PVN104" s="11"/>
      <c r="PVO104" s="11"/>
      <c r="PVP104" s="11"/>
      <c r="PVQ104" s="11"/>
      <c r="PVR104" s="11"/>
      <c r="PVS104" s="11"/>
      <c r="PVT104" s="11"/>
      <c r="PVU104" s="11"/>
      <c r="PVV104" s="11"/>
      <c r="PVW104" s="11"/>
      <c r="PVX104" s="11"/>
      <c r="PVY104" s="11"/>
      <c r="PVZ104" s="11"/>
      <c r="PWA104" s="11"/>
      <c r="PWB104" s="11"/>
      <c r="PWC104" s="11"/>
      <c r="PWD104" s="11"/>
      <c r="PWE104" s="11"/>
      <c r="PWF104" s="11"/>
      <c r="PWG104" s="11"/>
      <c r="PWH104" s="11"/>
      <c r="PWI104" s="11"/>
      <c r="PWJ104" s="11"/>
      <c r="PWK104" s="11"/>
      <c r="PWL104" s="11"/>
      <c r="PWM104" s="11"/>
      <c r="PWN104" s="11"/>
      <c r="PWO104" s="11"/>
      <c r="PWP104" s="11"/>
      <c r="PWQ104" s="11"/>
      <c r="PWR104" s="11"/>
      <c r="PWS104" s="11"/>
      <c r="PWT104" s="11"/>
      <c r="PWU104" s="11"/>
      <c r="PWV104" s="11"/>
      <c r="PWW104" s="11"/>
      <c r="PWX104" s="11"/>
      <c r="PWY104" s="11"/>
      <c r="PWZ104" s="11"/>
      <c r="PXA104" s="11"/>
      <c r="PXB104" s="11"/>
      <c r="PXC104" s="11"/>
      <c r="PXD104" s="11"/>
      <c r="PXE104" s="11"/>
      <c r="PXF104" s="11"/>
      <c r="PXG104" s="11"/>
      <c r="PXH104" s="11"/>
      <c r="PXI104" s="11"/>
      <c r="PXJ104" s="11"/>
      <c r="PXK104" s="11"/>
      <c r="PXL104" s="11"/>
      <c r="PXM104" s="11"/>
      <c r="PXN104" s="11"/>
      <c r="PXO104" s="11"/>
      <c r="PXP104" s="11"/>
      <c r="PXQ104" s="11"/>
      <c r="PXR104" s="11"/>
      <c r="PXS104" s="11"/>
      <c r="PXT104" s="11"/>
      <c r="PXU104" s="11"/>
      <c r="PXV104" s="11"/>
      <c r="PXW104" s="11"/>
      <c r="PXX104" s="11"/>
      <c r="PXY104" s="11"/>
      <c r="PXZ104" s="11"/>
      <c r="PYA104" s="11"/>
      <c r="PYB104" s="11"/>
      <c r="PYC104" s="11"/>
      <c r="PYD104" s="11"/>
      <c r="PYE104" s="11"/>
      <c r="PYF104" s="11"/>
      <c r="PYG104" s="11"/>
      <c r="PYH104" s="11"/>
      <c r="PYI104" s="11"/>
      <c r="PYJ104" s="11"/>
      <c r="PYK104" s="11"/>
      <c r="PYL104" s="11"/>
      <c r="PYM104" s="11"/>
      <c r="PYN104" s="11"/>
      <c r="PYO104" s="11"/>
      <c r="PYP104" s="11"/>
      <c r="PYQ104" s="11"/>
      <c r="PYR104" s="11"/>
      <c r="PYS104" s="11"/>
      <c r="PYT104" s="11"/>
      <c r="PYU104" s="11"/>
      <c r="PYV104" s="11"/>
      <c r="PYW104" s="11"/>
      <c r="PYX104" s="11"/>
      <c r="PYY104" s="11"/>
      <c r="PYZ104" s="11"/>
      <c r="PZA104" s="11"/>
      <c r="PZB104" s="11"/>
      <c r="PZC104" s="11"/>
      <c r="PZD104" s="11"/>
      <c r="PZE104" s="11"/>
      <c r="PZF104" s="11"/>
      <c r="PZG104" s="11"/>
      <c r="PZH104" s="11"/>
      <c r="PZI104" s="11"/>
      <c r="PZJ104" s="11"/>
      <c r="PZK104" s="11"/>
      <c r="PZL104" s="11"/>
      <c r="PZM104" s="11"/>
      <c r="PZN104" s="11"/>
      <c r="PZO104" s="11"/>
      <c r="PZP104" s="11"/>
      <c r="PZQ104" s="11"/>
      <c r="PZR104" s="11"/>
      <c r="PZS104" s="11"/>
      <c r="PZT104" s="11"/>
      <c r="PZU104" s="11"/>
      <c r="PZV104" s="11"/>
      <c r="PZW104" s="11"/>
      <c r="PZX104" s="11"/>
      <c r="PZY104" s="11"/>
      <c r="PZZ104" s="11"/>
      <c r="QAA104" s="11"/>
      <c r="QAB104" s="11"/>
      <c r="QAC104" s="11"/>
      <c r="QAD104" s="11"/>
      <c r="QAE104" s="11"/>
      <c r="QAF104" s="11"/>
      <c r="QAG104" s="11"/>
      <c r="QAH104" s="11"/>
      <c r="QAI104" s="11"/>
      <c r="QAJ104" s="11"/>
      <c r="QAK104" s="11"/>
      <c r="QAL104" s="11"/>
      <c r="QAM104" s="11"/>
      <c r="QAN104" s="11"/>
      <c r="QAO104" s="11"/>
      <c r="QAP104" s="11"/>
      <c r="QAQ104" s="11"/>
      <c r="QAR104" s="11"/>
      <c r="QAS104" s="11"/>
      <c r="QAT104" s="11"/>
      <c r="QAU104" s="11"/>
      <c r="QAV104" s="11"/>
      <c r="QAW104" s="11"/>
      <c r="QAX104" s="11"/>
      <c r="QAY104" s="11"/>
      <c r="QAZ104" s="11"/>
      <c r="QBA104" s="11"/>
      <c r="QBB104" s="11"/>
      <c r="QBC104" s="11"/>
      <c r="QBD104" s="11"/>
      <c r="QBE104" s="11"/>
      <c r="QBF104" s="11"/>
      <c r="QBG104" s="11"/>
      <c r="QBH104" s="11"/>
      <c r="QBI104" s="11"/>
      <c r="QBJ104" s="11"/>
      <c r="QBK104" s="11"/>
      <c r="QBL104" s="11"/>
      <c r="QBM104" s="11"/>
      <c r="QBN104" s="11"/>
      <c r="QBO104" s="11"/>
      <c r="QBP104" s="11"/>
      <c r="QBQ104" s="11"/>
      <c r="QBR104" s="11"/>
      <c r="QBS104" s="11"/>
      <c r="QBT104" s="11"/>
      <c r="QBU104" s="11"/>
      <c r="QBV104" s="11"/>
      <c r="QBW104" s="11"/>
      <c r="QBX104" s="11"/>
      <c r="QBY104" s="11"/>
      <c r="QBZ104" s="11"/>
      <c r="QCA104" s="11"/>
      <c r="QCB104" s="11"/>
      <c r="QCC104" s="11"/>
      <c r="QCD104" s="11"/>
      <c r="QCE104" s="11"/>
      <c r="QCF104" s="11"/>
      <c r="QCG104" s="11"/>
      <c r="QCH104" s="11"/>
      <c r="QCI104" s="11"/>
      <c r="QCJ104" s="11"/>
      <c r="QCK104" s="11"/>
      <c r="QCL104" s="11"/>
      <c r="QCM104" s="11"/>
      <c r="QCN104" s="11"/>
      <c r="QCO104" s="11"/>
      <c r="QCP104" s="11"/>
      <c r="QCQ104" s="11"/>
      <c r="QCR104" s="11"/>
      <c r="QCS104" s="11"/>
      <c r="QCT104" s="11"/>
      <c r="QCU104" s="11"/>
      <c r="QCV104" s="11"/>
      <c r="QCW104" s="11"/>
      <c r="QCX104" s="11"/>
      <c r="QCY104" s="11"/>
      <c r="QCZ104" s="11"/>
      <c r="QDA104" s="11"/>
      <c r="QDB104" s="11"/>
      <c r="QDC104" s="11"/>
      <c r="QDD104" s="11"/>
      <c r="QDE104" s="11"/>
      <c r="QDF104" s="11"/>
      <c r="QDG104" s="11"/>
      <c r="QDH104" s="11"/>
      <c r="QDI104" s="11"/>
      <c r="QDJ104" s="11"/>
      <c r="QDK104" s="11"/>
      <c r="QDL104" s="11"/>
      <c r="QDM104" s="11"/>
      <c r="QDN104" s="11"/>
      <c r="QDO104" s="11"/>
      <c r="QDP104" s="11"/>
      <c r="QDQ104" s="11"/>
      <c r="QDR104" s="11"/>
      <c r="QDS104" s="11"/>
      <c r="QDT104" s="11"/>
      <c r="QDU104" s="11"/>
      <c r="QDV104" s="11"/>
      <c r="QDW104" s="11"/>
      <c r="QDX104" s="11"/>
      <c r="QDY104" s="11"/>
      <c r="QDZ104" s="11"/>
      <c r="QEA104" s="11"/>
      <c r="QEB104" s="11"/>
      <c r="QEC104" s="11"/>
      <c r="QED104" s="11"/>
      <c r="QEE104" s="11"/>
      <c r="QEF104" s="11"/>
      <c r="QEG104" s="11"/>
      <c r="QEH104" s="11"/>
      <c r="QEI104" s="11"/>
      <c r="QEJ104" s="11"/>
      <c r="QEK104" s="11"/>
      <c r="QEL104" s="11"/>
      <c r="QEM104" s="11"/>
      <c r="QEN104" s="11"/>
      <c r="QEO104" s="11"/>
      <c r="QEP104" s="11"/>
      <c r="QEQ104" s="11"/>
      <c r="QER104" s="11"/>
      <c r="QES104" s="11"/>
      <c r="QET104" s="11"/>
      <c r="QEU104" s="11"/>
      <c r="QEV104" s="11"/>
      <c r="QEW104" s="11"/>
      <c r="QEX104" s="11"/>
      <c r="QEY104" s="11"/>
      <c r="QEZ104" s="11"/>
      <c r="QFA104" s="11"/>
      <c r="QFB104" s="11"/>
      <c r="QFC104" s="11"/>
      <c r="QFD104" s="11"/>
      <c r="QFE104" s="11"/>
      <c r="QFF104" s="11"/>
      <c r="QFG104" s="11"/>
      <c r="QFH104" s="11"/>
      <c r="QFI104" s="11"/>
      <c r="QFJ104" s="11"/>
      <c r="QFK104" s="11"/>
      <c r="QFL104" s="11"/>
      <c r="QFM104" s="11"/>
      <c r="QFN104" s="11"/>
      <c r="QFO104" s="11"/>
      <c r="QFP104" s="11"/>
      <c r="QFQ104" s="11"/>
      <c r="QFR104" s="11"/>
      <c r="QFS104" s="11"/>
      <c r="QFT104" s="11"/>
      <c r="QFU104" s="11"/>
      <c r="QFV104" s="11"/>
      <c r="QFW104" s="11"/>
      <c r="QFX104" s="11"/>
      <c r="QFY104" s="11"/>
      <c r="QFZ104" s="11"/>
      <c r="QGA104" s="11"/>
      <c r="QGB104" s="11"/>
      <c r="QGC104" s="11"/>
      <c r="QGD104" s="11"/>
      <c r="QGE104" s="11"/>
      <c r="QGF104" s="11"/>
      <c r="QGG104" s="11"/>
      <c r="QGH104" s="11"/>
      <c r="QGI104" s="11"/>
      <c r="QGJ104" s="11"/>
      <c r="QGK104" s="11"/>
      <c r="QGL104" s="11"/>
      <c r="QGM104" s="11"/>
      <c r="QGN104" s="11"/>
      <c r="QGO104" s="11"/>
      <c r="QGP104" s="11"/>
      <c r="QGQ104" s="11"/>
      <c r="QGR104" s="11"/>
      <c r="QGS104" s="11"/>
      <c r="QGT104" s="11"/>
      <c r="QGU104" s="11"/>
      <c r="QGV104" s="11"/>
      <c r="QGW104" s="11"/>
      <c r="QGX104" s="11"/>
      <c r="QGY104" s="11"/>
      <c r="QGZ104" s="11"/>
      <c r="QHA104" s="11"/>
      <c r="QHB104" s="11"/>
      <c r="QHC104" s="11"/>
      <c r="QHD104" s="11"/>
      <c r="QHE104" s="11"/>
      <c r="QHF104" s="11"/>
      <c r="QHG104" s="11"/>
      <c r="QHH104" s="11"/>
      <c r="QHI104" s="11"/>
      <c r="QHJ104" s="11"/>
      <c r="QHK104" s="11"/>
      <c r="QHL104" s="11"/>
      <c r="QHM104" s="11"/>
      <c r="QHN104" s="11"/>
      <c r="QHO104" s="11"/>
      <c r="QHP104" s="11"/>
      <c r="QHQ104" s="11"/>
      <c r="QHR104" s="11"/>
      <c r="QHS104" s="11"/>
      <c r="QHT104" s="11"/>
      <c r="QHU104" s="11"/>
      <c r="QHV104" s="11"/>
      <c r="QHW104" s="11"/>
      <c r="QHX104" s="11"/>
      <c r="QHY104" s="11"/>
      <c r="QHZ104" s="11"/>
      <c r="QIA104" s="11"/>
      <c r="QIB104" s="11"/>
      <c r="QIC104" s="11"/>
      <c r="QID104" s="11"/>
      <c r="QIE104" s="11"/>
      <c r="QIF104" s="11"/>
      <c r="QIG104" s="11"/>
      <c r="QIH104" s="11"/>
      <c r="QII104" s="11"/>
      <c r="QIJ104" s="11"/>
      <c r="QIK104" s="11"/>
      <c r="QIL104" s="11"/>
      <c r="QIM104" s="11"/>
      <c r="QIN104" s="11"/>
      <c r="QIO104" s="11"/>
      <c r="QIP104" s="11"/>
      <c r="QIQ104" s="11"/>
      <c r="QIR104" s="11"/>
      <c r="QIS104" s="11"/>
      <c r="QIT104" s="11"/>
      <c r="QIU104" s="11"/>
      <c r="QIV104" s="11"/>
      <c r="QIW104" s="11"/>
      <c r="QIX104" s="11"/>
      <c r="QIY104" s="11"/>
      <c r="QIZ104" s="11"/>
      <c r="QJA104" s="11"/>
      <c r="QJB104" s="11"/>
      <c r="QJC104" s="11"/>
      <c r="QJD104" s="11"/>
      <c r="QJE104" s="11"/>
      <c r="QJF104" s="11"/>
      <c r="QJG104" s="11"/>
      <c r="QJH104" s="11"/>
      <c r="QJI104" s="11"/>
      <c r="QJJ104" s="11"/>
      <c r="QJK104" s="11"/>
      <c r="QJL104" s="11"/>
      <c r="QJM104" s="11"/>
      <c r="QJN104" s="11"/>
      <c r="QJO104" s="11"/>
      <c r="QJP104" s="11"/>
      <c r="QJQ104" s="11"/>
      <c r="QJR104" s="11"/>
      <c r="QJS104" s="11"/>
      <c r="QJT104" s="11"/>
      <c r="QJU104" s="11"/>
      <c r="QJV104" s="11"/>
      <c r="QJW104" s="11"/>
      <c r="QJX104" s="11"/>
      <c r="QJY104" s="11"/>
      <c r="QJZ104" s="11"/>
      <c r="QKA104" s="11"/>
      <c r="QKB104" s="11"/>
      <c r="QKC104" s="11"/>
      <c r="QKD104" s="11"/>
      <c r="QKE104" s="11"/>
      <c r="QKF104" s="11"/>
      <c r="QKG104" s="11"/>
      <c r="QKH104" s="11"/>
      <c r="QKI104" s="11"/>
      <c r="QKJ104" s="11"/>
      <c r="QKK104" s="11"/>
      <c r="QKL104" s="11"/>
      <c r="QKM104" s="11"/>
      <c r="QKN104" s="11"/>
      <c r="QKO104" s="11"/>
      <c r="QKP104" s="11"/>
      <c r="QKQ104" s="11"/>
      <c r="QKR104" s="11"/>
      <c r="QKS104" s="11"/>
      <c r="QKT104" s="11"/>
      <c r="QKU104" s="11"/>
      <c r="QKV104" s="11"/>
      <c r="QKW104" s="11"/>
      <c r="QKX104" s="11"/>
      <c r="QKY104" s="11"/>
      <c r="QKZ104" s="11"/>
      <c r="QLA104" s="11"/>
      <c r="QLB104" s="11"/>
      <c r="QLC104" s="11"/>
      <c r="QLD104" s="11"/>
      <c r="QLE104" s="11"/>
      <c r="QLF104" s="11"/>
      <c r="QLG104" s="11"/>
      <c r="QLH104" s="11"/>
      <c r="QLI104" s="11"/>
      <c r="QLJ104" s="11"/>
      <c r="QLK104" s="11"/>
      <c r="QLL104" s="11"/>
      <c r="QLM104" s="11"/>
      <c r="QLN104" s="11"/>
      <c r="QLO104" s="11"/>
      <c r="QLP104" s="11"/>
      <c r="QLQ104" s="11"/>
      <c r="QLR104" s="11"/>
      <c r="QLS104" s="11"/>
      <c r="QLT104" s="11"/>
      <c r="QLU104" s="11"/>
      <c r="QLV104" s="11"/>
      <c r="QLW104" s="11"/>
      <c r="QLX104" s="11"/>
      <c r="QLY104" s="11"/>
      <c r="QLZ104" s="11"/>
      <c r="QMA104" s="11"/>
      <c r="QMB104" s="11"/>
      <c r="QMC104" s="11"/>
      <c r="QMD104" s="11"/>
      <c r="QME104" s="11"/>
      <c r="QMF104" s="11"/>
      <c r="QMG104" s="11"/>
      <c r="QMH104" s="11"/>
      <c r="QMI104" s="11"/>
      <c r="QMJ104" s="11"/>
      <c r="QMK104" s="11"/>
      <c r="QML104" s="11"/>
      <c r="QMM104" s="11"/>
      <c r="QMN104" s="11"/>
      <c r="QMO104" s="11"/>
      <c r="QMP104" s="11"/>
      <c r="QMQ104" s="11"/>
      <c r="QMR104" s="11"/>
      <c r="QMS104" s="11"/>
      <c r="QMT104" s="11"/>
      <c r="QMU104" s="11"/>
      <c r="QMV104" s="11"/>
      <c r="QMW104" s="11"/>
      <c r="QMX104" s="11"/>
      <c r="QMY104" s="11"/>
      <c r="QMZ104" s="11"/>
      <c r="QNA104" s="11"/>
      <c r="QNB104" s="11"/>
      <c r="QNC104" s="11"/>
      <c r="QND104" s="11"/>
      <c r="QNE104" s="11"/>
      <c r="QNF104" s="11"/>
      <c r="QNG104" s="11"/>
      <c r="QNH104" s="11"/>
      <c r="QNI104" s="11"/>
      <c r="QNJ104" s="11"/>
      <c r="QNK104" s="11"/>
      <c r="QNL104" s="11"/>
      <c r="QNM104" s="11"/>
      <c r="QNN104" s="11"/>
      <c r="QNO104" s="11"/>
      <c r="QNP104" s="11"/>
      <c r="QNQ104" s="11"/>
      <c r="QNR104" s="11"/>
      <c r="QNS104" s="11"/>
      <c r="QNT104" s="11"/>
      <c r="QNU104" s="11"/>
      <c r="QNV104" s="11"/>
      <c r="QNW104" s="11"/>
      <c r="QNX104" s="11"/>
      <c r="QNY104" s="11"/>
      <c r="QNZ104" s="11"/>
      <c r="QOA104" s="11"/>
      <c r="QOB104" s="11"/>
      <c r="QOC104" s="11"/>
      <c r="QOD104" s="11"/>
      <c r="QOE104" s="11"/>
      <c r="QOF104" s="11"/>
      <c r="QOG104" s="11"/>
      <c r="QOH104" s="11"/>
      <c r="QOI104" s="11"/>
      <c r="QOJ104" s="11"/>
      <c r="QOK104" s="11"/>
      <c r="QOL104" s="11"/>
      <c r="QOM104" s="11"/>
      <c r="QON104" s="11"/>
      <c r="QOO104" s="11"/>
      <c r="QOP104" s="11"/>
      <c r="QOQ104" s="11"/>
      <c r="QOR104" s="11"/>
      <c r="QOS104" s="11"/>
      <c r="QOT104" s="11"/>
      <c r="QOU104" s="11"/>
      <c r="QOV104" s="11"/>
      <c r="QOW104" s="11"/>
      <c r="QOX104" s="11"/>
      <c r="QOY104" s="11"/>
      <c r="QOZ104" s="11"/>
      <c r="QPA104" s="11"/>
      <c r="QPB104" s="11"/>
      <c r="QPC104" s="11"/>
      <c r="QPD104" s="11"/>
      <c r="QPE104" s="11"/>
      <c r="QPF104" s="11"/>
      <c r="QPG104" s="11"/>
      <c r="QPH104" s="11"/>
      <c r="QPI104" s="11"/>
      <c r="QPJ104" s="11"/>
      <c r="QPK104" s="11"/>
      <c r="QPL104" s="11"/>
      <c r="QPM104" s="11"/>
      <c r="QPN104" s="11"/>
      <c r="QPO104" s="11"/>
      <c r="QPP104" s="11"/>
      <c r="QPQ104" s="11"/>
      <c r="QPR104" s="11"/>
      <c r="QPS104" s="11"/>
      <c r="QPT104" s="11"/>
      <c r="QPU104" s="11"/>
      <c r="QPV104" s="11"/>
      <c r="QPW104" s="11"/>
      <c r="QPX104" s="11"/>
      <c r="QPY104" s="11"/>
      <c r="QPZ104" s="11"/>
      <c r="QQA104" s="11"/>
      <c r="QQB104" s="11"/>
      <c r="QQC104" s="11"/>
      <c r="QQD104" s="11"/>
      <c r="QQE104" s="11"/>
      <c r="QQF104" s="11"/>
      <c r="QQG104" s="11"/>
      <c r="QQH104" s="11"/>
      <c r="QQI104" s="11"/>
      <c r="QQJ104" s="11"/>
      <c r="QQK104" s="11"/>
      <c r="QQL104" s="11"/>
      <c r="QQM104" s="11"/>
      <c r="QQN104" s="11"/>
      <c r="QQO104" s="11"/>
      <c r="QQP104" s="11"/>
      <c r="QQQ104" s="11"/>
      <c r="QQR104" s="11"/>
      <c r="QQS104" s="11"/>
      <c r="QQT104" s="11"/>
      <c r="QQU104" s="11"/>
      <c r="QQV104" s="11"/>
      <c r="QQW104" s="11"/>
      <c r="QQX104" s="11"/>
      <c r="QQY104" s="11"/>
      <c r="QQZ104" s="11"/>
      <c r="QRA104" s="11"/>
      <c r="QRB104" s="11"/>
      <c r="QRC104" s="11"/>
      <c r="QRD104" s="11"/>
      <c r="QRE104" s="11"/>
      <c r="QRF104" s="11"/>
      <c r="QRG104" s="11"/>
      <c r="QRH104" s="11"/>
      <c r="QRI104" s="11"/>
      <c r="QRJ104" s="11"/>
      <c r="QRK104" s="11"/>
      <c r="QRL104" s="11"/>
      <c r="QRM104" s="11"/>
      <c r="QRN104" s="11"/>
      <c r="QRO104" s="11"/>
      <c r="QRP104" s="11"/>
      <c r="QRQ104" s="11"/>
      <c r="QRR104" s="11"/>
      <c r="QRS104" s="11"/>
      <c r="QRT104" s="11"/>
      <c r="QRU104" s="11"/>
      <c r="QRV104" s="11"/>
      <c r="QRW104" s="11"/>
      <c r="QRX104" s="11"/>
      <c r="QRY104" s="11"/>
      <c r="QRZ104" s="11"/>
      <c r="QSA104" s="11"/>
      <c r="QSB104" s="11"/>
      <c r="QSC104" s="11"/>
      <c r="QSD104" s="11"/>
      <c r="QSE104" s="11"/>
      <c r="QSF104" s="11"/>
      <c r="QSG104" s="11"/>
      <c r="QSH104" s="11"/>
      <c r="QSI104" s="11"/>
      <c r="QSJ104" s="11"/>
      <c r="QSK104" s="11"/>
      <c r="QSL104" s="11"/>
      <c r="QSM104" s="11"/>
      <c r="QSN104" s="11"/>
      <c r="QSO104" s="11"/>
      <c r="QSP104" s="11"/>
      <c r="QSQ104" s="11"/>
      <c r="QSR104" s="11"/>
      <c r="QSS104" s="11"/>
      <c r="QST104" s="11"/>
      <c r="QSU104" s="11"/>
      <c r="QSV104" s="11"/>
      <c r="QSW104" s="11"/>
      <c r="QSX104" s="11"/>
      <c r="QSY104" s="11"/>
      <c r="QSZ104" s="11"/>
      <c r="QTA104" s="11"/>
      <c r="QTB104" s="11"/>
      <c r="QTC104" s="11"/>
      <c r="QTD104" s="11"/>
      <c r="QTE104" s="11"/>
      <c r="QTF104" s="11"/>
      <c r="QTG104" s="11"/>
      <c r="QTH104" s="11"/>
      <c r="QTI104" s="11"/>
      <c r="QTJ104" s="11"/>
      <c r="QTK104" s="11"/>
      <c r="QTL104" s="11"/>
      <c r="QTM104" s="11"/>
      <c r="QTN104" s="11"/>
      <c r="QTO104" s="11"/>
      <c r="QTP104" s="11"/>
      <c r="QTQ104" s="11"/>
      <c r="QTR104" s="11"/>
      <c r="QTS104" s="11"/>
      <c r="QTT104" s="11"/>
      <c r="QTU104" s="11"/>
      <c r="QTV104" s="11"/>
      <c r="QTW104" s="11"/>
      <c r="QTX104" s="11"/>
      <c r="QTY104" s="11"/>
      <c r="QTZ104" s="11"/>
      <c r="QUA104" s="11"/>
      <c r="QUB104" s="11"/>
      <c r="QUC104" s="11"/>
      <c r="QUD104" s="11"/>
      <c r="QUE104" s="11"/>
      <c r="QUF104" s="11"/>
      <c r="QUG104" s="11"/>
      <c r="QUH104" s="11"/>
      <c r="QUI104" s="11"/>
      <c r="QUJ104" s="11"/>
      <c r="QUK104" s="11"/>
      <c r="QUL104" s="11"/>
      <c r="QUM104" s="11"/>
      <c r="QUN104" s="11"/>
      <c r="QUO104" s="11"/>
      <c r="QUP104" s="11"/>
      <c r="QUQ104" s="11"/>
      <c r="QUR104" s="11"/>
      <c r="QUS104" s="11"/>
      <c r="QUT104" s="11"/>
      <c r="QUU104" s="11"/>
      <c r="QUV104" s="11"/>
      <c r="QUW104" s="11"/>
      <c r="QUX104" s="11"/>
      <c r="QUY104" s="11"/>
      <c r="QUZ104" s="11"/>
      <c r="QVA104" s="11"/>
      <c r="QVB104" s="11"/>
      <c r="QVC104" s="11"/>
      <c r="QVD104" s="11"/>
      <c r="QVE104" s="11"/>
      <c r="QVF104" s="11"/>
      <c r="QVG104" s="11"/>
      <c r="QVH104" s="11"/>
      <c r="QVI104" s="11"/>
      <c r="QVJ104" s="11"/>
      <c r="QVK104" s="11"/>
      <c r="QVL104" s="11"/>
      <c r="QVM104" s="11"/>
      <c r="QVN104" s="11"/>
      <c r="QVO104" s="11"/>
      <c r="QVP104" s="11"/>
      <c r="QVQ104" s="11"/>
      <c r="QVR104" s="11"/>
      <c r="QVS104" s="11"/>
      <c r="QVT104" s="11"/>
      <c r="QVU104" s="11"/>
      <c r="QVV104" s="11"/>
      <c r="QVW104" s="11"/>
      <c r="QVX104" s="11"/>
      <c r="QVY104" s="11"/>
      <c r="QVZ104" s="11"/>
      <c r="QWA104" s="11"/>
      <c r="QWB104" s="11"/>
      <c r="QWC104" s="11"/>
      <c r="QWD104" s="11"/>
      <c r="QWE104" s="11"/>
      <c r="QWF104" s="11"/>
      <c r="QWG104" s="11"/>
      <c r="QWH104" s="11"/>
      <c r="QWI104" s="11"/>
      <c r="QWJ104" s="11"/>
      <c r="QWK104" s="11"/>
      <c r="QWL104" s="11"/>
      <c r="QWM104" s="11"/>
      <c r="QWN104" s="11"/>
      <c r="QWO104" s="11"/>
      <c r="QWP104" s="11"/>
      <c r="QWQ104" s="11"/>
      <c r="QWR104" s="11"/>
      <c r="QWS104" s="11"/>
      <c r="QWT104" s="11"/>
      <c r="QWU104" s="11"/>
      <c r="QWV104" s="11"/>
      <c r="QWW104" s="11"/>
      <c r="QWX104" s="11"/>
      <c r="QWY104" s="11"/>
      <c r="QWZ104" s="11"/>
      <c r="QXA104" s="11"/>
      <c r="QXB104" s="11"/>
      <c r="QXC104" s="11"/>
      <c r="QXD104" s="11"/>
      <c r="QXE104" s="11"/>
      <c r="QXF104" s="11"/>
      <c r="QXG104" s="11"/>
      <c r="QXH104" s="11"/>
      <c r="QXI104" s="11"/>
      <c r="QXJ104" s="11"/>
      <c r="QXK104" s="11"/>
      <c r="QXL104" s="11"/>
      <c r="QXM104" s="11"/>
      <c r="QXN104" s="11"/>
      <c r="QXO104" s="11"/>
      <c r="QXP104" s="11"/>
      <c r="QXQ104" s="11"/>
      <c r="QXR104" s="11"/>
      <c r="QXS104" s="11"/>
      <c r="QXT104" s="11"/>
      <c r="QXU104" s="11"/>
      <c r="QXV104" s="11"/>
      <c r="QXW104" s="11"/>
      <c r="QXX104" s="11"/>
      <c r="QXY104" s="11"/>
      <c r="QXZ104" s="11"/>
      <c r="QYA104" s="11"/>
      <c r="QYB104" s="11"/>
      <c r="QYC104" s="11"/>
      <c r="QYD104" s="11"/>
      <c r="QYE104" s="11"/>
      <c r="QYF104" s="11"/>
      <c r="QYG104" s="11"/>
      <c r="QYH104" s="11"/>
      <c r="QYI104" s="11"/>
      <c r="QYJ104" s="11"/>
      <c r="QYK104" s="11"/>
      <c r="QYL104" s="11"/>
      <c r="QYM104" s="11"/>
      <c r="QYN104" s="11"/>
      <c r="QYO104" s="11"/>
      <c r="QYP104" s="11"/>
      <c r="QYQ104" s="11"/>
      <c r="QYR104" s="11"/>
      <c r="QYS104" s="11"/>
      <c r="QYT104" s="11"/>
      <c r="QYU104" s="11"/>
      <c r="QYV104" s="11"/>
      <c r="QYW104" s="11"/>
      <c r="QYX104" s="11"/>
      <c r="QYY104" s="11"/>
      <c r="QYZ104" s="11"/>
      <c r="QZA104" s="11"/>
      <c r="QZB104" s="11"/>
      <c r="QZC104" s="11"/>
      <c r="QZD104" s="11"/>
      <c r="QZE104" s="11"/>
      <c r="QZF104" s="11"/>
      <c r="QZG104" s="11"/>
      <c r="QZH104" s="11"/>
      <c r="QZI104" s="11"/>
      <c r="QZJ104" s="11"/>
      <c r="QZK104" s="11"/>
      <c r="QZL104" s="11"/>
      <c r="QZM104" s="11"/>
      <c r="QZN104" s="11"/>
      <c r="QZO104" s="11"/>
      <c r="QZP104" s="11"/>
      <c r="QZQ104" s="11"/>
      <c r="QZR104" s="11"/>
      <c r="QZS104" s="11"/>
      <c r="QZT104" s="11"/>
      <c r="QZU104" s="11"/>
      <c r="QZV104" s="11"/>
      <c r="QZW104" s="11"/>
      <c r="QZX104" s="11"/>
      <c r="QZY104" s="11"/>
      <c r="QZZ104" s="11"/>
      <c r="RAA104" s="11"/>
      <c r="RAB104" s="11"/>
      <c r="RAC104" s="11"/>
      <c r="RAD104" s="11"/>
      <c r="RAE104" s="11"/>
      <c r="RAF104" s="11"/>
      <c r="RAG104" s="11"/>
      <c r="RAH104" s="11"/>
      <c r="RAI104" s="11"/>
      <c r="RAJ104" s="11"/>
      <c r="RAK104" s="11"/>
      <c r="RAL104" s="11"/>
      <c r="RAM104" s="11"/>
      <c r="RAN104" s="11"/>
      <c r="RAO104" s="11"/>
      <c r="RAP104" s="11"/>
      <c r="RAQ104" s="11"/>
      <c r="RAR104" s="11"/>
      <c r="RAS104" s="11"/>
      <c r="RAT104" s="11"/>
      <c r="RAU104" s="11"/>
      <c r="RAV104" s="11"/>
      <c r="RAW104" s="11"/>
      <c r="RAX104" s="11"/>
      <c r="RAY104" s="11"/>
      <c r="RAZ104" s="11"/>
      <c r="RBA104" s="11"/>
      <c r="RBB104" s="11"/>
      <c r="RBC104" s="11"/>
      <c r="RBD104" s="11"/>
      <c r="RBE104" s="11"/>
      <c r="RBF104" s="11"/>
      <c r="RBG104" s="11"/>
      <c r="RBH104" s="11"/>
      <c r="RBI104" s="11"/>
      <c r="RBJ104" s="11"/>
      <c r="RBK104" s="11"/>
      <c r="RBL104" s="11"/>
      <c r="RBM104" s="11"/>
      <c r="RBN104" s="11"/>
      <c r="RBO104" s="11"/>
      <c r="RBP104" s="11"/>
      <c r="RBQ104" s="11"/>
      <c r="RBR104" s="11"/>
      <c r="RBS104" s="11"/>
      <c r="RBT104" s="11"/>
      <c r="RBU104" s="11"/>
      <c r="RBV104" s="11"/>
      <c r="RBW104" s="11"/>
      <c r="RBX104" s="11"/>
      <c r="RBY104" s="11"/>
      <c r="RBZ104" s="11"/>
      <c r="RCA104" s="11"/>
      <c r="RCB104" s="11"/>
      <c r="RCC104" s="11"/>
      <c r="RCD104" s="11"/>
      <c r="RCE104" s="11"/>
      <c r="RCF104" s="11"/>
      <c r="RCG104" s="11"/>
      <c r="RCH104" s="11"/>
      <c r="RCI104" s="11"/>
      <c r="RCJ104" s="11"/>
      <c r="RCK104" s="11"/>
      <c r="RCL104" s="11"/>
      <c r="RCM104" s="11"/>
      <c r="RCN104" s="11"/>
      <c r="RCO104" s="11"/>
      <c r="RCP104" s="11"/>
      <c r="RCQ104" s="11"/>
      <c r="RCR104" s="11"/>
      <c r="RCS104" s="11"/>
      <c r="RCT104" s="11"/>
      <c r="RCU104" s="11"/>
      <c r="RCV104" s="11"/>
      <c r="RCW104" s="11"/>
      <c r="RCX104" s="11"/>
      <c r="RCY104" s="11"/>
      <c r="RCZ104" s="11"/>
      <c r="RDA104" s="11"/>
      <c r="RDB104" s="11"/>
      <c r="RDC104" s="11"/>
      <c r="RDD104" s="11"/>
      <c r="RDE104" s="11"/>
      <c r="RDF104" s="11"/>
      <c r="RDG104" s="11"/>
      <c r="RDH104" s="11"/>
      <c r="RDI104" s="11"/>
      <c r="RDJ104" s="11"/>
      <c r="RDK104" s="11"/>
      <c r="RDL104" s="11"/>
      <c r="RDM104" s="11"/>
      <c r="RDN104" s="11"/>
      <c r="RDO104" s="11"/>
      <c r="RDP104" s="11"/>
      <c r="RDQ104" s="11"/>
      <c r="RDR104" s="11"/>
      <c r="RDS104" s="11"/>
      <c r="RDT104" s="11"/>
      <c r="RDU104" s="11"/>
      <c r="RDV104" s="11"/>
      <c r="RDW104" s="11"/>
      <c r="RDX104" s="11"/>
      <c r="RDY104" s="11"/>
      <c r="RDZ104" s="11"/>
      <c r="REA104" s="11"/>
      <c r="REB104" s="11"/>
      <c r="REC104" s="11"/>
      <c r="RED104" s="11"/>
      <c r="REE104" s="11"/>
      <c r="REF104" s="11"/>
      <c r="REG104" s="11"/>
      <c r="REH104" s="11"/>
      <c r="REI104" s="11"/>
      <c r="REJ104" s="11"/>
      <c r="REK104" s="11"/>
      <c r="REL104" s="11"/>
      <c r="REM104" s="11"/>
      <c r="REN104" s="11"/>
      <c r="REO104" s="11"/>
      <c r="REP104" s="11"/>
      <c r="REQ104" s="11"/>
      <c r="RER104" s="11"/>
      <c r="RES104" s="11"/>
      <c r="RET104" s="11"/>
      <c r="REU104" s="11"/>
      <c r="REV104" s="11"/>
      <c r="REW104" s="11"/>
      <c r="REX104" s="11"/>
      <c r="REY104" s="11"/>
      <c r="REZ104" s="11"/>
      <c r="RFA104" s="11"/>
      <c r="RFB104" s="11"/>
      <c r="RFC104" s="11"/>
      <c r="RFD104" s="11"/>
      <c r="RFE104" s="11"/>
      <c r="RFF104" s="11"/>
      <c r="RFG104" s="11"/>
      <c r="RFH104" s="11"/>
      <c r="RFI104" s="11"/>
      <c r="RFJ104" s="11"/>
      <c r="RFK104" s="11"/>
      <c r="RFL104" s="11"/>
      <c r="RFM104" s="11"/>
      <c r="RFN104" s="11"/>
      <c r="RFO104" s="11"/>
      <c r="RFP104" s="11"/>
      <c r="RFQ104" s="11"/>
      <c r="RFR104" s="11"/>
      <c r="RFS104" s="11"/>
      <c r="RFT104" s="11"/>
      <c r="RFU104" s="11"/>
      <c r="RFV104" s="11"/>
      <c r="RFW104" s="11"/>
      <c r="RFX104" s="11"/>
      <c r="RFY104" s="11"/>
      <c r="RFZ104" s="11"/>
      <c r="RGA104" s="11"/>
      <c r="RGB104" s="11"/>
      <c r="RGC104" s="11"/>
      <c r="RGD104" s="11"/>
      <c r="RGE104" s="11"/>
      <c r="RGF104" s="11"/>
      <c r="RGG104" s="11"/>
      <c r="RGH104" s="11"/>
      <c r="RGI104" s="11"/>
      <c r="RGJ104" s="11"/>
      <c r="RGK104" s="11"/>
      <c r="RGL104" s="11"/>
      <c r="RGM104" s="11"/>
      <c r="RGN104" s="11"/>
      <c r="RGO104" s="11"/>
      <c r="RGP104" s="11"/>
      <c r="RGQ104" s="11"/>
      <c r="RGR104" s="11"/>
      <c r="RGS104" s="11"/>
      <c r="RGT104" s="11"/>
      <c r="RGU104" s="11"/>
      <c r="RGV104" s="11"/>
      <c r="RGW104" s="11"/>
      <c r="RGX104" s="11"/>
      <c r="RGY104" s="11"/>
      <c r="RGZ104" s="11"/>
      <c r="RHA104" s="11"/>
      <c r="RHB104" s="11"/>
      <c r="RHC104" s="11"/>
      <c r="RHD104" s="11"/>
      <c r="RHE104" s="11"/>
      <c r="RHF104" s="11"/>
      <c r="RHG104" s="11"/>
      <c r="RHH104" s="11"/>
      <c r="RHI104" s="11"/>
      <c r="RHJ104" s="11"/>
      <c r="RHK104" s="11"/>
      <c r="RHL104" s="11"/>
      <c r="RHM104" s="11"/>
      <c r="RHN104" s="11"/>
      <c r="RHO104" s="11"/>
      <c r="RHP104" s="11"/>
      <c r="RHQ104" s="11"/>
      <c r="RHR104" s="11"/>
      <c r="RHS104" s="11"/>
      <c r="RHT104" s="11"/>
      <c r="RHU104" s="11"/>
      <c r="RHV104" s="11"/>
      <c r="RHW104" s="11"/>
      <c r="RHX104" s="11"/>
      <c r="RHY104" s="11"/>
      <c r="RHZ104" s="11"/>
      <c r="RIA104" s="11"/>
      <c r="RIB104" s="11"/>
      <c r="RIC104" s="11"/>
      <c r="RID104" s="11"/>
      <c r="RIE104" s="11"/>
      <c r="RIF104" s="11"/>
      <c r="RIG104" s="11"/>
      <c r="RIH104" s="11"/>
      <c r="RII104" s="11"/>
      <c r="RIJ104" s="11"/>
      <c r="RIK104" s="11"/>
      <c r="RIL104" s="11"/>
      <c r="RIM104" s="11"/>
      <c r="RIN104" s="11"/>
      <c r="RIO104" s="11"/>
      <c r="RIP104" s="11"/>
      <c r="RIQ104" s="11"/>
      <c r="RIR104" s="11"/>
      <c r="RIS104" s="11"/>
      <c r="RIT104" s="11"/>
      <c r="RIU104" s="11"/>
      <c r="RIV104" s="11"/>
      <c r="RIW104" s="11"/>
      <c r="RIX104" s="11"/>
      <c r="RIY104" s="11"/>
      <c r="RIZ104" s="11"/>
      <c r="RJA104" s="11"/>
      <c r="RJB104" s="11"/>
      <c r="RJC104" s="11"/>
      <c r="RJD104" s="11"/>
      <c r="RJE104" s="11"/>
      <c r="RJF104" s="11"/>
      <c r="RJG104" s="11"/>
      <c r="RJH104" s="11"/>
      <c r="RJI104" s="11"/>
      <c r="RJJ104" s="11"/>
      <c r="RJK104" s="11"/>
      <c r="RJL104" s="11"/>
      <c r="RJM104" s="11"/>
      <c r="RJN104" s="11"/>
      <c r="RJO104" s="11"/>
      <c r="RJP104" s="11"/>
      <c r="RJQ104" s="11"/>
      <c r="RJR104" s="11"/>
      <c r="RJS104" s="11"/>
      <c r="RJT104" s="11"/>
      <c r="RJU104" s="11"/>
      <c r="RJV104" s="11"/>
      <c r="RJW104" s="11"/>
      <c r="RJX104" s="11"/>
      <c r="RJY104" s="11"/>
      <c r="RJZ104" s="11"/>
      <c r="RKA104" s="11"/>
      <c r="RKB104" s="11"/>
      <c r="RKC104" s="11"/>
      <c r="RKD104" s="11"/>
      <c r="RKE104" s="11"/>
      <c r="RKF104" s="11"/>
      <c r="RKG104" s="11"/>
      <c r="RKH104" s="11"/>
      <c r="RKI104" s="11"/>
      <c r="RKJ104" s="11"/>
      <c r="RKK104" s="11"/>
      <c r="RKL104" s="11"/>
      <c r="RKM104" s="11"/>
      <c r="RKN104" s="11"/>
      <c r="RKO104" s="11"/>
      <c r="RKP104" s="11"/>
      <c r="RKQ104" s="11"/>
      <c r="RKR104" s="11"/>
      <c r="RKS104" s="11"/>
      <c r="RKT104" s="11"/>
      <c r="RKU104" s="11"/>
      <c r="RKV104" s="11"/>
      <c r="RKW104" s="11"/>
      <c r="RKX104" s="11"/>
      <c r="RKY104" s="11"/>
      <c r="RKZ104" s="11"/>
      <c r="RLA104" s="11"/>
      <c r="RLB104" s="11"/>
      <c r="RLC104" s="11"/>
      <c r="RLD104" s="11"/>
      <c r="RLE104" s="11"/>
      <c r="RLF104" s="11"/>
      <c r="RLG104" s="11"/>
      <c r="RLH104" s="11"/>
      <c r="RLI104" s="11"/>
      <c r="RLJ104" s="11"/>
      <c r="RLK104" s="11"/>
      <c r="RLL104" s="11"/>
      <c r="RLM104" s="11"/>
      <c r="RLN104" s="11"/>
      <c r="RLO104" s="11"/>
      <c r="RLP104" s="11"/>
      <c r="RLQ104" s="11"/>
      <c r="RLR104" s="11"/>
      <c r="RLS104" s="11"/>
      <c r="RLT104" s="11"/>
      <c r="RLU104" s="11"/>
      <c r="RLV104" s="11"/>
      <c r="RLW104" s="11"/>
      <c r="RLX104" s="11"/>
      <c r="RLY104" s="11"/>
      <c r="RLZ104" s="11"/>
      <c r="RMA104" s="11"/>
      <c r="RMB104" s="11"/>
      <c r="RMC104" s="11"/>
      <c r="RMD104" s="11"/>
      <c r="RME104" s="11"/>
      <c r="RMF104" s="11"/>
      <c r="RMG104" s="11"/>
      <c r="RMH104" s="11"/>
      <c r="RMI104" s="11"/>
      <c r="RMJ104" s="11"/>
      <c r="RMK104" s="11"/>
      <c r="RML104" s="11"/>
      <c r="RMM104" s="11"/>
      <c r="RMN104" s="11"/>
      <c r="RMO104" s="11"/>
      <c r="RMP104" s="11"/>
      <c r="RMQ104" s="11"/>
      <c r="RMR104" s="11"/>
      <c r="RMS104" s="11"/>
      <c r="RMT104" s="11"/>
      <c r="RMU104" s="11"/>
      <c r="RMV104" s="11"/>
      <c r="RMW104" s="11"/>
      <c r="RMX104" s="11"/>
      <c r="RMY104" s="11"/>
      <c r="RMZ104" s="11"/>
      <c r="RNA104" s="11"/>
      <c r="RNB104" s="11"/>
      <c r="RNC104" s="11"/>
      <c r="RND104" s="11"/>
      <c r="RNE104" s="11"/>
      <c r="RNF104" s="11"/>
      <c r="RNG104" s="11"/>
      <c r="RNH104" s="11"/>
      <c r="RNI104" s="11"/>
      <c r="RNJ104" s="11"/>
      <c r="RNK104" s="11"/>
      <c r="RNL104" s="11"/>
      <c r="RNM104" s="11"/>
      <c r="RNN104" s="11"/>
      <c r="RNO104" s="11"/>
      <c r="RNP104" s="11"/>
      <c r="RNQ104" s="11"/>
      <c r="RNR104" s="11"/>
      <c r="RNS104" s="11"/>
      <c r="RNT104" s="11"/>
      <c r="RNU104" s="11"/>
      <c r="RNV104" s="11"/>
      <c r="RNW104" s="11"/>
      <c r="RNX104" s="11"/>
      <c r="RNY104" s="11"/>
      <c r="RNZ104" s="11"/>
      <c r="ROA104" s="11"/>
      <c r="ROB104" s="11"/>
      <c r="ROC104" s="11"/>
      <c r="ROD104" s="11"/>
      <c r="ROE104" s="11"/>
      <c r="ROF104" s="11"/>
      <c r="ROG104" s="11"/>
      <c r="ROH104" s="11"/>
      <c r="ROI104" s="11"/>
      <c r="ROJ104" s="11"/>
      <c r="ROK104" s="11"/>
      <c r="ROL104" s="11"/>
      <c r="ROM104" s="11"/>
      <c r="RON104" s="11"/>
      <c r="ROO104" s="11"/>
      <c r="ROP104" s="11"/>
      <c r="ROQ104" s="11"/>
      <c r="ROR104" s="11"/>
      <c r="ROS104" s="11"/>
      <c r="ROT104" s="11"/>
      <c r="ROU104" s="11"/>
      <c r="ROV104" s="11"/>
      <c r="ROW104" s="11"/>
      <c r="ROX104" s="11"/>
      <c r="ROY104" s="11"/>
      <c r="ROZ104" s="11"/>
      <c r="RPA104" s="11"/>
      <c r="RPB104" s="11"/>
      <c r="RPC104" s="11"/>
      <c r="RPD104" s="11"/>
      <c r="RPE104" s="11"/>
      <c r="RPF104" s="11"/>
      <c r="RPG104" s="11"/>
      <c r="RPH104" s="11"/>
      <c r="RPI104" s="11"/>
      <c r="RPJ104" s="11"/>
      <c r="RPK104" s="11"/>
      <c r="RPL104" s="11"/>
      <c r="RPM104" s="11"/>
      <c r="RPN104" s="11"/>
      <c r="RPO104" s="11"/>
      <c r="RPP104" s="11"/>
      <c r="RPQ104" s="11"/>
      <c r="RPR104" s="11"/>
      <c r="RPS104" s="11"/>
      <c r="RPT104" s="11"/>
      <c r="RPU104" s="11"/>
      <c r="RPV104" s="11"/>
      <c r="RPW104" s="11"/>
      <c r="RPX104" s="11"/>
      <c r="RPY104" s="11"/>
      <c r="RPZ104" s="11"/>
      <c r="RQA104" s="11"/>
      <c r="RQB104" s="11"/>
      <c r="RQC104" s="11"/>
      <c r="RQD104" s="11"/>
      <c r="RQE104" s="11"/>
      <c r="RQF104" s="11"/>
      <c r="RQG104" s="11"/>
      <c r="RQH104" s="11"/>
      <c r="RQI104" s="11"/>
      <c r="RQJ104" s="11"/>
      <c r="RQK104" s="11"/>
      <c r="RQL104" s="11"/>
      <c r="RQM104" s="11"/>
      <c r="RQN104" s="11"/>
      <c r="RQO104" s="11"/>
      <c r="RQP104" s="11"/>
      <c r="RQQ104" s="11"/>
      <c r="RQR104" s="11"/>
      <c r="RQS104" s="11"/>
      <c r="RQT104" s="11"/>
      <c r="RQU104" s="11"/>
      <c r="RQV104" s="11"/>
      <c r="RQW104" s="11"/>
      <c r="RQX104" s="11"/>
      <c r="RQY104" s="11"/>
      <c r="RQZ104" s="11"/>
      <c r="RRA104" s="11"/>
      <c r="RRB104" s="11"/>
      <c r="RRC104" s="11"/>
      <c r="RRD104" s="11"/>
      <c r="RRE104" s="11"/>
      <c r="RRF104" s="11"/>
      <c r="RRG104" s="11"/>
      <c r="RRH104" s="11"/>
      <c r="RRI104" s="11"/>
      <c r="RRJ104" s="11"/>
      <c r="RRK104" s="11"/>
      <c r="RRL104" s="11"/>
      <c r="RRM104" s="11"/>
      <c r="RRN104" s="11"/>
      <c r="RRO104" s="11"/>
      <c r="RRP104" s="11"/>
      <c r="RRQ104" s="11"/>
      <c r="RRR104" s="11"/>
      <c r="RRS104" s="11"/>
      <c r="RRT104" s="11"/>
      <c r="RRU104" s="11"/>
      <c r="RRV104" s="11"/>
      <c r="RRW104" s="11"/>
      <c r="RRX104" s="11"/>
      <c r="RRY104" s="11"/>
      <c r="RRZ104" s="11"/>
      <c r="RSA104" s="11"/>
      <c r="RSB104" s="11"/>
      <c r="RSC104" s="11"/>
      <c r="RSD104" s="11"/>
      <c r="RSE104" s="11"/>
      <c r="RSF104" s="11"/>
      <c r="RSG104" s="11"/>
      <c r="RSH104" s="11"/>
      <c r="RSI104" s="11"/>
      <c r="RSJ104" s="11"/>
      <c r="RSK104" s="11"/>
      <c r="RSL104" s="11"/>
      <c r="RSM104" s="11"/>
      <c r="RSN104" s="11"/>
      <c r="RSO104" s="11"/>
      <c r="RSP104" s="11"/>
      <c r="RSQ104" s="11"/>
      <c r="RSR104" s="11"/>
      <c r="RSS104" s="11"/>
      <c r="RST104" s="11"/>
      <c r="RSU104" s="11"/>
      <c r="RSV104" s="11"/>
      <c r="RSW104" s="11"/>
      <c r="RSX104" s="11"/>
      <c r="RSY104" s="11"/>
      <c r="RSZ104" s="11"/>
      <c r="RTA104" s="11"/>
      <c r="RTB104" s="11"/>
      <c r="RTC104" s="11"/>
      <c r="RTD104" s="11"/>
      <c r="RTE104" s="11"/>
      <c r="RTF104" s="11"/>
      <c r="RTG104" s="11"/>
      <c r="RTH104" s="11"/>
      <c r="RTI104" s="11"/>
      <c r="RTJ104" s="11"/>
      <c r="RTK104" s="11"/>
      <c r="RTL104" s="11"/>
      <c r="RTM104" s="11"/>
      <c r="RTN104" s="11"/>
      <c r="RTO104" s="11"/>
      <c r="RTP104" s="11"/>
      <c r="RTQ104" s="11"/>
      <c r="RTR104" s="11"/>
      <c r="RTS104" s="11"/>
      <c r="RTT104" s="11"/>
      <c r="RTU104" s="11"/>
      <c r="RTV104" s="11"/>
      <c r="RTW104" s="11"/>
      <c r="RTX104" s="11"/>
      <c r="RTY104" s="11"/>
      <c r="RTZ104" s="11"/>
      <c r="RUA104" s="11"/>
      <c r="RUB104" s="11"/>
      <c r="RUC104" s="11"/>
      <c r="RUD104" s="11"/>
      <c r="RUE104" s="11"/>
      <c r="RUF104" s="11"/>
      <c r="RUG104" s="11"/>
      <c r="RUH104" s="11"/>
      <c r="RUI104" s="11"/>
      <c r="RUJ104" s="11"/>
      <c r="RUK104" s="11"/>
      <c r="RUL104" s="11"/>
      <c r="RUM104" s="11"/>
      <c r="RUN104" s="11"/>
      <c r="RUO104" s="11"/>
      <c r="RUP104" s="11"/>
      <c r="RUQ104" s="11"/>
      <c r="RUR104" s="11"/>
      <c r="RUS104" s="11"/>
      <c r="RUT104" s="11"/>
      <c r="RUU104" s="11"/>
      <c r="RUV104" s="11"/>
      <c r="RUW104" s="11"/>
      <c r="RUX104" s="11"/>
      <c r="RUY104" s="11"/>
      <c r="RUZ104" s="11"/>
      <c r="RVA104" s="11"/>
      <c r="RVB104" s="11"/>
      <c r="RVC104" s="11"/>
      <c r="RVD104" s="11"/>
      <c r="RVE104" s="11"/>
      <c r="RVF104" s="11"/>
      <c r="RVG104" s="11"/>
      <c r="RVH104" s="11"/>
      <c r="RVI104" s="11"/>
      <c r="RVJ104" s="11"/>
      <c r="RVK104" s="11"/>
      <c r="RVL104" s="11"/>
      <c r="RVM104" s="11"/>
      <c r="RVN104" s="11"/>
      <c r="RVO104" s="11"/>
      <c r="RVP104" s="11"/>
      <c r="RVQ104" s="11"/>
      <c r="RVR104" s="11"/>
      <c r="RVS104" s="11"/>
      <c r="RVT104" s="11"/>
      <c r="RVU104" s="11"/>
      <c r="RVV104" s="11"/>
      <c r="RVW104" s="11"/>
      <c r="RVX104" s="11"/>
      <c r="RVY104" s="11"/>
      <c r="RVZ104" s="11"/>
      <c r="RWA104" s="11"/>
      <c r="RWB104" s="11"/>
      <c r="RWC104" s="11"/>
      <c r="RWD104" s="11"/>
      <c r="RWE104" s="11"/>
      <c r="RWF104" s="11"/>
      <c r="RWG104" s="11"/>
      <c r="RWH104" s="11"/>
      <c r="RWI104" s="11"/>
      <c r="RWJ104" s="11"/>
      <c r="RWK104" s="11"/>
      <c r="RWL104" s="11"/>
      <c r="RWM104" s="11"/>
      <c r="RWN104" s="11"/>
      <c r="RWO104" s="11"/>
      <c r="RWP104" s="11"/>
      <c r="RWQ104" s="11"/>
      <c r="RWR104" s="11"/>
      <c r="RWS104" s="11"/>
      <c r="RWT104" s="11"/>
      <c r="RWU104" s="11"/>
      <c r="RWV104" s="11"/>
      <c r="RWW104" s="11"/>
      <c r="RWX104" s="11"/>
      <c r="RWY104" s="11"/>
      <c r="RWZ104" s="11"/>
      <c r="RXA104" s="11"/>
      <c r="RXB104" s="11"/>
      <c r="RXC104" s="11"/>
      <c r="RXD104" s="11"/>
      <c r="RXE104" s="11"/>
      <c r="RXF104" s="11"/>
      <c r="RXG104" s="11"/>
      <c r="RXH104" s="11"/>
      <c r="RXI104" s="11"/>
      <c r="RXJ104" s="11"/>
      <c r="RXK104" s="11"/>
      <c r="RXL104" s="11"/>
      <c r="RXM104" s="11"/>
      <c r="RXN104" s="11"/>
      <c r="RXO104" s="11"/>
      <c r="RXP104" s="11"/>
      <c r="RXQ104" s="11"/>
      <c r="RXR104" s="11"/>
      <c r="RXS104" s="11"/>
      <c r="RXT104" s="11"/>
      <c r="RXU104" s="11"/>
      <c r="RXV104" s="11"/>
      <c r="RXW104" s="11"/>
      <c r="RXX104" s="11"/>
      <c r="RXY104" s="11"/>
      <c r="RXZ104" s="11"/>
      <c r="RYA104" s="11"/>
      <c r="RYB104" s="11"/>
      <c r="RYC104" s="11"/>
      <c r="RYD104" s="11"/>
      <c r="RYE104" s="11"/>
      <c r="RYF104" s="11"/>
      <c r="RYG104" s="11"/>
      <c r="RYH104" s="11"/>
      <c r="RYI104" s="11"/>
      <c r="RYJ104" s="11"/>
      <c r="RYK104" s="11"/>
      <c r="RYL104" s="11"/>
      <c r="RYM104" s="11"/>
      <c r="RYN104" s="11"/>
      <c r="RYO104" s="11"/>
      <c r="RYP104" s="11"/>
      <c r="RYQ104" s="11"/>
      <c r="RYR104" s="11"/>
      <c r="RYS104" s="11"/>
      <c r="RYT104" s="11"/>
      <c r="RYU104" s="11"/>
      <c r="RYV104" s="11"/>
      <c r="RYW104" s="11"/>
      <c r="RYX104" s="11"/>
      <c r="RYY104" s="11"/>
      <c r="RYZ104" s="11"/>
      <c r="RZA104" s="11"/>
      <c r="RZB104" s="11"/>
      <c r="RZC104" s="11"/>
      <c r="RZD104" s="11"/>
      <c r="RZE104" s="11"/>
      <c r="RZF104" s="11"/>
      <c r="RZG104" s="11"/>
      <c r="RZH104" s="11"/>
      <c r="RZI104" s="11"/>
      <c r="RZJ104" s="11"/>
      <c r="RZK104" s="11"/>
      <c r="RZL104" s="11"/>
      <c r="RZM104" s="11"/>
      <c r="RZN104" s="11"/>
      <c r="RZO104" s="11"/>
      <c r="RZP104" s="11"/>
      <c r="RZQ104" s="11"/>
      <c r="RZR104" s="11"/>
      <c r="RZS104" s="11"/>
      <c r="RZT104" s="11"/>
      <c r="RZU104" s="11"/>
      <c r="RZV104" s="11"/>
      <c r="RZW104" s="11"/>
      <c r="RZX104" s="11"/>
      <c r="RZY104" s="11"/>
      <c r="RZZ104" s="11"/>
      <c r="SAA104" s="11"/>
      <c r="SAB104" s="11"/>
      <c r="SAC104" s="11"/>
      <c r="SAD104" s="11"/>
      <c r="SAE104" s="11"/>
      <c r="SAF104" s="11"/>
      <c r="SAG104" s="11"/>
      <c r="SAH104" s="11"/>
      <c r="SAI104" s="11"/>
      <c r="SAJ104" s="11"/>
      <c r="SAK104" s="11"/>
      <c r="SAL104" s="11"/>
      <c r="SAM104" s="11"/>
      <c r="SAN104" s="11"/>
      <c r="SAO104" s="11"/>
      <c r="SAP104" s="11"/>
      <c r="SAQ104" s="11"/>
      <c r="SAR104" s="11"/>
      <c r="SAS104" s="11"/>
      <c r="SAT104" s="11"/>
      <c r="SAU104" s="11"/>
      <c r="SAV104" s="11"/>
      <c r="SAW104" s="11"/>
      <c r="SAX104" s="11"/>
      <c r="SAY104" s="11"/>
      <c r="SAZ104" s="11"/>
      <c r="SBA104" s="11"/>
      <c r="SBB104" s="11"/>
      <c r="SBC104" s="11"/>
      <c r="SBD104" s="11"/>
      <c r="SBE104" s="11"/>
      <c r="SBF104" s="11"/>
      <c r="SBG104" s="11"/>
      <c r="SBH104" s="11"/>
      <c r="SBI104" s="11"/>
      <c r="SBJ104" s="11"/>
      <c r="SBK104" s="11"/>
      <c r="SBL104" s="11"/>
      <c r="SBM104" s="11"/>
      <c r="SBN104" s="11"/>
      <c r="SBO104" s="11"/>
      <c r="SBP104" s="11"/>
      <c r="SBQ104" s="11"/>
      <c r="SBR104" s="11"/>
      <c r="SBS104" s="11"/>
      <c r="SBT104" s="11"/>
      <c r="SBU104" s="11"/>
      <c r="SBV104" s="11"/>
      <c r="SBW104" s="11"/>
      <c r="SBX104" s="11"/>
      <c r="SBY104" s="11"/>
      <c r="SBZ104" s="11"/>
      <c r="SCA104" s="11"/>
      <c r="SCB104" s="11"/>
      <c r="SCC104" s="11"/>
      <c r="SCD104" s="11"/>
      <c r="SCE104" s="11"/>
      <c r="SCF104" s="11"/>
      <c r="SCG104" s="11"/>
      <c r="SCH104" s="11"/>
      <c r="SCI104" s="11"/>
      <c r="SCJ104" s="11"/>
      <c r="SCK104" s="11"/>
      <c r="SCL104" s="11"/>
      <c r="SCM104" s="11"/>
      <c r="SCN104" s="11"/>
      <c r="SCO104" s="11"/>
      <c r="SCP104" s="11"/>
      <c r="SCQ104" s="11"/>
      <c r="SCR104" s="11"/>
      <c r="SCS104" s="11"/>
      <c r="SCT104" s="11"/>
      <c r="SCU104" s="11"/>
      <c r="SCV104" s="11"/>
      <c r="SCW104" s="11"/>
      <c r="SCX104" s="11"/>
      <c r="SCY104" s="11"/>
      <c r="SCZ104" s="11"/>
      <c r="SDA104" s="11"/>
      <c r="SDB104" s="11"/>
      <c r="SDC104" s="11"/>
      <c r="SDD104" s="11"/>
      <c r="SDE104" s="11"/>
      <c r="SDF104" s="11"/>
      <c r="SDG104" s="11"/>
      <c r="SDH104" s="11"/>
      <c r="SDI104" s="11"/>
      <c r="SDJ104" s="11"/>
      <c r="SDK104" s="11"/>
      <c r="SDL104" s="11"/>
      <c r="SDM104" s="11"/>
      <c r="SDN104" s="11"/>
      <c r="SDO104" s="11"/>
      <c r="SDP104" s="11"/>
      <c r="SDQ104" s="11"/>
      <c r="SDR104" s="11"/>
      <c r="SDS104" s="11"/>
      <c r="SDT104" s="11"/>
      <c r="SDU104" s="11"/>
      <c r="SDV104" s="11"/>
      <c r="SDW104" s="11"/>
      <c r="SDX104" s="11"/>
      <c r="SDY104" s="11"/>
      <c r="SDZ104" s="11"/>
      <c r="SEA104" s="11"/>
      <c r="SEB104" s="11"/>
      <c r="SEC104" s="11"/>
      <c r="SED104" s="11"/>
      <c r="SEE104" s="11"/>
      <c r="SEF104" s="11"/>
      <c r="SEG104" s="11"/>
      <c r="SEH104" s="11"/>
      <c r="SEI104" s="11"/>
      <c r="SEJ104" s="11"/>
      <c r="SEK104" s="11"/>
      <c r="SEL104" s="11"/>
      <c r="SEM104" s="11"/>
      <c r="SEN104" s="11"/>
      <c r="SEO104" s="11"/>
      <c r="SEP104" s="11"/>
      <c r="SEQ104" s="11"/>
      <c r="SER104" s="11"/>
      <c r="SES104" s="11"/>
      <c r="SET104" s="11"/>
      <c r="SEU104" s="11"/>
      <c r="SEV104" s="11"/>
      <c r="SEW104" s="11"/>
      <c r="SEX104" s="11"/>
      <c r="SEY104" s="11"/>
      <c r="SEZ104" s="11"/>
      <c r="SFA104" s="11"/>
      <c r="SFB104" s="11"/>
      <c r="SFC104" s="11"/>
      <c r="SFD104" s="11"/>
      <c r="SFE104" s="11"/>
      <c r="SFF104" s="11"/>
      <c r="SFG104" s="11"/>
      <c r="SFH104" s="11"/>
      <c r="SFI104" s="11"/>
      <c r="SFJ104" s="11"/>
      <c r="SFK104" s="11"/>
      <c r="SFL104" s="11"/>
      <c r="SFM104" s="11"/>
      <c r="SFN104" s="11"/>
      <c r="SFO104" s="11"/>
      <c r="SFP104" s="11"/>
      <c r="SFQ104" s="11"/>
      <c r="SFR104" s="11"/>
      <c r="SFS104" s="11"/>
      <c r="SFT104" s="11"/>
      <c r="SFU104" s="11"/>
      <c r="SFV104" s="11"/>
      <c r="SFW104" s="11"/>
      <c r="SFX104" s="11"/>
      <c r="SFY104" s="11"/>
      <c r="SFZ104" s="11"/>
      <c r="SGA104" s="11"/>
      <c r="SGB104" s="11"/>
      <c r="SGC104" s="11"/>
      <c r="SGD104" s="11"/>
      <c r="SGE104" s="11"/>
      <c r="SGF104" s="11"/>
      <c r="SGG104" s="11"/>
      <c r="SGH104" s="11"/>
      <c r="SGI104" s="11"/>
      <c r="SGJ104" s="11"/>
      <c r="SGK104" s="11"/>
      <c r="SGL104" s="11"/>
      <c r="SGM104" s="11"/>
      <c r="SGN104" s="11"/>
      <c r="SGO104" s="11"/>
      <c r="SGP104" s="11"/>
      <c r="SGQ104" s="11"/>
      <c r="SGR104" s="11"/>
      <c r="SGS104" s="11"/>
      <c r="SGT104" s="11"/>
      <c r="SGU104" s="11"/>
      <c r="SGV104" s="11"/>
      <c r="SGW104" s="11"/>
      <c r="SGX104" s="11"/>
      <c r="SGY104" s="11"/>
      <c r="SGZ104" s="11"/>
      <c r="SHA104" s="11"/>
      <c r="SHB104" s="11"/>
      <c r="SHC104" s="11"/>
      <c r="SHD104" s="11"/>
      <c r="SHE104" s="11"/>
      <c r="SHF104" s="11"/>
      <c r="SHG104" s="11"/>
      <c r="SHH104" s="11"/>
      <c r="SHI104" s="11"/>
      <c r="SHJ104" s="11"/>
      <c r="SHK104" s="11"/>
      <c r="SHL104" s="11"/>
      <c r="SHM104" s="11"/>
      <c r="SHN104" s="11"/>
      <c r="SHO104" s="11"/>
      <c r="SHP104" s="11"/>
      <c r="SHQ104" s="11"/>
      <c r="SHR104" s="11"/>
      <c r="SHS104" s="11"/>
      <c r="SHT104" s="11"/>
      <c r="SHU104" s="11"/>
      <c r="SHV104" s="11"/>
      <c r="SHW104" s="11"/>
      <c r="SHX104" s="11"/>
      <c r="SHY104" s="11"/>
      <c r="SHZ104" s="11"/>
      <c r="SIA104" s="11"/>
      <c r="SIB104" s="11"/>
      <c r="SIC104" s="11"/>
      <c r="SID104" s="11"/>
      <c r="SIE104" s="11"/>
      <c r="SIF104" s="11"/>
      <c r="SIG104" s="11"/>
      <c r="SIH104" s="11"/>
      <c r="SII104" s="11"/>
      <c r="SIJ104" s="11"/>
      <c r="SIK104" s="11"/>
      <c r="SIL104" s="11"/>
      <c r="SIM104" s="11"/>
      <c r="SIN104" s="11"/>
      <c r="SIO104" s="11"/>
      <c r="SIP104" s="11"/>
      <c r="SIQ104" s="11"/>
      <c r="SIR104" s="11"/>
      <c r="SIS104" s="11"/>
      <c r="SIT104" s="11"/>
      <c r="SIU104" s="11"/>
      <c r="SIV104" s="11"/>
      <c r="SIW104" s="11"/>
      <c r="SIX104" s="11"/>
      <c r="SIY104" s="11"/>
      <c r="SIZ104" s="11"/>
      <c r="SJA104" s="11"/>
      <c r="SJB104" s="11"/>
      <c r="SJC104" s="11"/>
      <c r="SJD104" s="11"/>
      <c r="SJE104" s="11"/>
      <c r="SJF104" s="11"/>
      <c r="SJG104" s="11"/>
      <c r="SJH104" s="11"/>
      <c r="SJI104" s="11"/>
      <c r="SJJ104" s="11"/>
      <c r="SJK104" s="11"/>
      <c r="SJL104" s="11"/>
      <c r="SJM104" s="11"/>
      <c r="SJN104" s="11"/>
      <c r="SJO104" s="11"/>
      <c r="SJP104" s="11"/>
      <c r="SJQ104" s="11"/>
      <c r="SJR104" s="11"/>
      <c r="SJS104" s="11"/>
      <c r="SJT104" s="11"/>
      <c r="SJU104" s="11"/>
      <c r="SJV104" s="11"/>
      <c r="SJW104" s="11"/>
      <c r="SJX104" s="11"/>
      <c r="SJY104" s="11"/>
      <c r="SJZ104" s="11"/>
      <c r="SKA104" s="11"/>
      <c r="SKB104" s="11"/>
      <c r="SKC104" s="11"/>
      <c r="SKD104" s="11"/>
      <c r="SKE104" s="11"/>
      <c r="SKF104" s="11"/>
      <c r="SKG104" s="11"/>
      <c r="SKH104" s="11"/>
      <c r="SKI104" s="11"/>
      <c r="SKJ104" s="11"/>
      <c r="SKK104" s="11"/>
      <c r="SKL104" s="11"/>
      <c r="SKM104" s="11"/>
      <c r="SKN104" s="11"/>
      <c r="SKO104" s="11"/>
      <c r="SKP104" s="11"/>
      <c r="SKQ104" s="11"/>
      <c r="SKR104" s="11"/>
      <c r="SKS104" s="11"/>
      <c r="SKT104" s="11"/>
      <c r="SKU104" s="11"/>
      <c r="SKV104" s="11"/>
      <c r="SKW104" s="11"/>
      <c r="SKX104" s="11"/>
      <c r="SKY104" s="11"/>
      <c r="SKZ104" s="11"/>
      <c r="SLA104" s="11"/>
      <c r="SLB104" s="11"/>
      <c r="SLC104" s="11"/>
      <c r="SLD104" s="11"/>
      <c r="SLE104" s="11"/>
      <c r="SLF104" s="11"/>
      <c r="SLG104" s="11"/>
      <c r="SLH104" s="11"/>
      <c r="SLI104" s="11"/>
      <c r="SLJ104" s="11"/>
      <c r="SLK104" s="11"/>
      <c r="SLL104" s="11"/>
      <c r="SLM104" s="11"/>
      <c r="SLN104" s="11"/>
      <c r="SLO104" s="11"/>
      <c r="SLP104" s="11"/>
      <c r="SLQ104" s="11"/>
      <c r="SLR104" s="11"/>
      <c r="SLS104" s="11"/>
      <c r="SLT104" s="11"/>
      <c r="SLU104" s="11"/>
      <c r="SLV104" s="11"/>
      <c r="SLW104" s="11"/>
      <c r="SLX104" s="11"/>
      <c r="SLY104" s="11"/>
      <c r="SLZ104" s="11"/>
      <c r="SMA104" s="11"/>
      <c r="SMB104" s="11"/>
      <c r="SMC104" s="11"/>
      <c r="SMD104" s="11"/>
      <c r="SME104" s="11"/>
      <c r="SMF104" s="11"/>
      <c r="SMG104" s="11"/>
      <c r="SMH104" s="11"/>
      <c r="SMI104" s="11"/>
      <c r="SMJ104" s="11"/>
      <c r="SMK104" s="11"/>
      <c r="SML104" s="11"/>
      <c r="SMM104" s="11"/>
      <c r="SMN104" s="11"/>
      <c r="SMO104" s="11"/>
      <c r="SMP104" s="11"/>
      <c r="SMQ104" s="11"/>
      <c r="SMR104" s="11"/>
      <c r="SMS104" s="11"/>
      <c r="SMT104" s="11"/>
      <c r="SMU104" s="11"/>
      <c r="SMV104" s="11"/>
      <c r="SMW104" s="11"/>
      <c r="SMX104" s="11"/>
      <c r="SMY104" s="11"/>
      <c r="SMZ104" s="11"/>
      <c r="SNA104" s="11"/>
      <c r="SNB104" s="11"/>
      <c r="SNC104" s="11"/>
      <c r="SND104" s="11"/>
      <c r="SNE104" s="11"/>
      <c r="SNF104" s="11"/>
      <c r="SNG104" s="11"/>
      <c r="SNH104" s="11"/>
      <c r="SNI104" s="11"/>
      <c r="SNJ104" s="11"/>
      <c r="SNK104" s="11"/>
      <c r="SNL104" s="11"/>
      <c r="SNM104" s="11"/>
      <c r="SNN104" s="11"/>
      <c r="SNO104" s="11"/>
      <c r="SNP104" s="11"/>
      <c r="SNQ104" s="11"/>
      <c r="SNR104" s="11"/>
      <c r="SNS104" s="11"/>
      <c r="SNT104" s="11"/>
      <c r="SNU104" s="11"/>
      <c r="SNV104" s="11"/>
      <c r="SNW104" s="11"/>
      <c r="SNX104" s="11"/>
      <c r="SNY104" s="11"/>
      <c r="SNZ104" s="11"/>
      <c r="SOA104" s="11"/>
      <c r="SOB104" s="11"/>
      <c r="SOC104" s="11"/>
      <c r="SOD104" s="11"/>
      <c r="SOE104" s="11"/>
      <c r="SOF104" s="11"/>
      <c r="SOG104" s="11"/>
      <c r="SOH104" s="11"/>
      <c r="SOI104" s="11"/>
      <c r="SOJ104" s="11"/>
      <c r="SOK104" s="11"/>
      <c r="SOL104" s="11"/>
      <c r="SOM104" s="11"/>
      <c r="SON104" s="11"/>
      <c r="SOO104" s="11"/>
      <c r="SOP104" s="11"/>
      <c r="SOQ104" s="11"/>
      <c r="SOR104" s="11"/>
      <c r="SOS104" s="11"/>
      <c r="SOT104" s="11"/>
      <c r="SOU104" s="11"/>
      <c r="SOV104" s="11"/>
      <c r="SOW104" s="11"/>
      <c r="SOX104" s="11"/>
      <c r="SOY104" s="11"/>
      <c r="SOZ104" s="11"/>
      <c r="SPA104" s="11"/>
      <c r="SPB104" s="11"/>
      <c r="SPC104" s="11"/>
      <c r="SPD104" s="11"/>
      <c r="SPE104" s="11"/>
      <c r="SPF104" s="11"/>
      <c r="SPG104" s="11"/>
      <c r="SPH104" s="11"/>
      <c r="SPI104" s="11"/>
      <c r="SPJ104" s="11"/>
      <c r="SPK104" s="11"/>
      <c r="SPL104" s="11"/>
      <c r="SPM104" s="11"/>
      <c r="SPN104" s="11"/>
      <c r="SPO104" s="11"/>
      <c r="SPP104" s="11"/>
      <c r="SPQ104" s="11"/>
      <c r="SPR104" s="11"/>
      <c r="SPS104" s="11"/>
      <c r="SPT104" s="11"/>
      <c r="SPU104" s="11"/>
      <c r="SPV104" s="11"/>
      <c r="SPW104" s="11"/>
      <c r="SPX104" s="11"/>
      <c r="SPY104" s="11"/>
      <c r="SPZ104" s="11"/>
      <c r="SQA104" s="11"/>
      <c r="SQB104" s="11"/>
      <c r="SQC104" s="11"/>
      <c r="SQD104" s="11"/>
      <c r="SQE104" s="11"/>
      <c r="SQF104" s="11"/>
      <c r="SQG104" s="11"/>
      <c r="SQH104" s="11"/>
      <c r="SQI104" s="11"/>
      <c r="SQJ104" s="11"/>
      <c r="SQK104" s="11"/>
      <c r="SQL104" s="11"/>
      <c r="SQM104" s="11"/>
      <c r="SQN104" s="11"/>
      <c r="SQO104" s="11"/>
      <c r="SQP104" s="11"/>
      <c r="SQQ104" s="11"/>
      <c r="SQR104" s="11"/>
      <c r="SQS104" s="11"/>
      <c r="SQT104" s="11"/>
      <c r="SQU104" s="11"/>
      <c r="SQV104" s="11"/>
      <c r="SQW104" s="11"/>
      <c r="SQX104" s="11"/>
      <c r="SQY104" s="11"/>
      <c r="SQZ104" s="11"/>
      <c r="SRA104" s="11"/>
      <c r="SRB104" s="11"/>
      <c r="SRC104" s="11"/>
      <c r="SRD104" s="11"/>
      <c r="SRE104" s="11"/>
      <c r="SRF104" s="11"/>
      <c r="SRG104" s="11"/>
      <c r="SRH104" s="11"/>
      <c r="SRI104" s="11"/>
      <c r="SRJ104" s="11"/>
      <c r="SRK104" s="11"/>
      <c r="SRL104" s="11"/>
      <c r="SRM104" s="11"/>
      <c r="SRN104" s="11"/>
      <c r="SRO104" s="11"/>
      <c r="SRP104" s="11"/>
      <c r="SRQ104" s="11"/>
      <c r="SRR104" s="11"/>
      <c r="SRS104" s="11"/>
      <c r="SRT104" s="11"/>
      <c r="SRU104" s="11"/>
      <c r="SRV104" s="11"/>
      <c r="SRW104" s="11"/>
      <c r="SRX104" s="11"/>
      <c r="SRY104" s="11"/>
      <c r="SRZ104" s="11"/>
      <c r="SSA104" s="11"/>
      <c r="SSB104" s="11"/>
      <c r="SSC104" s="11"/>
      <c r="SSD104" s="11"/>
      <c r="SSE104" s="11"/>
      <c r="SSF104" s="11"/>
      <c r="SSG104" s="11"/>
      <c r="SSH104" s="11"/>
      <c r="SSI104" s="11"/>
      <c r="SSJ104" s="11"/>
      <c r="SSK104" s="11"/>
      <c r="SSL104" s="11"/>
      <c r="SSM104" s="11"/>
      <c r="SSN104" s="11"/>
      <c r="SSO104" s="11"/>
      <c r="SSP104" s="11"/>
      <c r="SSQ104" s="11"/>
      <c r="SSR104" s="11"/>
      <c r="SSS104" s="11"/>
      <c r="SST104" s="11"/>
      <c r="SSU104" s="11"/>
      <c r="SSV104" s="11"/>
      <c r="SSW104" s="11"/>
      <c r="SSX104" s="11"/>
      <c r="SSY104" s="11"/>
      <c r="SSZ104" s="11"/>
      <c r="STA104" s="11"/>
      <c r="STB104" s="11"/>
      <c r="STC104" s="11"/>
      <c r="STD104" s="11"/>
      <c r="STE104" s="11"/>
      <c r="STF104" s="11"/>
      <c r="STG104" s="11"/>
      <c r="STH104" s="11"/>
      <c r="STI104" s="11"/>
      <c r="STJ104" s="11"/>
      <c r="STK104" s="11"/>
      <c r="STL104" s="11"/>
      <c r="STM104" s="11"/>
      <c r="STN104" s="11"/>
      <c r="STO104" s="11"/>
      <c r="STP104" s="11"/>
      <c r="STQ104" s="11"/>
      <c r="STR104" s="11"/>
      <c r="STS104" s="11"/>
      <c r="STT104" s="11"/>
      <c r="STU104" s="11"/>
      <c r="STV104" s="11"/>
      <c r="STW104" s="11"/>
      <c r="STX104" s="11"/>
      <c r="STY104" s="11"/>
      <c r="STZ104" s="11"/>
      <c r="SUA104" s="11"/>
      <c r="SUB104" s="11"/>
      <c r="SUC104" s="11"/>
      <c r="SUD104" s="11"/>
      <c r="SUE104" s="11"/>
      <c r="SUF104" s="11"/>
      <c r="SUG104" s="11"/>
      <c r="SUH104" s="11"/>
      <c r="SUI104" s="11"/>
      <c r="SUJ104" s="11"/>
      <c r="SUK104" s="11"/>
      <c r="SUL104" s="11"/>
      <c r="SUM104" s="11"/>
      <c r="SUN104" s="11"/>
      <c r="SUO104" s="11"/>
      <c r="SUP104" s="11"/>
      <c r="SUQ104" s="11"/>
      <c r="SUR104" s="11"/>
      <c r="SUS104" s="11"/>
      <c r="SUT104" s="11"/>
      <c r="SUU104" s="11"/>
      <c r="SUV104" s="11"/>
      <c r="SUW104" s="11"/>
      <c r="SUX104" s="11"/>
      <c r="SUY104" s="11"/>
      <c r="SUZ104" s="11"/>
      <c r="SVA104" s="11"/>
      <c r="SVB104" s="11"/>
      <c r="SVC104" s="11"/>
      <c r="SVD104" s="11"/>
      <c r="SVE104" s="11"/>
      <c r="SVF104" s="11"/>
      <c r="SVG104" s="11"/>
      <c r="SVH104" s="11"/>
      <c r="SVI104" s="11"/>
      <c r="SVJ104" s="11"/>
      <c r="SVK104" s="11"/>
      <c r="SVL104" s="11"/>
      <c r="SVM104" s="11"/>
      <c r="SVN104" s="11"/>
      <c r="SVO104" s="11"/>
      <c r="SVP104" s="11"/>
      <c r="SVQ104" s="11"/>
      <c r="SVR104" s="11"/>
      <c r="SVS104" s="11"/>
      <c r="SVT104" s="11"/>
      <c r="SVU104" s="11"/>
      <c r="SVV104" s="11"/>
      <c r="SVW104" s="11"/>
      <c r="SVX104" s="11"/>
      <c r="SVY104" s="11"/>
      <c r="SVZ104" s="11"/>
      <c r="SWA104" s="11"/>
      <c r="SWB104" s="11"/>
      <c r="SWC104" s="11"/>
      <c r="SWD104" s="11"/>
      <c r="SWE104" s="11"/>
      <c r="SWF104" s="11"/>
      <c r="SWG104" s="11"/>
      <c r="SWH104" s="11"/>
      <c r="SWI104" s="11"/>
      <c r="SWJ104" s="11"/>
      <c r="SWK104" s="11"/>
      <c r="SWL104" s="11"/>
      <c r="SWM104" s="11"/>
      <c r="SWN104" s="11"/>
      <c r="SWO104" s="11"/>
      <c r="SWP104" s="11"/>
      <c r="SWQ104" s="11"/>
      <c r="SWR104" s="11"/>
      <c r="SWS104" s="11"/>
      <c r="SWT104" s="11"/>
      <c r="SWU104" s="11"/>
      <c r="SWV104" s="11"/>
      <c r="SWW104" s="11"/>
      <c r="SWX104" s="11"/>
      <c r="SWY104" s="11"/>
      <c r="SWZ104" s="11"/>
      <c r="SXA104" s="11"/>
      <c r="SXB104" s="11"/>
      <c r="SXC104" s="11"/>
      <c r="SXD104" s="11"/>
      <c r="SXE104" s="11"/>
      <c r="SXF104" s="11"/>
      <c r="SXG104" s="11"/>
      <c r="SXH104" s="11"/>
      <c r="SXI104" s="11"/>
      <c r="SXJ104" s="11"/>
      <c r="SXK104" s="11"/>
      <c r="SXL104" s="11"/>
      <c r="SXM104" s="11"/>
      <c r="SXN104" s="11"/>
      <c r="SXO104" s="11"/>
      <c r="SXP104" s="11"/>
      <c r="SXQ104" s="11"/>
      <c r="SXR104" s="11"/>
      <c r="SXS104" s="11"/>
      <c r="SXT104" s="11"/>
      <c r="SXU104" s="11"/>
      <c r="SXV104" s="11"/>
      <c r="SXW104" s="11"/>
      <c r="SXX104" s="11"/>
      <c r="SXY104" s="11"/>
      <c r="SXZ104" s="11"/>
      <c r="SYA104" s="11"/>
      <c r="SYB104" s="11"/>
      <c r="SYC104" s="11"/>
      <c r="SYD104" s="11"/>
      <c r="SYE104" s="11"/>
      <c r="SYF104" s="11"/>
      <c r="SYG104" s="11"/>
      <c r="SYH104" s="11"/>
      <c r="SYI104" s="11"/>
      <c r="SYJ104" s="11"/>
      <c r="SYK104" s="11"/>
      <c r="SYL104" s="11"/>
      <c r="SYM104" s="11"/>
      <c r="SYN104" s="11"/>
      <c r="SYO104" s="11"/>
      <c r="SYP104" s="11"/>
      <c r="SYQ104" s="11"/>
      <c r="SYR104" s="11"/>
      <c r="SYS104" s="11"/>
      <c r="SYT104" s="11"/>
      <c r="SYU104" s="11"/>
      <c r="SYV104" s="11"/>
      <c r="SYW104" s="11"/>
      <c r="SYX104" s="11"/>
      <c r="SYY104" s="11"/>
      <c r="SYZ104" s="11"/>
      <c r="SZA104" s="11"/>
      <c r="SZB104" s="11"/>
      <c r="SZC104" s="11"/>
      <c r="SZD104" s="11"/>
      <c r="SZE104" s="11"/>
      <c r="SZF104" s="11"/>
      <c r="SZG104" s="11"/>
      <c r="SZH104" s="11"/>
      <c r="SZI104" s="11"/>
      <c r="SZJ104" s="11"/>
      <c r="SZK104" s="11"/>
      <c r="SZL104" s="11"/>
      <c r="SZM104" s="11"/>
      <c r="SZN104" s="11"/>
      <c r="SZO104" s="11"/>
      <c r="SZP104" s="11"/>
      <c r="SZQ104" s="11"/>
      <c r="SZR104" s="11"/>
      <c r="SZS104" s="11"/>
      <c r="SZT104" s="11"/>
      <c r="SZU104" s="11"/>
      <c r="SZV104" s="11"/>
      <c r="SZW104" s="11"/>
      <c r="SZX104" s="11"/>
      <c r="SZY104" s="11"/>
      <c r="SZZ104" s="11"/>
      <c r="TAA104" s="11"/>
      <c r="TAB104" s="11"/>
      <c r="TAC104" s="11"/>
      <c r="TAD104" s="11"/>
      <c r="TAE104" s="11"/>
      <c r="TAF104" s="11"/>
      <c r="TAG104" s="11"/>
      <c r="TAH104" s="11"/>
      <c r="TAI104" s="11"/>
      <c r="TAJ104" s="11"/>
      <c r="TAK104" s="11"/>
      <c r="TAL104" s="11"/>
      <c r="TAM104" s="11"/>
      <c r="TAN104" s="11"/>
      <c r="TAO104" s="11"/>
      <c r="TAP104" s="11"/>
      <c r="TAQ104" s="11"/>
      <c r="TAR104" s="11"/>
      <c r="TAS104" s="11"/>
      <c r="TAT104" s="11"/>
      <c r="TAU104" s="11"/>
      <c r="TAV104" s="11"/>
      <c r="TAW104" s="11"/>
      <c r="TAX104" s="11"/>
      <c r="TAY104" s="11"/>
      <c r="TAZ104" s="11"/>
      <c r="TBA104" s="11"/>
      <c r="TBB104" s="11"/>
      <c r="TBC104" s="11"/>
      <c r="TBD104" s="11"/>
      <c r="TBE104" s="11"/>
      <c r="TBF104" s="11"/>
      <c r="TBG104" s="11"/>
      <c r="TBH104" s="11"/>
      <c r="TBI104" s="11"/>
      <c r="TBJ104" s="11"/>
      <c r="TBK104" s="11"/>
      <c r="TBL104" s="11"/>
      <c r="TBM104" s="11"/>
      <c r="TBN104" s="11"/>
      <c r="TBO104" s="11"/>
      <c r="TBP104" s="11"/>
      <c r="TBQ104" s="11"/>
      <c r="TBR104" s="11"/>
      <c r="TBS104" s="11"/>
      <c r="TBT104" s="11"/>
      <c r="TBU104" s="11"/>
      <c r="TBV104" s="11"/>
      <c r="TBW104" s="11"/>
      <c r="TBX104" s="11"/>
      <c r="TBY104" s="11"/>
      <c r="TBZ104" s="11"/>
      <c r="TCA104" s="11"/>
      <c r="TCB104" s="11"/>
      <c r="TCC104" s="11"/>
      <c r="TCD104" s="11"/>
      <c r="TCE104" s="11"/>
      <c r="TCF104" s="11"/>
      <c r="TCG104" s="11"/>
      <c r="TCH104" s="11"/>
      <c r="TCI104" s="11"/>
      <c r="TCJ104" s="11"/>
      <c r="TCK104" s="11"/>
      <c r="TCL104" s="11"/>
      <c r="TCM104" s="11"/>
      <c r="TCN104" s="11"/>
      <c r="TCO104" s="11"/>
      <c r="TCP104" s="11"/>
      <c r="TCQ104" s="11"/>
      <c r="TCR104" s="11"/>
      <c r="TCS104" s="11"/>
      <c r="TCT104" s="11"/>
      <c r="TCU104" s="11"/>
      <c r="TCV104" s="11"/>
      <c r="TCW104" s="11"/>
      <c r="TCX104" s="11"/>
      <c r="TCY104" s="11"/>
      <c r="TCZ104" s="11"/>
      <c r="TDA104" s="11"/>
      <c r="TDB104" s="11"/>
      <c r="TDC104" s="11"/>
      <c r="TDD104" s="11"/>
      <c r="TDE104" s="11"/>
      <c r="TDF104" s="11"/>
      <c r="TDG104" s="11"/>
      <c r="TDH104" s="11"/>
      <c r="TDI104" s="11"/>
      <c r="TDJ104" s="11"/>
      <c r="TDK104" s="11"/>
      <c r="TDL104" s="11"/>
      <c r="TDM104" s="11"/>
      <c r="TDN104" s="11"/>
      <c r="TDO104" s="11"/>
      <c r="TDP104" s="11"/>
      <c r="TDQ104" s="11"/>
      <c r="TDR104" s="11"/>
      <c r="TDS104" s="11"/>
      <c r="TDT104" s="11"/>
      <c r="TDU104" s="11"/>
      <c r="TDV104" s="11"/>
      <c r="TDW104" s="11"/>
      <c r="TDX104" s="11"/>
      <c r="TDY104" s="11"/>
      <c r="TDZ104" s="11"/>
      <c r="TEA104" s="11"/>
      <c r="TEB104" s="11"/>
      <c r="TEC104" s="11"/>
      <c r="TED104" s="11"/>
      <c r="TEE104" s="11"/>
      <c r="TEF104" s="11"/>
      <c r="TEG104" s="11"/>
      <c r="TEH104" s="11"/>
      <c r="TEI104" s="11"/>
      <c r="TEJ104" s="11"/>
      <c r="TEK104" s="11"/>
      <c r="TEL104" s="11"/>
      <c r="TEM104" s="11"/>
      <c r="TEN104" s="11"/>
      <c r="TEO104" s="11"/>
      <c r="TEP104" s="11"/>
      <c r="TEQ104" s="11"/>
      <c r="TER104" s="11"/>
      <c r="TES104" s="11"/>
      <c r="TET104" s="11"/>
      <c r="TEU104" s="11"/>
      <c r="TEV104" s="11"/>
      <c r="TEW104" s="11"/>
      <c r="TEX104" s="11"/>
      <c r="TEY104" s="11"/>
      <c r="TEZ104" s="11"/>
      <c r="TFA104" s="11"/>
      <c r="TFB104" s="11"/>
      <c r="TFC104" s="11"/>
      <c r="TFD104" s="11"/>
      <c r="TFE104" s="11"/>
      <c r="TFF104" s="11"/>
      <c r="TFG104" s="11"/>
      <c r="TFH104" s="11"/>
      <c r="TFI104" s="11"/>
      <c r="TFJ104" s="11"/>
      <c r="TFK104" s="11"/>
      <c r="TFL104" s="11"/>
      <c r="TFM104" s="11"/>
      <c r="TFN104" s="11"/>
      <c r="TFO104" s="11"/>
      <c r="TFP104" s="11"/>
      <c r="TFQ104" s="11"/>
      <c r="TFR104" s="11"/>
      <c r="TFS104" s="11"/>
      <c r="TFT104" s="11"/>
      <c r="TFU104" s="11"/>
      <c r="TFV104" s="11"/>
      <c r="TFW104" s="11"/>
      <c r="TFX104" s="11"/>
      <c r="TFY104" s="11"/>
      <c r="TFZ104" s="11"/>
      <c r="TGA104" s="11"/>
      <c r="TGB104" s="11"/>
      <c r="TGC104" s="11"/>
      <c r="TGD104" s="11"/>
      <c r="TGE104" s="11"/>
      <c r="TGF104" s="11"/>
      <c r="TGG104" s="11"/>
      <c r="TGH104" s="11"/>
      <c r="TGI104" s="11"/>
      <c r="TGJ104" s="11"/>
      <c r="TGK104" s="11"/>
      <c r="TGL104" s="11"/>
      <c r="TGM104" s="11"/>
      <c r="TGN104" s="11"/>
      <c r="TGO104" s="11"/>
      <c r="TGP104" s="11"/>
      <c r="TGQ104" s="11"/>
      <c r="TGR104" s="11"/>
      <c r="TGS104" s="11"/>
      <c r="TGT104" s="11"/>
      <c r="TGU104" s="11"/>
      <c r="TGV104" s="11"/>
      <c r="TGW104" s="11"/>
      <c r="TGX104" s="11"/>
      <c r="TGY104" s="11"/>
      <c r="TGZ104" s="11"/>
      <c r="THA104" s="11"/>
      <c r="THB104" s="11"/>
      <c r="THC104" s="11"/>
      <c r="THD104" s="11"/>
      <c r="THE104" s="11"/>
      <c r="THF104" s="11"/>
      <c r="THG104" s="11"/>
      <c r="THH104" s="11"/>
      <c r="THI104" s="11"/>
      <c r="THJ104" s="11"/>
      <c r="THK104" s="11"/>
      <c r="THL104" s="11"/>
      <c r="THM104" s="11"/>
      <c r="THN104" s="11"/>
      <c r="THO104" s="11"/>
      <c r="THP104" s="11"/>
      <c r="THQ104" s="11"/>
      <c r="THR104" s="11"/>
      <c r="THS104" s="11"/>
      <c r="THT104" s="11"/>
      <c r="THU104" s="11"/>
      <c r="THV104" s="11"/>
      <c r="THW104" s="11"/>
      <c r="THX104" s="11"/>
      <c r="THY104" s="11"/>
      <c r="THZ104" s="11"/>
      <c r="TIA104" s="11"/>
      <c r="TIB104" s="11"/>
      <c r="TIC104" s="11"/>
      <c r="TID104" s="11"/>
      <c r="TIE104" s="11"/>
      <c r="TIF104" s="11"/>
      <c r="TIG104" s="11"/>
      <c r="TIH104" s="11"/>
      <c r="TII104" s="11"/>
      <c r="TIJ104" s="11"/>
      <c r="TIK104" s="11"/>
      <c r="TIL104" s="11"/>
      <c r="TIM104" s="11"/>
      <c r="TIN104" s="11"/>
      <c r="TIO104" s="11"/>
      <c r="TIP104" s="11"/>
      <c r="TIQ104" s="11"/>
      <c r="TIR104" s="11"/>
      <c r="TIS104" s="11"/>
      <c r="TIT104" s="11"/>
      <c r="TIU104" s="11"/>
      <c r="TIV104" s="11"/>
      <c r="TIW104" s="11"/>
      <c r="TIX104" s="11"/>
      <c r="TIY104" s="11"/>
      <c r="TIZ104" s="11"/>
      <c r="TJA104" s="11"/>
      <c r="TJB104" s="11"/>
      <c r="TJC104" s="11"/>
      <c r="TJD104" s="11"/>
      <c r="TJE104" s="11"/>
      <c r="TJF104" s="11"/>
      <c r="TJG104" s="11"/>
      <c r="TJH104" s="11"/>
      <c r="TJI104" s="11"/>
      <c r="TJJ104" s="11"/>
      <c r="TJK104" s="11"/>
      <c r="TJL104" s="11"/>
      <c r="TJM104" s="11"/>
      <c r="TJN104" s="11"/>
      <c r="TJO104" s="11"/>
      <c r="TJP104" s="11"/>
      <c r="TJQ104" s="11"/>
      <c r="TJR104" s="11"/>
      <c r="TJS104" s="11"/>
      <c r="TJT104" s="11"/>
      <c r="TJU104" s="11"/>
      <c r="TJV104" s="11"/>
      <c r="TJW104" s="11"/>
      <c r="TJX104" s="11"/>
      <c r="TJY104" s="11"/>
      <c r="TJZ104" s="11"/>
      <c r="TKA104" s="11"/>
      <c r="TKB104" s="11"/>
      <c r="TKC104" s="11"/>
      <c r="TKD104" s="11"/>
      <c r="TKE104" s="11"/>
      <c r="TKF104" s="11"/>
      <c r="TKG104" s="11"/>
      <c r="TKH104" s="11"/>
      <c r="TKI104" s="11"/>
      <c r="TKJ104" s="11"/>
      <c r="TKK104" s="11"/>
      <c r="TKL104" s="11"/>
      <c r="TKM104" s="11"/>
      <c r="TKN104" s="11"/>
      <c r="TKO104" s="11"/>
      <c r="TKP104" s="11"/>
      <c r="TKQ104" s="11"/>
      <c r="TKR104" s="11"/>
      <c r="TKS104" s="11"/>
      <c r="TKT104" s="11"/>
      <c r="TKU104" s="11"/>
      <c r="TKV104" s="11"/>
      <c r="TKW104" s="11"/>
      <c r="TKX104" s="11"/>
      <c r="TKY104" s="11"/>
      <c r="TKZ104" s="11"/>
      <c r="TLA104" s="11"/>
      <c r="TLB104" s="11"/>
      <c r="TLC104" s="11"/>
      <c r="TLD104" s="11"/>
      <c r="TLE104" s="11"/>
      <c r="TLF104" s="11"/>
      <c r="TLG104" s="11"/>
      <c r="TLH104" s="11"/>
      <c r="TLI104" s="11"/>
      <c r="TLJ104" s="11"/>
      <c r="TLK104" s="11"/>
      <c r="TLL104" s="11"/>
      <c r="TLM104" s="11"/>
      <c r="TLN104" s="11"/>
      <c r="TLO104" s="11"/>
      <c r="TLP104" s="11"/>
      <c r="TLQ104" s="11"/>
      <c r="TLR104" s="11"/>
      <c r="TLS104" s="11"/>
      <c r="TLT104" s="11"/>
      <c r="TLU104" s="11"/>
      <c r="TLV104" s="11"/>
      <c r="TLW104" s="11"/>
      <c r="TLX104" s="11"/>
      <c r="TLY104" s="11"/>
      <c r="TLZ104" s="11"/>
      <c r="TMA104" s="11"/>
      <c r="TMB104" s="11"/>
      <c r="TMC104" s="11"/>
      <c r="TMD104" s="11"/>
      <c r="TME104" s="11"/>
      <c r="TMF104" s="11"/>
      <c r="TMG104" s="11"/>
      <c r="TMH104" s="11"/>
      <c r="TMI104" s="11"/>
      <c r="TMJ104" s="11"/>
      <c r="TMK104" s="11"/>
      <c r="TML104" s="11"/>
      <c r="TMM104" s="11"/>
      <c r="TMN104" s="11"/>
      <c r="TMO104" s="11"/>
      <c r="TMP104" s="11"/>
      <c r="TMQ104" s="11"/>
      <c r="TMR104" s="11"/>
      <c r="TMS104" s="11"/>
      <c r="TMT104" s="11"/>
      <c r="TMU104" s="11"/>
      <c r="TMV104" s="11"/>
      <c r="TMW104" s="11"/>
      <c r="TMX104" s="11"/>
      <c r="TMY104" s="11"/>
      <c r="TMZ104" s="11"/>
      <c r="TNA104" s="11"/>
      <c r="TNB104" s="11"/>
      <c r="TNC104" s="11"/>
      <c r="TND104" s="11"/>
      <c r="TNE104" s="11"/>
      <c r="TNF104" s="11"/>
      <c r="TNG104" s="11"/>
      <c r="TNH104" s="11"/>
      <c r="TNI104" s="11"/>
      <c r="TNJ104" s="11"/>
      <c r="TNK104" s="11"/>
      <c r="TNL104" s="11"/>
      <c r="TNM104" s="11"/>
      <c r="TNN104" s="11"/>
      <c r="TNO104" s="11"/>
      <c r="TNP104" s="11"/>
      <c r="TNQ104" s="11"/>
      <c r="TNR104" s="11"/>
      <c r="TNS104" s="11"/>
      <c r="TNT104" s="11"/>
      <c r="TNU104" s="11"/>
      <c r="TNV104" s="11"/>
      <c r="TNW104" s="11"/>
      <c r="TNX104" s="11"/>
      <c r="TNY104" s="11"/>
      <c r="TNZ104" s="11"/>
      <c r="TOA104" s="11"/>
      <c r="TOB104" s="11"/>
      <c r="TOC104" s="11"/>
      <c r="TOD104" s="11"/>
      <c r="TOE104" s="11"/>
      <c r="TOF104" s="11"/>
      <c r="TOG104" s="11"/>
      <c r="TOH104" s="11"/>
      <c r="TOI104" s="11"/>
      <c r="TOJ104" s="11"/>
      <c r="TOK104" s="11"/>
      <c r="TOL104" s="11"/>
      <c r="TOM104" s="11"/>
      <c r="TON104" s="11"/>
      <c r="TOO104" s="11"/>
      <c r="TOP104" s="11"/>
      <c r="TOQ104" s="11"/>
      <c r="TOR104" s="11"/>
      <c r="TOS104" s="11"/>
      <c r="TOT104" s="11"/>
      <c r="TOU104" s="11"/>
      <c r="TOV104" s="11"/>
      <c r="TOW104" s="11"/>
      <c r="TOX104" s="11"/>
      <c r="TOY104" s="11"/>
      <c r="TOZ104" s="11"/>
      <c r="TPA104" s="11"/>
      <c r="TPB104" s="11"/>
      <c r="TPC104" s="11"/>
      <c r="TPD104" s="11"/>
      <c r="TPE104" s="11"/>
      <c r="TPF104" s="11"/>
      <c r="TPG104" s="11"/>
      <c r="TPH104" s="11"/>
      <c r="TPI104" s="11"/>
      <c r="TPJ104" s="11"/>
      <c r="TPK104" s="11"/>
      <c r="TPL104" s="11"/>
      <c r="TPM104" s="11"/>
      <c r="TPN104" s="11"/>
      <c r="TPO104" s="11"/>
      <c r="TPP104" s="11"/>
      <c r="TPQ104" s="11"/>
      <c r="TPR104" s="11"/>
      <c r="TPS104" s="11"/>
      <c r="TPT104" s="11"/>
      <c r="TPU104" s="11"/>
      <c r="TPV104" s="11"/>
      <c r="TPW104" s="11"/>
      <c r="TPX104" s="11"/>
      <c r="TPY104" s="11"/>
      <c r="TPZ104" s="11"/>
      <c r="TQA104" s="11"/>
      <c r="TQB104" s="11"/>
      <c r="TQC104" s="11"/>
      <c r="TQD104" s="11"/>
      <c r="TQE104" s="11"/>
      <c r="TQF104" s="11"/>
      <c r="TQG104" s="11"/>
      <c r="TQH104" s="11"/>
      <c r="TQI104" s="11"/>
      <c r="TQJ104" s="11"/>
      <c r="TQK104" s="11"/>
      <c r="TQL104" s="11"/>
      <c r="TQM104" s="11"/>
      <c r="TQN104" s="11"/>
      <c r="TQO104" s="11"/>
      <c r="TQP104" s="11"/>
      <c r="TQQ104" s="11"/>
      <c r="TQR104" s="11"/>
      <c r="TQS104" s="11"/>
      <c r="TQT104" s="11"/>
      <c r="TQU104" s="11"/>
      <c r="TQV104" s="11"/>
      <c r="TQW104" s="11"/>
      <c r="TQX104" s="11"/>
      <c r="TQY104" s="11"/>
      <c r="TQZ104" s="11"/>
      <c r="TRA104" s="11"/>
      <c r="TRB104" s="11"/>
      <c r="TRC104" s="11"/>
      <c r="TRD104" s="11"/>
      <c r="TRE104" s="11"/>
      <c r="TRF104" s="11"/>
      <c r="TRG104" s="11"/>
      <c r="TRH104" s="11"/>
      <c r="TRI104" s="11"/>
      <c r="TRJ104" s="11"/>
      <c r="TRK104" s="11"/>
      <c r="TRL104" s="11"/>
      <c r="TRM104" s="11"/>
      <c r="TRN104" s="11"/>
      <c r="TRO104" s="11"/>
      <c r="TRP104" s="11"/>
      <c r="TRQ104" s="11"/>
      <c r="TRR104" s="11"/>
      <c r="TRS104" s="11"/>
      <c r="TRT104" s="11"/>
      <c r="TRU104" s="11"/>
      <c r="TRV104" s="11"/>
      <c r="TRW104" s="11"/>
      <c r="TRX104" s="11"/>
      <c r="TRY104" s="11"/>
      <c r="TRZ104" s="11"/>
      <c r="TSA104" s="11"/>
      <c r="TSB104" s="11"/>
      <c r="TSC104" s="11"/>
      <c r="TSD104" s="11"/>
      <c r="TSE104" s="11"/>
      <c r="TSF104" s="11"/>
      <c r="TSG104" s="11"/>
      <c r="TSH104" s="11"/>
      <c r="TSI104" s="11"/>
      <c r="TSJ104" s="11"/>
      <c r="TSK104" s="11"/>
      <c r="TSL104" s="11"/>
      <c r="TSM104" s="11"/>
      <c r="TSN104" s="11"/>
      <c r="TSO104" s="11"/>
      <c r="TSP104" s="11"/>
      <c r="TSQ104" s="11"/>
      <c r="TSR104" s="11"/>
      <c r="TSS104" s="11"/>
      <c r="TST104" s="11"/>
      <c r="TSU104" s="11"/>
      <c r="TSV104" s="11"/>
      <c r="TSW104" s="11"/>
      <c r="TSX104" s="11"/>
      <c r="TSY104" s="11"/>
      <c r="TSZ104" s="11"/>
      <c r="TTA104" s="11"/>
      <c r="TTB104" s="11"/>
      <c r="TTC104" s="11"/>
      <c r="TTD104" s="11"/>
      <c r="TTE104" s="11"/>
      <c r="TTF104" s="11"/>
      <c r="TTG104" s="11"/>
      <c r="TTH104" s="11"/>
      <c r="TTI104" s="11"/>
      <c r="TTJ104" s="11"/>
      <c r="TTK104" s="11"/>
      <c r="TTL104" s="11"/>
      <c r="TTM104" s="11"/>
      <c r="TTN104" s="11"/>
      <c r="TTO104" s="11"/>
      <c r="TTP104" s="11"/>
      <c r="TTQ104" s="11"/>
      <c r="TTR104" s="11"/>
      <c r="TTS104" s="11"/>
      <c r="TTT104" s="11"/>
      <c r="TTU104" s="11"/>
      <c r="TTV104" s="11"/>
      <c r="TTW104" s="11"/>
      <c r="TTX104" s="11"/>
      <c r="TTY104" s="11"/>
      <c r="TTZ104" s="11"/>
      <c r="TUA104" s="11"/>
      <c r="TUB104" s="11"/>
      <c r="TUC104" s="11"/>
      <c r="TUD104" s="11"/>
      <c r="TUE104" s="11"/>
      <c r="TUF104" s="11"/>
      <c r="TUG104" s="11"/>
      <c r="TUH104" s="11"/>
      <c r="TUI104" s="11"/>
      <c r="TUJ104" s="11"/>
      <c r="TUK104" s="11"/>
      <c r="TUL104" s="11"/>
      <c r="TUM104" s="11"/>
      <c r="TUN104" s="11"/>
      <c r="TUO104" s="11"/>
      <c r="TUP104" s="11"/>
      <c r="TUQ104" s="11"/>
      <c r="TUR104" s="11"/>
      <c r="TUS104" s="11"/>
      <c r="TUT104" s="11"/>
      <c r="TUU104" s="11"/>
      <c r="TUV104" s="11"/>
      <c r="TUW104" s="11"/>
      <c r="TUX104" s="11"/>
      <c r="TUY104" s="11"/>
      <c r="TUZ104" s="11"/>
      <c r="TVA104" s="11"/>
      <c r="TVB104" s="11"/>
      <c r="TVC104" s="11"/>
      <c r="TVD104" s="11"/>
      <c r="TVE104" s="11"/>
      <c r="TVF104" s="11"/>
      <c r="TVG104" s="11"/>
      <c r="TVH104" s="11"/>
      <c r="TVI104" s="11"/>
      <c r="TVJ104" s="11"/>
      <c r="TVK104" s="11"/>
      <c r="TVL104" s="11"/>
      <c r="TVM104" s="11"/>
      <c r="TVN104" s="11"/>
      <c r="TVO104" s="11"/>
      <c r="TVP104" s="11"/>
      <c r="TVQ104" s="11"/>
      <c r="TVR104" s="11"/>
      <c r="TVS104" s="11"/>
      <c r="TVT104" s="11"/>
      <c r="TVU104" s="11"/>
      <c r="TVV104" s="11"/>
      <c r="TVW104" s="11"/>
      <c r="TVX104" s="11"/>
      <c r="TVY104" s="11"/>
      <c r="TVZ104" s="11"/>
      <c r="TWA104" s="11"/>
      <c r="TWB104" s="11"/>
      <c r="TWC104" s="11"/>
      <c r="TWD104" s="11"/>
      <c r="TWE104" s="11"/>
      <c r="TWF104" s="11"/>
      <c r="TWG104" s="11"/>
      <c r="TWH104" s="11"/>
      <c r="TWI104" s="11"/>
      <c r="TWJ104" s="11"/>
      <c r="TWK104" s="11"/>
      <c r="TWL104" s="11"/>
      <c r="TWM104" s="11"/>
      <c r="TWN104" s="11"/>
      <c r="TWO104" s="11"/>
      <c r="TWP104" s="11"/>
      <c r="TWQ104" s="11"/>
      <c r="TWR104" s="11"/>
      <c r="TWS104" s="11"/>
      <c r="TWT104" s="11"/>
      <c r="TWU104" s="11"/>
      <c r="TWV104" s="11"/>
      <c r="TWW104" s="11"/>
      <c r="TWX104" s="11"/>
      <c r="TWY104" s="11"/>
      <c r="TWZ104" s="11"/>
      <c r="TXA104" s="11"/>
      <c r="TXB104" s="11"/>
      <c r="TXC104" s="11"/>
      <c r="TXD104" s="11"/>
      <c r="TXE104" s="11"/>
      <c r="TXF104" s="11"/>
      <c r="TXG104" s="11"/>
      <c r="TXH104" s="11"/>
      <c r="TXI104" s="11"/>
      <c r="TXJ104" s="11"/>
      <c r="TXK104" s="11"/>
      <c r="TXL104" s="11"/>
      <c r="TXM104" s="11"/>
      <c r="TXN104" s="11"/>
      <c r="TXO104" s="11"/>
      <c r="TXP104" s="11"/>
      <c r="TXQ104" s="11"/>
      <c r="TXR104" s="11"/>
      <c r="TXS104" s="11"/>
      <c r="TXT104" s="11"/>
      <c r="TXU104" s="11"/>
      <c r="TXV104" s="11"/>
      <c r="TXW104" s="11"/>
      <c r="TXX104" s="11"/>
      <c r="TXY104" s="11"/>
      <c r="TXZ104" s="11"/>
      <c r="TYA104" s="11"/>
      <c r="TYB104" s="11"/>
      <c r="TYC104" s="11"/>
      <c r="TYD104" s="11"/>
      <c r="TYE104" s="11"/>
      <c r="TYF104" s="11"/>
      <c r="TYG104" s="11"/>
      <c r="TYH104" s="11"/>
      <c r="TYI104" s="11"/>
      <c r="TYJ104" s="11"/>
      <c r="TYK104" s="11"/>
      <c r="TYL104" s="11"/>
      <c r="TYM104" s="11"/>
      <c r="TYN104" s="11"/>
      <c r="TYO104" s="11"/>
      <c r="TYP104" s="11"/>
      <c r="TYQ104" s="11"/>
      <c r="TYR104" s="11"/>
      <c r="TYS104" s="11"/>
      <c r="TYT104" s="11"/>
      <c r="TYU104" s="11"/>
      <c r="TYV104" s="11"/>
      <c r="TYW104" s="11"/>
      <c r="TYX104" s="11"/>
      <c r="TYY104" s="11"/>
      <c r="TYZ104" s="11"/>
      <c r="TZA104" s="11"/>
      <c r="TZB104" s="11"/>
      <c r="TZC104" s="11"/>
      <c r="TZD104" s="11"/>
      <c r="TZE104" s="11"/>
      <c r="TZF104" s="11"/>
      <c r="TZG104" s="11"/>
      <c r="TZH104" s="11"/>
      <c r="TZI104" s="11"/>
      <c r="TZJ104" s="11"/>
      <c r="TZK104" s="11"/>
      <c r="TZL104" s="11"/>
      <c r="TZM104" s="11"/>
      <c r="TZN104" s="11"/>
      <c r="TZO104" s="11"/>
      <c r="TZP104" s="11"/>
      <c r="TZQ104" s="11"/>
      <c r="TZR104" s="11"/>
      <c r="TZS104" s="11"/>
      <c r="TZT104" s="11"/>
      <c r="TZU104" s="11"/>
      <c r="TZV104" s="11"/>
      <c r="TZW104" s="11"/>
      <c r="TZX104" s="11"/>
      <c r="TZY104" s="11"/>
      <c r="TZZ104" s="11"/>
      <c r="UAA104" s="11"/>
      <c r="UAB104" s="11"/>
      <c r="UAC104" s="11"/>
      <c r="UAD104" s="11"/>
      <c r="UAE104" s="11"/>
      <c r="UAF104" s="11"/>
      <c r="UAG104" s="11"/>
      <c r="UAH104" s="11"/>
      <c r="UAI104" s="11"/>
      <c r="UAJ104" s="11"/>
      <c r="UAK104" s="11"/>
      <c r="UAL104" s="11"/>
      <c r="UAM104" s="11"/>
      <c r="UAN104" s="11"/>
      <c r="UAO104" s="11"/>
      <c r="UAP104" s="11"/>
      <c r="UAQ104" s="11"/>
      <c r="UAR104" s="11"/>
      <c r="UAS104" s="11"/>
      <c r="UAT104" s="11"/>
      <c r="UAU104" s="11"/>
      <c r="UAV104" s="11"/>
      <c r="UAW104" s="11"/>
      <c r="UAX104" s="11"/>
      <c r="UAY104" s="11"/>
      <c r="UAZ104" s="11"/>
      <c r="UBA104" s="11"/>
      <c r="UBB104" s="11"/>
      <c r="UBC104" s="11"/>
      <c r="UBD104" s="11"/>
      <c r="UBE104" s="11"/>
      <c r="UBF104" s="11"/>
      <c r="UBG104" s="11"/>
      <c r="UBH104" s="11"/>
      <c r="UBI104" s="11"/>
      <c r="UBJ104" s="11"/>
      <c r="UBK104" s="11"/>
      <c r="UBL104" s="11"/>
      <c r="UBM104" s="11"/>
      <c r="UBN104" s="11"/>
      <c r="UBO104" s="11"/>
      <c r="UBP104" s="11"/>
      <c r="UBQ104" s="11"/>
      <c r="UBR104" s="11"/>
      <c r="UBS104" s="11"/>
      <c r="UBT104" s="11"/>
      <c r="UBU104" s="11"/>
      <c r="UBV104" s="11"/>
      <c r="UBW104" s="11"/>
      <c r="UBX104" s="11"/>
      <c r="UBY104" s="11"/>
      <c r="UBZ104" s="11"/>
      <c r="UCA104" s="11"/>
      <c r="UCB104" s="11"/>
      <c r="UCC104" s="11"/>
      <c r="UCD104" s="11"/>
      <c r="UCE104" s="11"/>
      <c r="UCF104" s="11"/>
      <c r="UCG104" s="11"/>
      <c r="UCH104" s="11"/>
      <c r="UCI104" s="11"/>
      <c r="UCJ104" s="11"/>
      <c r="UCK104" s="11"/>
      <c r="UCL104" s="11"/>
      <c r="UCM104" s="11"/>
      <c r="UCN104" s="11"/>
      <c r="UCO104" s="11"/>
      <c r="UCP104" s="11"/>
      <c r="UCQ104" s="11"/>
      <c r="UCR104" s="11"/>
      <c r="UCS104" s="11"/>
      <c r="UCT104" s="11"/>
      <c r="UCU104" s="11"/>
      <c r="UCV104" s="11"/>
      <c r="UCW104" s="11"/>
      <c r="UCX104" s="11"/>
      <c r="UCY104" s="11"/>
      <c r="UCZ104" s="11"/>
      <c r="UDA104" s="11"/>
      <c r="UDB104" s="11"/>
      <c r="UDC104" s="11"/>
      <c r="UDD104" s="11"/>
      <c r="UDE104" s="11"/>
      <c r="UDF104" s="11"/>
      <c r="UDG104" s="11"/>
      <c r="UDH104" s="11"/>
      <c r="UDI104" s="11"/>
      <c r="UDJ104" s="11"/>
      <c r="UDK104" s="11"/>
      <c r="UDL104" s="11"/>
      <c r="UDM104" s="11"/>
      <c r="UDN104" s="11"/>
      <c r="UDO104" s="11"/>
      <c r="UDP104" s="11"/>
      <c r="UDQ104" s="11"/>
      <c r="UDR104" s="11"/>
      <c r="UDS104" s="11"/>
      <c r="UDT104" s="11"/>
      <c r="UDU104" s="11"/>
      <c r="UDV104" s="11"/>
      <c r="UDW104" s="11"/>
      <c r="UDX104" s="11"/>
      <c r="UDY104" s="11"/>
      <c r="UDZ104" s="11"/>
      <c r="UEA104" s="11"/>
      <c r="UEB104" s="11"/>
      <c r="UEC104" s="11"/>
      <c r="UED104" s="11"/>
      <c r="UEE104" s="11"/>
      <c r="UEF104" s="11"/>
      <c r="UEG104" s="11"/>
      <c r="UEH104" s="11"/>
      <c r="UEI104" s="11"/>
      <c r="UEJ104" s="11"/>
      <c r="UEK104" s="11"/>
      <c r="UEL104" s="11"/>
      <c r="UEM104" s="11"/>
      <c r="UEN104" s="11"/>
      <c r="UEO104" s="11"/>
      <c r="UEP104" s="11"/>
      <c r="UEQ104" s="11"/>
      <c r="UER104" s="11"/>
      <c r="UES104" s="11"/>
      <c r="UET104" s="11"/>
      <c r="UEU104" s="11"/>
      <c r="UEV104" s="11"/>
      <c r="UEW104" s="11"/>
      <c r="UEX104" s="11"/>
      <c r="UEY104" s="11"/>
      <c r="UEZ104" s="11"/>
      <c r="UFA104" s="11"/>
      <c r="UFB104" s="11"/>
      <c r="UFC104" s="11"/>
      <c r="UFD104" s="11"/>
      <c r="UFE104" s="11"/>
      <c r="UFF104" s="11"/>
      <c r="UFG104" s="11"/>
      <c r="UFH104" s="11"/>
      <c r="UFI104" s="11"/>
      <c r="UFJ104" s="11"/>
      <c r="UFK104" s="11"/>
      <c r="UFL104" s="11"/>
      <c r="UFM104" s="11"/>
      <c r="UFN104" s="11"/>
      <c r="UFO104" s="11"/>
      <c r="UFP104" s="11"/>
      <c r="UFQ104" s="11"/>
      <c r="UFR104" s="11"/>
      <c r="UFS104" s="11"/>
      <c r="UFT104" s="11"/>
      <c r="UFU104" s="11"/>
      <c r="UFV104" s="11"/>
      <c r="UFW104" s="11"/>
      <c r="UFX104" s="11"/>
      <c r="UFY104" s="11"/>
      <c r="UFZ104" s="11"/>
      <c r="UGA104" s="11"/>
      <c r="UGB104" s="11"/>
      <c r="UGC104" s="11"/>
      <c r="UGD104" s="11"/>
      <c r="UGE104" s="11"/>
      <c r="UGF104" s="11"/>
      <c r="UGG104" s="11"/>
      <c r="UGH104" s="11"/>
      <c r="UGI104" s="11"/>
      <c r="UGJ104" s="11"/>
      <c r="UGK104" s="11"/>
      <c r="UGL104" s="11"/>
      <c r="UGM104" s="11"/>
      <c r="UGN104" s="11"/>
      <c r="UGO104" s="11"/>
      <c r="UGP104" s="11"/>
      <c r="UGQ104" s="11"/>
      <c r="UGR104" s="11"/>
      <c r="UGS104" s="11"/>
      <c r="UGT104" s="11"/>
      <c r="UGU104" s="11"/>
      <c r="UGV104" s="11"/>
      <c r="UGW104" s="11"/>
      <c r="UGX104" s="11"/>
      <c r="UGY104" s="11"/>
      <c r="UGZ104" s="11"/>
      <c r="UHA104" s="11"/>
      <c r="UHB104" s="11"/>
      <c r="UHC104" s="11"/>
      <c r="UHD104" s="11"/>
      <c r="UHE104" s="11"/>
      <c r="UHF104" s="11"/>
      <c r="UHG104" s="11"/>
      <c r="UHH104" s="11"/>
      <c r="UHI104" s="11"/>
      <c r="UHJ104" s="11"/>
      <c r="UHK104" s="11"/>
      <c r="UHL104" s="11"/>
      <c r="UHM104" s="11"/>
      <c r="UHN104" s="11"/>
      <c r="UHO104" s="11"/>
      <c r="UHP104" s="11"/>
      <c r="UHQ104" s="11"/>
      <c r="UHR104" s="11"/>
      <c r="UHS104" s="11"/>
      <c r="UHT104" s="11"/>
      <c r="UHU104" s="11"/>
      <c r="UHV104" s="11"/>
      <c r="UHW104" s="11"/>
      <c r="UHX104" s="11"/>
      <c r="UHY104" s="11"/>
      <c r="UHZ104" s="11"/>
      <c r="UIA104" s="11"/>
      <c r="UIB104" s="11"/>
      <c r="UIC104" s="11"/>
      <c r="UID104" s="11"/>
      <c r="UIE104" s="11"/>
      <c r="UIF104" s="11"/>
      <c r="UIG104" s="11"/>
      <c r="UIH104" s="11"/>
      <c r="UII104" s="11"/>
      <c r="UIJ104" s="11"/>
      <c r="UIK104" s="11"/>
      <c r="UIL104" s="11"/>
      <c r="UIM104" s="11"/>
      <c r="UIN104" s="11"/>
      <c r="UIO104" s="11"/>
      <c r="UIP104" s="11"/>
      <c r="UIQ104" s="11"/>
      <c r="UIR104" s="11"/>
      <c r="UIS104" s="11"/>
      <c r="UIT104" s="11"/>
      <c r="UIU104" s="11"/>
      <c r="UIV104" s="11"/>
      <c r="UIW104" s="11"/>
      <c r="UIX104" s="11"/>
      <c r="UIY104" s="11"/>
      <c r="UIZ104" s="11"/>
      <c r="UJA104" s="11"/>
      <c r="UJB104" s="11"/>
      <c r="UJC104" s="11"/>
      <c r="UJD104" s="11"/>
      <c r="UJE104" s="11"/>
      <c r="UJF104" s="11"/>
      <c r="UJG104" s="11"/>
      <c r="UJH104" s="11"/>
      <c r="UJI104" s="11"/>
      <c r="UJJ104" s="11"/>
      <c r="UJK104" s="11"/>
      <c r="UJL104" s="11"/>
      <c r="UJM104" s="11"/>
      <c r="UJN104" s="11"/>
      <c r="UJO104" s="11"/>
      <c r="UJP104" s="11"/>
      <c r="UJQ104" s="11"/>
      <c r="UJR104" s="11"/>
      <c r="UJS104" s="11"/>
      <c r="UJT104" s="11"/>
      <c r="UJU104" s="11"/>
      <c r="UJV104" s="11"/>
      <c r="UJW104" s="11"/>
      <c r="UJX104" s="11"/>
      <c r="UJY104" s="11"/>
      <c r="UJZ104" s="11"/>
      <c r="UKA104" s="11"/>
      <c r="UKB104" s="11"/>
      <c r="UKC104" s="11"/>
      <c r="UKD104" s="11"/>
      <c r="UKE104" s="11"/>
      <c r="UKF104" s="11"/>
      <c r="UKG104" s="11"/>
      <c r="UKH104" s="11"/>
      <c r="UKI104" s="11"/>
      <c r="UKJ104" s="11"/>
      <c r="UKK104" s="11"/>
      <c r="UKL104" s="11"/>
      <c r="UKM104" s="11"/>
      <c r="UKN104" s="11"/>
      <c r="UKO104" s="11"/>
      <c r="UKP104" s="11"/>
      <c r="UKQ104" s="11"/>
      <c r="UKR104" s="11"/>
      <c r="UKS104" s="11"/>
      <c r="UKT104" s="11"/>
      <c r="UKU104" s="11"/>
      <c r="UKV104" s="11"/>
      <c r="UKW104" s="11"/>
      <c r="UKX104" s="11"/>
      <c r="UKY104" s="11"/>
      <c r="UKZ104" s="11"/>
      <c r="ULA104" s="11"/>
      <c r="ULB104" s="11"/>
      <c r="ULC104" s="11"/>
      <c r="ULD104" s="11"/>
      <c r="ULE104" s="11"/>
      <c r="ULF104" s="11"/>
      <c r="ULG104" s="11"/>
      <c r="ULH104" s="11"/>
      <c r="ULI104" s="11"/>
      <c r="ULJ104" s="11"/>
      <c r="ULK104" s="11"/>
      <c r="ULL104" s="11"/>
      <c r="ULM104" s="11"/>
      <c r="ULN104" s="11"/>
      <c r="ULO104" s="11"/>
      <c r="ULP104" s="11"/>
      <c r="ULQ104" s="11"/>
      <c r="ULR104" s="11"/>
      <c r="ULS104" s="11"/>
      <c r="ULT104" s="11"/>
      <c r="ULU104" s="11"/>
      <c r="ULV104" s="11"/>
      <c r="ULW104" s="11"/>
      <c r="ULX104" s="11"/>
      <c r="ULY104" s="11"/>
      <c r="ULZ104" s="11"/>
      <c r="UMA104" s="11"/>
      <c r="UMB104" s="11"/>
      <c r="UMC104" s="11"/>
      <c r="UMD104" s="11"/>
      <c r="UME104" s="11"/>
      <c r="UMF104" s="11"/>
      <c r="UMG104" s="11"/>
      <c r="UMH104" s="11"/>
      <c r="UMI104" s="11"/>
      <c r="UMJ104" s="11"/>
      <c r="UMK104" s="11"/>
      <c r="UML104" s="11"/>
      <c r="UMM104" s="11"/>
      <c r="UMN104" s="11"/>
      <c r="UMO104" s="11"/>
      <c r="UMP104" s="11"/>
      <c r="UMQ104" s="11"/>
      <c r="UMR104" s="11"/>
      <c r="UMS104" s="11"/>
      <c r="UMT104" s="11"/>
      <c r="UMU104" s="11"/>
      <c r="UMV104" s="11"/>
      <c r="UMW104" s="11"/>
      <c r="UMX104" s="11"/>
      <c r="UMY104" s="11"/>
      <c r="UMZ104" s="11"/>
      <c r="UNA104" s="11"/>
      <c r="UNB104" s="11"/>
      <c r="UNC104" s="11"/>
      <c r="UND104" s="11"/>
      <c r="UNE104" s="11"/>
      <c r="UNF104" s="11"/>
      <c r="UNG104" s="11"/>
      <c r="UNH104" s="11"/>
      <c r="UNI104" s="11"/>
      <c r="UNJ104" s="11"/>
      <c r="UNK104" s="11"/>
      <c r="UNL104" s="11"/>
      <c r="UNM104" s="11"/>
      <c r="UNN104" s="11"/>
      <c r="UNO104" s="11"/>
      <c r="UNP104" s="11"/>
      <c r="UNQ104" s="11"/>
      <c r="UNR104" s="11"/>
      <c r="UNS104" s="11"/>
      <c r="UNT104" s="11"/>
      <c r="UNU104" s="11"/>
      <c r="UNV104" s="11"/>
      <c r="UNW104" s="11"/>
      <c r="UNX104" s="11"/>
      <c r="UNY104" s="11"/>
      <c r="UNZ104" s="11"/>
      <c r="UOA104" s="11"/>
      <c r="UOB104" s="11"/>
      <c r="UOC104" s="11"/>
      <c r="UOD104" s="11"/>
      <c r="UOE104" s="11"/>
      <c r="UOF104" s="11"/>
      <c r="UOG104" s="11"/>
      <c r="UOH104" s="11"/>
      <c r="UOI104" s="11"/>
      <c r="UOJ104" s="11"/>
      <c r="UOK104" s="11"/>
      <c r="UOL104" s="11"/>
      <c r="UOM104" s="11"/>
      <c r="UON104" s="11"/>
      <c r="UOO104" s="11"/>
      <c r="UOP104" s="11"/>
      <c r="UOQ104" s="11"/>
      <c r="UOR104" s="11"/>
      <c r="UOS104" s="11"/>
      <c r="UOT104" s="11"/>
      <c r="UOU104" s="11"/>
      <c r="UOV104" s="11"/>
      <c r="UOW104" s="11"/>
      <c r="UOX104" s="11"/>
      <c r="UOY104" s="11"/>
      <c r="UOZ104" s="11"/>
      <c r="UPA104" s="11"/>
      <c r="UPB104" s="11"/>
      <c r="UPC104" s="11"/>
      <c r="UPD104" s="11"/>
      <c r="UPE104" s="11"/>
      <c r="UPF104" s="11"/>
      <c r="UPG104" s="11"/>
      <c r="UPH104" s="11"/>
      <c r="UPI104" s="11"/>
      <c r="UPJ104" s="11"/>
      <c r="UPK104" s="11"/>
      <c r="UPL104" s="11"/>
      <c r="UPM104" s="11"/>
      <c r="UPN104" s="11"/>
      <c r="UPO104" s="11"/>
      <c r="UPP104" s="11"/>
      <c r="UPQ104" s="11"/>
      <c r="UPR104" s="11"/>
      <c r="UPS104" s="11"/>
      <c r="UPT104" s="11"/>
      <c r="UPU104" s="11"/>
      <c r="UPV104" s="11"/>
      <c r="UPW104" s="11"/>
      <c r="UPX104" s="11"/>
      <c r="UPY104" s="11"/>
      <c r="UPZ104" s="11"/>
      <c r="UQA104" s="11"/>
      <c r="UQB104" s="11"/>
      <c r="UQC104" s="11"/>
      <c r="UQD104" s="11"/>
      <c r="UQE104" s="11"/>
      <c r="UQF104" s="11"/>
      <c r="UQG104" s="11"/>
      <c r="UQH104" s="11"/>
      <c r="UQI104" s="11"/>
      <c r="UQJ104" s="11"/>
      <c r="UQK104" s="11"/>
      <c r="UQL104" s="11"/>
      <c r="UQM104" s="11"/>
      <c r="UQN104" s="11"/>
      <c r="UQO104" s="11"/>
      <c r="UQP104" s="11"/>
      <c r="UQQ104" s="11"/>
      <c r="UQR104" s="11"/>
      <c r="UQS104" s="11"/>
      <c r="UQT104" s="11"/>
      <c r="UQU104" s="11"/>
      <c r="UQV104" s="11"/>
      <c r="UQW104" s="11"/>
      <c r="UQX104" s="11"/>
      <c r="UQY104" s="11"/>
      <c r="UQZ104" s="11"/>
      <c r="URA104" s="11"/>
      <c r="URB104" s="11"/>
      <c r="URC104" s="11"/>
      <c r="URD104" s="11"/>
      <c r="URE104" s="11"/>
      <c r="URF104" s="11"/>
      <c r="URG104" s="11"/>
      <c r="URH104" s="11"/>
      <c r="URI104" s="11"/>
      <c r="URJ104" s="11"/>
      <c r="URK104" s="11"/>
      <c r="URL104" s="11"/>
      <c r="URM104" s="11"/>
      <c r="URN104" s="11"/>
      <c r="URO104" s="11"/>
      <c r="URP104" s="11"/>
      <c r="URQ104" s="11"/>
      <c r="URR104" s="11"/>
      <c r="URS104" s="11"/>
      <c r="URT104" s="11"/>
      <c r="URU104" s="11"/>
      <c r="URV104" s="11"/>
      <c r="URW104" s="11"/>
      <c r="URX104" s="11"/>
      <c r="URY104" s="11"/>
      <c r="URZ104" s="11"/>
      <c r="USA104" s="11"/>
      <c r="USB104" s="11"/>
      <c r="USC104" s="11"/>
      <c r="USD104" s="11"/>
      <c r="USE104" s="11"/>
      <c r="USF104" s="11"/>
      <c r="USG104" s="11"/>
      <c r="USH104" s="11"/>
      <c r="USI104" s="11"/>
      <c r="USJ104" s="11"/>
      <c r="USK104" s="11"/>
      <c r="USL104" s="11"/>
      <c r="USM104" s="11"/>
      <c r="USN104" s="11"/>
      <c r="USO104" s="11"/>
      <c r="USP104" s="11"/>
      <c r="USQ104" s="11"/>
      <c r="USR104" s="11"/>
      <c r="USS104" s="11"/>
      <c r="UST104" s="11"/>
      <c r="USU104" s="11"/>
      <c r="USV104" s="11"/>
      <c r="USW104" s="11"/>
      <c r="USX104" s="11"/>
      <c r="USY104" s="11"/>
      <c r="USZ104" s="11"/>
      <c r="UTA104" s="11"/>
      <c r="UTB104" s="11"/>
      <c r="UTC104" s="11"/>
      <c r="UTD104" s="11"/>
      <c r="UTE104" s="11"/>
      <c r="UTF104" s="11"/>
      <c r="UTG104" s="11"/>
      <c r="UTH104" s="11"/>
      <c r="UTI104" s="11"/>
      <c r="UTJ104" s="11"/>
      <c r="UTK104" s="11"/>
      <c r="UTL104" s="11"/>
      <c r="UTM104" s="11"/>
      <c r="UTN104" s="11"/>
      <c r="UTO104" s="11"/>
      <c r="UTP104" s="11"/>
      <c r="UTQ104" s="11"/>
      <c r="UTR104" s="11"/>
      <c r="UTS104" s="11"/>
      <c r="UTT104" s="11"/>
      <c r="UTU104" s="11"/>
      <c r="UTV104" s="11"/>
      <c r="UTW104" s="11"/>
      <c r="UTX104" s="11"/>
      <c r="UTY104" s="11"/>
      <c r="UTZ104" s="11"/>
      <c r="UUA104" s="11"/>
      <c r="UUB104" s="11"/>
      <c r="UUC104" s="11"/>
      <c r="UUD104" s="11"/>
      <c r="UUE104" s="11"/>
      <c r="UUF104" s="11"/>
      <c r="UUG104" s="11"/>
      <c r="UUH104" s="11"/>
      <c r="UUI104" s="11"/>
      <c r="UUJ104" s="11"/>
      <c r="UUK104" s="11"/>
      <c r="UUL104" s="11"/>
      <c r="UUM104" s="11"/>
      <c r="UUN104" s="11"/>
      <c r="UUO104" s="11"/>
      <c r="UUP104" s="11"/>
      <c r="UUQ104" s="11"/>
      <c r="UUR104" s="11"/>
      <c r="UUS104" s="11"/>
      <c r="UUT104" s="11"/>
      <c r="UUU104" s="11"/>
      <c r="UUV104" s="11"/>
      <c r="UUW104" s="11"/>
      <c r="UUX104" s="11"/>
      <c r="UUY104" s="11"/>
      <c r="UUZ104" s="11"/>
      <c r="UVA104" s="11"/>
      <c r="UVB104" s="11"/>
      <c r="UVC104" s="11"/>
      <c r="UVD104" s="11"/>
      <c r="UVE104" s="11"/>
      <c r="UVF104" s="11"/>
      <c r="UVG104" s="11"/>
      <c r="UVH104" s="11"/>
      <c r="UVI104" s="11"/>
      <c r="UVJ104" s="11"/>
      <c r="UVK104" s="11"/>
      <c r="UVL104" s="11"/>
      <c r="UVM104" s="11"/>
      <c r="UVN104" s="11"/>
      <c r="UVO104" s="11"/>
      <c r="UVP104" s="11"/>
      <c r="UVQ104" s="11"/>
      <c r="UVR104" s="11"/>
      <c r="UVS104" s="11"/>
      <c r="UVT104" s="11"/>
      <c r="UVU104" s="11"/>
      <c r="UVV104" s="11"/>
      <c r="UVW104" s="11"/>
      <c r="UVX104" s="11"/>
      <c r="UVY104" s="11"/>
      <c r="UVZ104" s="11"/>
      <c r="UWA104" s="11"/>
      <c r="UWB104" s="11"/>
      <c r="UWC104" s="11"/>
      <c r="UWD104" s="11"/>
      <c r="UWE104" s="11"/>
      <c r="UWF104" s="11"/>
      <c r="UWG104" s="11"/>
      <c r="UWH104" s="11"/>
      <c r="UWI104" s="11"/>
      <c r="UWJ104" s="11"/>
      <c r="UWK104" s="11"/>
      <c r="UWL104" s="11"/>
      <c r="UWM104" s="11"/>
      <c r="UWN104" s="11"/>
      <c r="UWO104" s="11"/>
      <c r="UWP104" s="11"/>
      <c r="UWQ104" s="11"/>
      <c r="UWR104" s="11"/>
      <c r="UWS104" s="11"/>
      <c r="UWT104" s="11"/>
      <c r="UWU104" s="11"/>
      <c r="UWV104" s="11"/>
      <c r="UWW104" s="11"/>
      <c r="UWX104" s="11"/>
      <c r="UWY104" s="11"/>
      <c r="UWZ104" s="11"/>
      <c r="UXA104" s="11"/>
      <c r="UXB104" s="11"/>
      <c r="UXC104" s="11"/>
      <c r="UXD104" s="11"/>
      <c r="UXE104" s="11"/>
      <c r="UXF104" s="11"/>
      <c r="UXG104" s="11"/>
      <c r="UXH104" s="11"/>
      <c r="UXI104" s="11"/>
      <c r="UXJ104" s="11"/>
      <c r="UXK104" s="11"/>
      <c r="UXL104" s="11"/>
      <c r="UXM104" s="11"/>
      <c r="UXN104" s="11"/>
      <c r="UXO104" s="11"/>
      <c r="UXP104" s="11"/>
      <c r="UXQ104" s="11"/>
      <c r="UXR104" s="11"/>
      <c r="UXS104" s="11"/>
      <c r="UXT104" s="11"/>
      <c r="UXU104" s="11"/>
      <c r="UXV104" s="11"/>
      <c r="UXW104" s="11"/>
      <c r="UXX104" s="11"/>
      <c r="UXY104" s="11"/>
      <c r="UXZ104" s="11"/>
      <c r="UYA104" s="11"/>
      <c r="UYB104" s="11"/>
      <c r="UYC104" s="11"/>
      <c r="UYD104" s="11"/>
      <c r="UYE104" s="11"/>
      <c r="UYF104" s="11"/>
      <c r="UYG104" s="11"/>
      <c r="UYH104" s="11"/>
      <c r="UYI104" s="11"/>
      <c r="UYJ104" s="11"/>
      <c r="UYK104" s="11"/>
      <c r="UYL104" s="11"/>
      <c r="UYM104" s="11"/>
      <c r="UYN104" s="11"/>
      <c r="UYO104" s="11"/>
      <c r="UYP104" s="11"/>
      <c r="UYQ104" s="11"/>
      <c r="UYR104" s="11"/>
      <c r="UYS104" s="11"/>
      <c r="UYT104" s="11"/>
      <c r="UYU104" s="11"/>
      <c r="UYV104" s="11"/>
      <c r="UYW104" s="11"/>
      <c r="UYX104" s="11"/>
      <c r="UYY104" s="11"/>
      <c r="UYZ104" s="11"/>
      <c r="UZA104" s="11"/>
      <c r="UZB104" s="11"/>
      <c r="UZC104" s="11"/>
      <c r="UZD104" s="11"/>
      <c r="UZE104" s="11"/>
      <c r="UZF104" s="11"/>
      <c r="UZG104" s="11"/>
      <c r="UZH104" s="11"/>
      <c r="UZI104" s="11"/>
      <c r="UZJ104" s="11"/>
      <c r="UZK104" s="11"/>
      <c r="UZL104" s="11"/>
      <c r="UZM104" s="11"/>
      <c r="UZN104" s="11"/>
      <c r="UZO104" s="11"/>
      <c r="UZP104" s="11"/>
      <c r="UZQ104" s="11"/>
      <c r="UZR104" s="11"/>
      <c r="UZS104" s="11"/>
      <c r="UZT104" s="11"/>
      <c r="UZU104" s="11"/>
      <c r="UZV104" s="11"/>
      <c r="UZW104" s="11"/>
      <c r="UZX104" s="11"/>
      <c r="UZY104" s="11"/>
      <c r="UZZ104" s="11"/>
      <c r="VAA104" s="11"/>
      <c r="VAB104" s="11"/>
      <c r="VAC104" s="11"/>
      <c r="VAD104" s="11"/>
      <c r="VAE104" s="11"/>
      <c r="VAF104" s="11"/>
      <c r="VAG104" s="11"/>
      <c r="VAH104" s="11"/>
      <c r="VAI104" s="11"/>
      <c r="VAJ104" s="11"/>
      <c r="VAK104" s="11"/>
      <c r="VAL104" s="11"/>
      <c r="VAM104" s="11"/>
      <c r="VAN104" s="11"/>
      <c r="VAO104" s="11"/>
      <c r="VAP104" s="11"/>
      <c r="VAQ104" s="11"/>
      <c r="VAR104" s="11"/>
      <c r="VAS104" s="11"/>
      <c r="VAT104" s="11"/>
      <c r="VAU104" s="11"/>
      <c r="VAV104" s="11"/>
      <c r="VAW104" s="11"/>
      <c r="VAX104" s="11"/>
      <c r="VAY104" s="11"/>
      <c r="VAZ104" s="11"/>
      <c r="VBA104" s="11"/>
      <c r="VBB104" s="11"/>
      <c r="VBC104" s="11"/>
      <c r="VBD104" s="11"/>
      <c r="VBE104" s="11"/>
      <c r="VBF104" s="11"/>
      <c r="VBG104" s="11"/>
      <c r="VBH104" s="11"/>
      <c r="VBI104" s="11"/>
      <c r="VBJ104" s="11"/>
      <c r="VBK104" s="11"/>
      <c r="VBL104" s="11"/>
      <c r="VBM104" s="11"/>
      <c r="VBN104" s="11"/>
      <c r="VBO104" s="11"/>
      <c r="VBP104" s="11"/>
      <c r="VBQ104" s="11"/>
      <c r="VBR104" s="11"/>
      <c r="VBS104" s="11"/>
      <c r="VBT104" s="11"/>
      <c r="VBU104" s="11"/>
      <c r="VBV104" s="11"/>
      <c r="VBW104" s="11"/>
      <c r="VBX104" s="11"/>
      <c r="VBY104" s="11"/>
      <c r="VBZ104" s="11"/>
      <c r="VCA104" s="11"/>
      <c r="VCB104" s="11"/>
      <c r="VCC104" s="11"/>
      <c r="VCD104" s="11"/>
      <c r="VCE104" s="11"/>
      <c r="VCF104" s="11"/>
      <c r="VCG104" s="11"/>
      <c r="VCH104" s="11"/>
      <c r="VCI104" s="11"/>
      <c r="VCJ104" s="11"/>
      <c r="VCK104" s="11"/>
      <c r="VCL104" s="11"/>
      <c r="VCM104" s="11"/>
      <c r="VCN104" s="11"/>
      <c r="VCO104" s="11"/>
      <c r="VCP104" s="11"/>
      <c r="VCQ104" s="11"/>
      <c r="VCR104" s="11"/>
      <c r="VCS104" s="11"/>
      <c r="VCT104" s="11"/>
      <c r="VCU104" s="11"/>
      <c r="VCV104" s="11"/>
      <c r="VCW104" s="11"/>
      <c r="VCX104" s="11"/>
      <c r="VCY104" s="11"/>
      <c r="VCZ104" s="11"/>
      <c r="VDA104" s="11"/>
      <c r="VDB104" s="11"/>
      <c r="VDC104" s="11"/>
      <c r="VDD104" s="11"/>
      <c r="VDE104" s="11"/>
      <c r="VDF104" s="11"/>
      <c r="VDG104" s="11"/>
      <c r="VDH104" s="11"/>
      <c r="VDI104" s="11"/>
      <c r="VDJ104" s="11"/>
      <c r="VDK104" s="11"/>
      <c r="VDL104" s="11"/>
      <c r="VDM104" s="11"/>
      <c r="VDN104" s="11"/>
      <c r="VDO104" s="11"/>
      <c r="VDP104" s="11"/>
      <c r="VDQ104" s="11"/>
      <c r="VDR104" s="11"/>
      <c r="VDS104" s="11"/>
      <c r="VDT104" s="11"/>
      <c r="VDU104" s="11"/>
      <c r="VDV104" s="11"/>
      <c r="VDW104" s="11"/>
      <c r="VDX104" s="11"/>
      <c r="VDY104" s="11"/>
      <c r="VDZ104" s="11"/>
      <c r="VEA104" s="11"/>
      <c r="VEB104" s="11"/>
      <c r="VEC104" s="11"/>
      <c r="VED104" s="11"/>
      <c r="VEE104" s="11"/>
      <c r="VEF104" s="11"/>
      <c r="VEG104" s="11"/>
      <c r="VEH104" s="11"/>
      <c r="VEI104" s="11"/>
      <c r="VEJ104" s="11"/>
      <c r="VEK104" s="11"/>
      <c r="VEL104" s="11"/>
      <c r="VEM104" s="11"/>
      <c r="VEN104" s="11"/>
      <c r="VEO104" s="11"/>
      <c r="VEP104" s="11"/>
      <c r="VEQ104" s="11"/>
      <c r="VER104" s="11"/>
      <c r="VES104" s="11"/>
      <c r="VET104" s="11"/>
      <c r="VEU104" s="11"/>
      <c r="VEV104" s="11"/>
      <c r="VEW104" s="11"/>
      <c r="VEX104" s="11"/>
      <c r="VEY104" s="11"/>
      <c r="VEZ104" s="11"/>
      <c r="VFA104" s="11"/>
      <c r="VFB104" s="11"/>
      <c r="VFC104" s="11"/>
      <c r="VFD104" s="11"/>
      <c r="VFE104" s="11"/>
      <c r="VFF104" s="11"/>
      <c r="VFG104" s="11"/>
      <c r="VFH104" s="11"/>
      <c r="VFI104" s="11"/>
      <c r="VFJ104" s="11"/>
      <c r="VFK104" s="11"/>
      <c r="VFL104" s="11"/>
      <c r="VFM104" s="11"/>
      <c r="VFN104" s="11"/>
      <c r="VFO104" s="11"/>
      <c r="VFP104" s="11"/>
      <c r="VFQ104" s="11"/>
      <c r="VFR104" s="11"/>
      <c r="VFS104" s="11"/>
      <c r="VFT104" s="11"/>
      <c r="VFU104" s="11"/>
      <c r="VFV104" s="11"/>
      <c r="VFW104" s="11"/>
      <c r="VFX104" s="11"/>
      <c r="VFY104" s="11"/>
      <c r="VFZ104" s="11"/>
      <c r="VGA104" s="11"/>
      <c r="VGB104" s="11"/>
      <c r="VGC104" s="11"/>
      <c r="VGD104" s="11"/>
      <c r="VGE104" s="11"/>
      <c r="VGF104" s="11"/>
      <c r="VGG104" s="11"/>
      <c r="VGH104" s="11"/>
      <c r="VGI104" s="11"/>
      <c r="VGJ104" s="11"/>
      <c r="VGK104" s="11"/>
      <c r="VGL104" s="11"/>
      <c r="VGM104" s="11"/>
      <c r="VGN104" s="11"/>
      <c r="VGO104" s="11"/>
      <c r="VGP104" s="11"/>
      <c r="VGQ104" s="11"/>
      <c r="VGR104" s="11"/>
      <c r="VGS104" s="11"/>
      <c r="VGT104" s="11"/>
      <c r="VGU104" s="11"/>
      <c r="VGV104" s="11"/>
      <c r="VGW104" s="11"/>
      <c r="VGX104" s="11"/>
      <c r="VGY104" s="11"/>
      <c r="VGZ104" s="11"/>
      <c r="VHA104" s="11"/>
      <c r="VHB104" s="11"/>
      <c r="VHC104" s="11"/>
      <c r="VHD104" s="11"/>
      <c r="VHE104" s="11"/>
      <c r="VHF104" s="11"/>
      <c r="VHG104" s="11"/>
      <c r="VHH104" s="11"/>
      <c r="VHI104" s="11"/>
      <c r="VHJ104" s="11"/>
      <c r="VHK104" s="11"/>
      <c r="VHL104" s="11"/>
      <c r="VHM104" s="11"/>
      <c r="VHN104" s="11"/>
      <c r="VHO104" s="11"/>
      <c r="VHP104" s="11"/>
      <c r="VHQ104" s="11"/>
      <c r="VHR104" s="11"/>
      <c r="VHS104" s="11"/>
      <c r="VHT104" s="11"/>
      <c r="VHU104" s="11"/>
      <c r="VHV104" s="11"/>
      <c r="VHW104" s="11"/>
      <c r="VHX104" s="11"/>
      <c r="VHY104" s="11"/>
      <c r="VHZ104" s="11"/>
      <c r="VIA104" s="11"/>
      <c r="VIB104" s="11"/>
      <c r="VIC104" s="11"/>
      <c r="VID104" s="11"/>
      <c r="VIE104" s="11"/>
      <c r="VIF104" s="11"/>
      <c r="VIG104" s="11"/>
      <c r="VIH104" s="11"/>
      <c r="VII104" s="11"/>
      <c r="VIJ104" s="11"/>
      <c r="VIK104" s="11"/>
      <c r="VIL104" s="11"/>
      <c r="VIM104" s="11"/>
      <c r="VIN104" s="11"/>
      <c r="VIO104" s="11"/>
      <c r="VIP104" s="11"/>
      <c r="VIQ104" s="11"/>
      <c r="VIR104" s="11"/>
      <c r="VIS104" s="11"/>
      <c r="VIT104" s="11"/>
      <c r="VIU104" s="11"/>
      <c r="VIV104" s="11"/>
      <c r="VIW104" s="11"/>
      <c r="VIX104" s="11"/>
      <c r="VIY104" s="11"/>
      <c r="VIZ104" s="11"/>
      <c r="VJA104" s="11"/>
      <c r="VJB104" s="11"/>
      <c r="VJC104" s="11"/>
      <c r="VJD104" s="11"/>
      <c r="VJE104" s="11"/>
      <c r="VJF104" s="11"/>
      <c r="VJG104" s="11"/>
      <c r="VJH104" s="11"/>
      <c r="VJI104" s="11"/>
      <c r="VJJ104" s="11"/>
      <c r="VJK104" s="11"/>
      <c r="VJL104" s="11"/>
      <c r="VJM104" s="11"/>
      <c r="VJN104" s="11"/>
      <c r="VJO104" s="11"/>
      <c r="VJP104" s="11"/>
      <c r="VJQ104" s="11"/>
      <c r="VJR104" s="11"/>
      <c r="VJS104" s="11"/>
      <c r="VJT104" s="11"/>
      <c r="VJU104" s="11"/>
      <c r="VJV104" s="11"/>
      <c r="VJW104" s="11"/>
      <c r="VJX104" s="11"/>
      <c r="VJY104" s="11"/>
      <c r="VJZ104" s="11"/>
      <c r="VKA104" s="11"/>
      <c r="VKB104" s="11"/>
      <c r="VKC104" s="11"/>
      <c r="VKD104" s="11"/>
      <c r="VKE104" s="11"/>
      <c r="VKF104" s="11"/>
      <c r="VKG104" s="11"/>
      <c r="VKH104" s="11"/>
      <c r="VKI104" s="11"/>
      <c r="VKJ104" s="11"/>
      <c r="VKK104" s="11"/>
      <c r="VKL104" s="11"/>
      <c r="VKM104" s="11"/>
      <c r="VKN104" s="11"/>
      <c r="VKO104" s="11"/>
      <c r="VKP104" s="11"/>
      <c r="VKQ104" s="11"/>
      <c r="VKR104" s="11"/>
      <c r="VKS104" s="11"/>
      <c r="VKT104" s="11"/>
      <c r="VKU104" s="11"/>
      <c r="VKV104" s="11"/>
      <c r="VKW104" s="11"/>
      <c r="VKX104" s="11"/>
      <c r="VKY104" s="11"/>
      <c r="VKZ104" s="11"/>
      <c r="VLA104" s="11"/>
      <c r="VLB104" s="11"/>
      <c r="VLC104" s="11"/>
      <c r="VLD104" s="11"/>
      <c r="VLE104" s="11"/>
      <c r="VLF104" s="11"/>
      <c r="VLG104" s="11"/>
      <c r="VLH104" s="11"/>
      <c r="VLI104" s="11"/>
      <c r="VLJ104" s="11"/>
      <c r="VLK104" s="11"/>
      <c r="VLL104" s="11"/>
      <c r="VLM104" s="11"/>
      <c r="VLN104" s="11"/>
      <c r="VLO104" s="11"/>
      <c r="VLP104" s="11"/>
      <c r="VLQ104" s="11"/>
      <c r="VLR104" s="11"/>
      <c r="VLS104" s="11"/>
      <c r="VLT104" s="11"/>
      <c r="VLU104" s="11"/>
      <c r="VLV104" s="11"/>
      <c r="VLW104" s="11"/>
      <c r="VLX104" s="11"/>
      <c r="VLY104" s="11"/>
      <c r="VLZ104" s="11"/>
      <c r="VMA104" s="11"/>
      <c r="VMB104" s="11"/>
      <c r="VMC104" s="11"/>
      <c r="VMD104" s="11"/>
      <c r="VME104" s="11"/>
      <c r="VMF104" s="11"/>
      <c r="VMG104" s="11"/>
      <c r="VMH104" s="11"/>
      <c r="VMI104" s="11"/>
      <c r="VMJ104" s="11"/>
      <c r="VMK104" s="11"/>
      <c r="VML104" s="11"/>
      <c r="VMM104" s="11"/>
      <c r="VMN104" s="11"/>
      <c r="VMO104" s="11"/>
      <c r="VMP104" s="11"/>
      <c r="VMQ104" s="11"/>
      <c r="VMR104" s="11"/>
      <c r="VMS104" s="11"/>
      <c r="VMT104" s="11"/>
      <c r="VMU104" s="11"/>
      <c r="VMV104" s="11"/>
      <c r="VMW104" s="11"/>
      <c r="VMX104" s="11"/>
      <c r="VMY104" s="11"/>
      <c r="VMZ104" s="11"/>
      <c r="VNA104" s="11"/>
      <c r="VNB104" s="11"/>
      <c r="VNC104" s="11"/>
      <c r="VND104" s="11"/>
      <c r="VNE104" s="11"/>
      <c r="VNF104" s="11"/>
      <c r="VNG104" s="11"/>
      <c r="VNH104" s="11"/>
      <c r="VNI104" s="11"/>
      <c r="VNJ104" s="11"/>
      <c r="VNK104" s="11"/>
      <c r="VNL104" s="11"/>
      <c r="VNM104" s="11"/>
      <c r="VNN104" s="11"/>
      <c r="VNO104" s="11"/>
      <c r="VNP104" s="11"/>
      <c r="VNQ104" s="11"/>
      <c r="VNR104" s="11"/>
      <c r="VNS104" s="11"/>
      <c r="VNT104" s="11"/>
      <c r="VNU104" s="11"/>
      <c r="VNV104" s="11"/>
      <c r="VNW104" s="11"/>
      <c r="VNX104" s="11"/>
      <c r="VNY104" s="11"/>
      <c r="VNZ104" s="11"/>
      <c r="VOA104" s="11"/>
      <c r="VOB104" s="11"/>
      <c r="VOC104" s="11"/>
      <c r="VOD104" s="11"/>
      <c r="VOE104" s="11"/>
      <c r="VOF104" s="11"/>
      <c r="VOG104" s="11"/>
      <c r="VOH104" s="11"/>
      <c r="VOI104" s="11"/>
      <c r="VOJ104" s="11"/>
      <c r="VOK104" s="11"/>
      <c r="VOL104" s="11"/>
      <c r="VOM104" s="11"/>
      <c r="VON104" s="11"/>
      <c r="VOO104" s="11"/>
      <c r="VOP104" s="11"/>
      <c r="VOQ104" s="11"/>
      <c r="VOR104" s="11"/>
      <c r="VOS104" s="11"/>
      <c r="VOT104" s="11"/>
      <c r="VOU104" s="11"/>
      <c r="VOV104" s="11"/>
      <c r="VOW104" s="11"/>
      <c r="VOX104" s="11"/>
      <c r="VOY104" s="11"/>
      <c r="VOZ104" s="11"/>
      <c r="VPA104" s="11"/>
      <c r="VPB104" s="11"/>
      <c r="VPC104" s="11"/>
      <c r="VPD104" s="11"/>
      <c r="VPE104" s="11"/>
      <c r="VPF104" s="11"/>
      <c r="VPG104" s="11"/>
      <c r="VPH104" s="11"/>
      <c r="VPI104" s="11"/>
      <c r="VPJ104" s="11"/>
      <c r="VPK104" s="11"/>
      <c r="VPL104" s="11"/>
      <c r="VPM104" s="11"/>
      <c r="VPN104" s="11"/>
      <c r="VPO104" s="11"/>
      <c r="VPP104" s="11"/>
      <c r="VPQ104" s="11"/>
      <c r="VPR104" s="11"/>
      <c r="VPS104" s="11"/>
      <c r="VPT104" s="11"/>
      <c r="VPU104" s="11"/>
      <c r="VPV104" s="11"/>
      <c r="VPW104" s="11"/>
      <c r="VPX104" s="11"/>
      <c r="VPY104" s="11"/>
      <c r="VPZ104" s="11"/>
      <c r="VQA104" s="11"/>
      <c r="VQB104" s="11"/>
      <c r="VQC104" s="11"/>
      <c r="VQD104" s="11"/>
      <c r="VQE104" s="11"/>
      <c r="VQF104" s="11"/>
      <c r="VQG104" s="11"/>
      <c r="VQH104" s="11"/>
      <c r="VQI104" s="11"/>
      <c r="VQJ104" s="11"/>
      <c r="VQK104" s="11"/>
      <c r="VQL104" s="11"/>
      <c r="VQM104" s="11"/>
      <c r="VQN104" s="11"/>
      <c r="VQO104" s="11"/>
      <c r="VQP104" s="11"/>
      <c r="VQQ104" s="11"/>
      <c r="VQR104" s="11"/>
      <c r="VQS104" s="11"/>
      <c r="VQT104" s="11"/>
      <c r="VQU104" s="11"/>
      <c r="VQV104" s="11"/>
      <c r="VQW104" s="11"/>
      <c r="VQX104" s="11"/>
      <c r="VQY104" s="11"/>
      <c r="VQZ104" s="11"/>
      <c r="VRA104" s="11"/>
      <c r="VRB104" s="11"/>
      <c r="VRC104" s="11"/>
      <c r="VRD104" s="11"/>
      <c r="VRE104" s="11"/>
      <c r="VRF104" s="11"/>
      <c r="VRG104" s="11"/>
      <c r="VRH104" s="11"/>
      <c r="VRI104" s="11"/>
      <c r="VRJ104" s="11"/>
      <c r="VRK104" s="11"/>
      <c r="VRL104" s="11"/>
      <c r="VRM104" s="11"/>
      <c r="VRN104" s="11"/>
      <c r="VRO104" s="11"/>
      <c r="VRP104" s="11"/>
      <c r="VRQ104" s="11"/>
      <c r="VRR104" s="11"/>
      <c r="VRS104" s="11"/>
      <c r="VRT104" s="11"/>
      <c r="VRU104" s="11"/>
      <c r="VRV104" s="11"/>
      <c r="VRW104" s="11"/>
      <c r="VRX104" s="11"/>
      <c r="VRY104" s="11"/>
      <c r="VRZ104" s="11"/>
      <c r="VSA104" s="11"/>
      <c r="VSB104" s="11"/>
      <c r="VSC104" s="11"/>
      <c r="VSD104" s="11"/>
      <c r="VSE104" s="11"/>
      <c r="VSF104" s="11"/>
      <c r="VSG104" s="11"/>
      <c r="VSH104" s="11"/>
      <c r="VSI104" s="11"/>
      <c r="VSJ104" s="11"/>
      <c r="VSK104" s="11"/>
      <c r="VSL104" s="11"/>
      <c r="VSM104" s="11"/>
      <c r="VSN104" s="11"/>
      <c r="VSO104" s="11"/>
      <c r="VSP104" s="11"/>
      <c r="VSQ104" s="11"/>
      <c r="VSR104" s="11"/>
      <c r="VSS104" s="11"/>
      <c r="VST104" s="11"/>
      <c r="VSU104" s="11"/>
      <c r="VSV104" s="11"/>
      <c r="VSW104" s="11"/>
      <c r="VSX104" s="11"/>
      <c r="VSY104" s="11"/>
      <c r="VSZ104" s="11"/>
      <c r="VTA104" s="11"/>
      <c r="VTB104" s="11"/>
      <c r="VTC104" s="11"/>
      <c r="VTD104" s="11"/>
      <c r="VTE104" s="11"/>
      <c r="VTF104" s="11"/>
      <c r="VTG104" s="11"/>
      <c r="VTH104" s="11"/>
      <c r="VTI104" s="11"/>
      <c r="VTJ104" s="11"/>
      <c r="VTK104" s="11"/>
      <c r="VTL104" s="11"/>
      <c r="VTM104" s="11"/>
      <c r="VTN104" s="11"/>
      <c r="VTO104" s="11"/>
      <c r="VTP104" s="11"/>
      <c r="VTQ104" s="11"/>
      <c r="VTR104" s="11"/>
      <c r="VTS104" s="11"/>
      <c r="VTT104" s="11"/>
      <c r="VTU104" s="11"/>
      <c r="VTV104" s="11"/>
      <c r="VTW104" s="11"/>
      <c r="VTX104" s="11"/>
      <c r="VTY104" s="11"/>
      <c r="VTZ104" s="11"/>
      <c r="VUA104" s="11"/>
      <c r="VUB104" s="11"/>
      <c r="VUC104" s="11"/>
      <c r="VUD104" s="11"/>
      <c r="VUE104" s="11"/>
      <c r="VUF104" s="11"/>
      <c r="VUG104" s="11"/>
      <c r="VUH104" s="11"/>
      <c r="VUI104" s="11"/>
      <c r="VUJ104" s="11"/>
      <c r="VUK104" s="11"/>
      <c r="VUL104" s="11"/>
      <c r="VUM104" s="11"/>
      <c r="VUN104" s="11"/>
      <c r="VUO104" s="11"/>
      <c r="VUP104" s="11"/>
      <c r="VUQ104" s="11"/>
      <c r="VUR104" s="11"/>
      <c r="VUS104" s="11"/>
      <c r="VUT104" s="11"/>
      <c r="VUU104" s="11"/>
      <c r="VUV104" s="11"/>
      <c r="VUW104" s="11"/>
      <c r="VUX104" s="11"/>
      <c r="VUY104" s="11"/>
      <c r="VUZ104" s="11"/>
      <c r="VVA104" s="11"/>
      <c r="VVB104" s="11"/>
      <c r="VVC104" s="11"/>
      <c r="VVD104" s="11"/>
      <c r="VVE104" s="11"/>
      <c r="VVF104" s="11"/>
      <c r="VVG104" s="11"/>
      <c r="VVH104" s="11"/>
      <c r="VVI104" s="11"/>
      <c r="VVJ104" s="11"/>
      <c r="VVK104" s="11"/>
      <c r="VVL104" s="11"/>
      <c r="VVM104" s="11"/>
      <c r="VVN104" s="11"/>
      <c r="VVO104" s="11"/>
      <c r="VVP104" s="11"/>
      <c r="VVQ104" s="11"/>
      <c r="VVR104" s="11"/>
      <c r="VVS104" s="11"/>
      <c r="VVT104" s="11"/>
      <c r="VVU104" s="11"/>
      <c r="VVV104" s="11"/>
      <c r="VVW104" s="11"/>
      <c r="VVX104" s="11"/>
      <c r="VVY104" s="11"/>
      <c r="VVZ104" s="11"/>
      <c r="VWA104" s="11"/>
      <c r="VWB104" s="11"/>
      <c r="VWC104" s="11"/>
      <c r="VWD104" s="11"/>
      <c r="VWE104" s="11"/>
      <c r="VWF104" s="11"/>
      <c r="VWG104" s="11"/>
      <c r="VWH104" s="11"/>
      <c r="VWI104" s="11"/>
      <c r="VWJ104" s="11"/>
      <c r="VWK104" s="11"/>
      <c r="VWL104" s="11"/>
      <c r="VWM104" s="11"/>
      <c r="VWN104" s="11"/>
      <c r="VWO104" s="11"/>
      <c r="VWP104" s="11"/>
      <c r="VWQ104" s="11"/>
      <c r="VWR104" s="11"/>
      <c r="VWS104" s="11"/>
      <c r="VWT104" s="11"/>
      <c r="VWU104" s="11"/>
      <c r="VWV104" s="11"/>
      <c r="VWW104" s="11"/>
      <c r="VWX104" s="11"/>
      <c r="VWY104" s="11"/>
      <c r="VWZ104" s="11"/>
      <c r="VXA104" s="11"/>
      <c r="VXB104" s="11"/>
      <c r="VXC104" s="11"/>
      <c r="VXD104" s="11"/>
      <c r="VXE104" s="11"/>
      <c r="VXF104" s="11"/>
      <c r="VXG104" s="11"/>
      <c r="VXH104" s="11"/>
      <c r="VXI104" s="11"/>
      <c r="VXJ104" s="11"/>
      <c r="VXK104" s="11"/>
      <c r="VXL104" s="11"/>
      <c r="VXM104" s="11"/>
      <c r="VXN104" s="11"/>
      <c r="VXO104" s="11"/>
      <c r="VXP104" s="11"/>
      <c r="VXQ104" s="11"/>
      <c r="VXR104" s="11"/>
      <c r="VXS104" s="11"/>
      <c r="VXT104" s="11"/>
      <c r="VXU104" s="11"/>
      <c r="VXV104" s="11"/>
      <c r="VXW104" s="11"/>
      <c r="VXX104" s="11"/>
      <c r="VXY104" s="11"/>
      <c r="VXZ104" s="11"/>
      <c r="VYA104" s="11"/>
      <c r="VYB104" s="11"/>
      <c r="VYC104" s="11"/>
      <c r="VYD104" s="11"/>
      <c r="VYE104" s="11"/>
      <c r="VYF104" s="11"/>
      <c r="VYG104" s="11"/>
      <c r="VYH104" s="11"/>
      <c r="VYI104" s="11"/>
      <c r="VYJ104" s="11"/>
      <c r="VYK104" s="11"/>
      <c r="VYL104" s="11"/>
      <c r="VYM104" s="11"/>
      <c r="VYN104" s="11"/>
      <c r="VYO104" s="11"/>
      <c r="VYP104" s="11"/>
      <c r="VYQ104" s="11"/>
      <c r="VYR104" s="11"/>
      <c r="VYS104" s="11"/>
      <c r="VYT104" s="11"/>
      <c r="VYU104" s="11"/>
      <c r="VYV104" s="11"/>
      <c r="VYW104" s="11"/>
      <c r="VYX104" s="11"/>
      <c r="VYY104" s="11"/>
      <c r="VYZ104" s="11"/>
      <c r="VZA104" s="11"/>
      <c r="VZB104" s="11"/>
      <c r="VZC104" s="11"/>
      <c r="VZD104" s="11"/>
      <c r="VZE104" s="11"/>
      <c r="VZF104" s="11"/>
      <c r="VZG104" s="11"/>
      <c r="VZH104" s="11"/>
      <c r="VZI104" s="11"/>
      <c r="VZJ104" s="11"/>
      <c r="VZK104" s="11"/>
      <c r="VZL104" s="11"/>
      <c r="VZM104" s="11"/>
      <c r="VZN104" s="11"/>
      <c r="VZO104" s="11"/>
      <c r="VZP104" s="11"/>
      <c r="VZQ104" s="11"/>
      <c r="VZR104" s="11"/>
      <c r="VZS104" s="11"/>
      <c r="VZT104" s="11"/>
      <c r="VZU104" s="11"/>
      <c r="VZV104" s="11"/>
      <c r="VZW104" s="11"/>
      <c r="VZX104" s="11"/>
      <c r="VZY104" s="11"/>
      <c r="VZZ104" s="11"/>
      <c r="WAA104" s="11"/>
      <c r="WAB104" s="11"/>
      <c r="WAC104" s="11"/>
      <c r="WAD104" s="11"/>
      <c r="WAE104" s="11"/>
      <c r="WAF104" s="11"/>
      <c r="WAG104" s="11"/>
      <c r="WAH104" s="11"/>
      <c r="WAI104" s="11"/>
      <c r="WAJ104" s="11"/>
      <c r="WAK104" s="11"/>
      <c r="WAL104" s="11"/>
      <c r="WAM104" s="11"/>
      <c r="WAN104" s="11"/>
      <c r="WAO104" s="11"/>
      <c r="WAP104" s="11"/>
      <c r="WAQ104" s="11"/>
      <c r="WAR104" s="11"/>
      <c r="WAS104" s="11"/>
      <c r="WAT104" s="11"/>
      <c r="WAU104" s="11"/>
      <c r="WAV104" s="11"/>
      <c r="WAW104" s="11"/>
      <c r="WAX104" s="11"/>
      <c r="WAY104" s="11"/>
      <c r="WAZ104" s="11"/>
      <c r="WBA104" s="11"/>
      <c r="WBB104" s="11"/>
      <c r="WBC104" s="11"/>
      <c r="WBD104" s="11"/>
      <c r="WBE104" s="11"/>
      <c r="WBF104" s="11"/>
      <c r="WBG104" s="11"/>
      <c r="WBH104" s="11"/>
      <c r="WBI104" s="11"/>
      <c r="WBJ104" s="11"/>
      <c r="WBK104" s="11"/>
      <c r="WBL104" s="11"/>
      <c r="WBM104" s="11"/>
      <c r="WBN104" s="11"/>
      <c r="WBO104" s="11"/>
      <c r="WBP104" s="11"/>
      <c r="WBQ104" s="11"/>
      <c r="WBR104" s="11"/>
      <c r="WBS104" s="11"/>
      <c r="WBT104" s="11"/>
      <c r="WBU104" s="11"/>
      <c r="WBV104" s="11"/>
      <c r="WBW104" s="11"/>
      <c r="WBX104" s="11"/>
      <c r="WBY104" s="11"/>
      <c r="WBZ104" s="11"/>
      <c r="WCA104" s="11"/>
      <c r="WCB104" s="11"/>
      <c r="WCC104" s="11"/>
      <c r="WCD104" s="11"/>
      <c r="WCE104" s="11"/>
      <c r="WCF104" s="11"/>
      <c r="WCG104" s="11"/>
      <c r="WCH104" s="11"/>
      <c r="WCI104" s="11"/>
      <c r="WCJ104" s="11"/>
      <c r="WCK104" s="11"/>
      <c r="WCL104" s="11"/>
      <c r="WCM104" s="11"/>
      <c r="WCN104" s="11"/>
      <c r="WCO104" s="11"/>
      <c r="WCP104" s="11"/>
      <c r="WCQ104" s="11"/>
      <c r="WCR104" s="11"/>
      <c r="WCS104" s="11"/>
      <c r="WCT104" s="11"/>
      <c r="WCU104" s="11"/>
      <c r="WCV104" s="11"/>
      <c r="WCW104" s="11"/>
      <c r="WCX104" s="11"/>
      <c r="WCY104" s="11"/>
      <c r="WCZ104" s="11"/>
      <c r="WDA104" s="11"/>
      <c r="WDB104" s="11"/>
      <c r="WDC104" s="11"/>
      <c r="WDD104" s="11"/>
      <c r="WDE104" s="11"/>
      <c r="WDF104" s="11"/>
      <c r="WDG104" s="11"/>
      <c r="WDH104" s="11"/>
      <c r="WDI104" s="11"/>
      <c r="WDJ104" s="11"/>
      <c r="WDK104" s="11"/>
      <c r="WDL104" s="11"/>
      <c r="WDM104" s="11"/>
      <c r="WDN104" s="11"/>
      <c r="WDO104" s="11"/>
      <c r="WDP104" s="11"/>
      <c r="WDQ104" s="11"/>
      <c r="WDR104" s="11"/>
      <c r="WDS104" s="11"/>
      <c r="WDT104" s="11"/>
      <c r="WDU104" s="11"/>
      <c r="WDV104" s="11"/>
      <c r="WDW104" s="11"/>
      <c r="WDX104" s="11"/>
      <c r="WDY104" s="11"/>
      <c r="WDZ104" s="11"/>
      <c r="WEA104" s="11"/>
      <c r="WEB104" s="11"/>
      <c r="WEC104" s="11"/>
      <c r="WED104" s="11"/>
      <c r="WEE104" s="11"/>
      <c r="WEF104" s="11"/>
      <c r="WEG104" s="11"/>
      <c r="WEH104" s="11"/>
      <c r="WEI104" s="11"/>
      <c r="WEJ104" s="11"/>
      <c r="WEK104" s="11"/>
      <c r="WEL104" s="11"/>
      <c r="WEM104" s="11"/>
      <c r="WEN104" s="11"/>
      <c r="WEO104" s="11"/>
      <c r="WEP104" s="11"/>
      <c r="WEQ104" s="11"/>
      <c r="WER104" s="11"/>
      <c r="WES104" s="11"/>
      <c r="WET104" s="11"/>
      <c r="WEU104" s="11"/>
      <c r="WEV104" s="11"/>
      <c r="WEW104" s="11"/>
      <c r="WEX104" s="11"/>
      <c r="WEY104" s="11"/>
      <c r="WEZ104" s="11"/>
      <c r="WFA104" s="11"/>
      <c r="WFB104" s="11"/>
      <c r="WFC104" s="11"/>
      <c r="WFD104" s="11"/>
      <c r="WFE104" s="11"/>
      <c r="WFF104" s="11"/>
      <c r="WFG104" s="11"/>
      <c r="WFH104" s="11"/>
      <c r="WFI104" s="11"/>
      <c r="WFJ104" s="11"/>
      <c r="WFK104" s="11"/>
      <c r="WFL104" s="11"/>
      <c r="WFM104" s="11"/>
      <c r="WFN104" s="11"/>
      <c r="WFO104" s="11"/>
      <c r="WFP104" s="11"/>
      <c r="WFQ104" s="11"/>
      <c r="WFR104" s="11"/>
      <c r="WFS104" s="11"/>
      <c r="WFT104" s="11"/>
      <c r="WFU104" s="11"/>
      <c r="WFV104" s="11"/>
      <c r="WFW104" s="11"/>
      <c r="WFX104" s="11"/>
      <c r="WFY104" s="11"/>
      <c r="WFZ104" s="11"/>
      <c r="WGA104" s="11"/>
      <c r="WGB104" s="11"/>
      <c r="WGC104" s="11"/>
      <c r="WGD104" s="11"/>
      <c r="WGE104" s="11"/>
      <c r="WGF104" s="11"/>
      <c r="WGG104" s="11"/>
      <c r="WGH104" s="11"/>
      <c r="WGI104" s="11"/>
      <c r="WGJ104" s="11"/>
      <c r="WGK104" s="11"/>
      <c r="WGL104" s="11"/>
      <c r="WGM104" s="11"/>
      <c r="WGN104" s="11"/>
      <c r="WGO104" s="11"/>
      <c r="WGP104" s="11"/>
      <c r="WGQ104" s="11"/>
      <c r="WGR104" s="11"/>
      <c r="WGS104" s="11"/>
      <c r="WGT104" s="11"/>
      <c r="WGU104" s="11"/>
      <c r="WGV104" s="11"/>
      <c r="WGW104" s="11"/>
      <c r="WGX104" s="11"/>
      <c r="WGY104" s="11"/>
      <c r="WGZ104" s="11"/>
      <c r="WHA104" s="11"/>
      <c r="WHB104" s="11"/>
      <c r="WHC104" s="11"/>
      <c r="WHD104" s="11"/>
      <c r="WHE104" s="11"/>
      <c r="WHF104" s="11"/>
      <c r="WHG104" s="11"/>
      <c r="WHH104" s="11"/>
      <c r="WHI104" s="11"/>
      <c r="WHJ104" s="11"/>
      <c r="WHK104" s="11"/>
      <c r="WHL104" s="11"/>
      <c r="WHM104" s="11"/>
      <c r="WHN104" s="11"/>
      <c r="WHO104" s="11"/>
      <c r="WHP104" s="11"/>
      <c r="WHQ104" s="11"/>
      <c r="WHR104" s="11"/>
      <c r="WHS104" s="11"/>
      <c r="WHT104" s="11"/>
      <c r="WHU104" s="11"/>
      <c r="WHV104" s="11"/>
      <c r="WHW104" s="11"/>
      <c r="WHX104" s="11"/>
      <c r="WHY104" s="11"/>
      <c r="WHZ104" s="11"/>
      <c r="WIA104" s="11"/>
      <c r="WIB104" s="11"/>
      <c r="WIC104" s="11"/>
      <c r="WID104" s="11"/>
      <c r="WIE104" s="11"/>
      <c r="WIF104" s="11"/>
      <c r="WIG104" s="11"/>
      <c r="WIH104" s="11"/>
      <c r="WII104" s="11"/>
      <c r="WIJ104" s="11"/>
      <c r="WIK104" s="11"/>
      <c r="WIL104" s="11"/>
      <c r="WIM104" s="11"/>
      <c r="WIN104" s="11"/>
      <c r="WIO104" s="11"/>
      <c r="WIP104" s="11"/>
      <c r="WIQ104" s="11"/>
      <c r="WIR104" s="11"/>
      <c r="WIS104" s="11"/>
      <c r="WIT104" s="11"/>
      <c r="WIU104" s="11"/>
      <c r="WIV104" s="11"/>
      <c r="WIW104" s="11"/>
      <c r="WIX104" s="11"/>
      <c r="WIY104" s="11"/>
      <c r="WIZ104" s="11"/>
      <c r="WJA104" s="11"/>
      <c r="WJB104" s="11"/>
      <c r="WJC104" s="11"/>
      <c r="WJD104" s="11"/>
      <c r="WJE104" s="11"/>
      <c r="WJF104" s="11"/>
      <c r="WJG104" s="11"/>
      <c r="WJH104" s="11"/>
      <c r="WJI104" s="11"/>
      <c r="WJJ104" s="11"/>
      <c r="WJK104" s="11"/>
      <c r="WJL104" s="11"/>
      <c r="WJM104" s="11"/>
      <c r="WJN104" s="11"/>
      <c r="WJO104" s="11"/>
      <c r="WJP104" s="11"/>
      <c r="WJQ104" s="11"/>
      <c r="WJR104" s="11"/>
      <c r="WJS104" s="11"/>
      <c r="WJT104" s="11"/>
      <c r="WJU104" s="11"/>
      <c r="WJV104" s="11"/>
      <c r="WJW104" s="11"/>
      <c r="WJX104" s="11"/>
      <c r="WJY104" s="11"/>
      <c r="WJZ104" s="11"/>
      <c r="WKA104" s="11"/>
      <c r="WKB104" s="11"/>
      <c r="WKC104" s="11"/>
      <c r="WKD104" s="11"/>
      <c r="WKE104" s="11"/>
      <c r="WKF104" s="11"/>
      <c r="WKG104" s="11"/>
      <c r="WKH104" s="11"/>
      <c r="WKI104" s="11"/>
      <c r="WKJ104" s="11"/>
      <c r="WKK104" s="11"/>
      <c r="WKL104" s="11"/>
      <c r="WKM104" s="11"/>
      <c r="WKN104" s="11"/>
      <c r="WKO104" s="11"/>
      <c r="WKP104" s="11"/>
      <c r="WKQ104" s="11"/>
      <c r="WKR104" s="11"/>
      <c r="WKS104" s="11"/>
      <c r="WKT104" s="11"/>
      <c r="WKU104" s="11"/>
      <c r="WKV104" s="11"/>
      <c r="WKW104" s="11"/>
      <c r="WKX104" s="11"/>
      <c r="WKY104" s="11"/>
      <c r="WKZ104" s="11"/>
      <c r="WLA104" s="11"/>
      <c r="WLB104" s="11"/>
      <c r="WLC104" s="11"/>
      <c r="WLD104" s="11"/>
      <c r="WLE104" s="11"/>
      <c r="WLF104" s="11"/>
      <c r="WLG104" s="11"/>
      <c r="WLH104" s="11"/>
      <c r="WLI104" s="11"/>
      <c r="WLJ104" s="11"/>
      <c r="WLK104" s="11"/>
      <c r="WLL104" s="11"/>
      <c r="WLM104" s="11"/>
      <c r="WLN104" s="11"/>
      <c r="WLO104" s="11"/>
      <c r="WLP104" s="11"/>
      <c r="WLQ104" s="11"/>
      <c r="WLR104" s="11"/>
      <c r="WLS104" s="11"/>
      <c r="WLT104" s="11"/>
      <c r="WLU104" s="11"/>
      <c r="WLV104" s="11"/>
      <c r="WLW104" s="11"/>
      <c r="WLX104" s="11"/>
      <c r="WLY104" s="11"/>
      <c r="WLZ104" s="11"/>
      <c r="WMA104" s="11"/>
      <c r="WMB104" s="11"/>
      <c r="WMC104" s="11"/>
      <c r="WMD104" s="11"/>
      <c r="WME104" s="11"/>
      <c r="WMF104" s="11"/>
      <c r="WMG104" s="11"/>
      <c r="WMH104" s="11"/>
      <c r="WMI104" s="11"/>
      <c r="WMJ104" s="11"/>
      <c r="WMK104" s="11"/>
      <c r="WML104" s="11"/>
      <c r="WMM104" s="11"/>
      <c r="WMN104" s="11"/>
      <c r="WMO104" s="11"/>
      <c r="WMP104" s="11"/>
      <c r="WMQ104" s="11"/>
      <c r="WMR104" s="11"/>
      <c r="WMS104" s="11"/>
      <c r="WMT104" s="11"/>
      <c r="WMU104" s="11"/>
      <c r="WMV104" s="11"/>
      <c r="WMW104" s="11"/>
      <c r="WMX104" s="11"/>
      <c r="WMY104" s="11"/>
      <c r="WMZ104" s="11"/>
      <c r="WNA104" s="11"/>
      <c r="WNB104" s="11"/>
      <c r="WNC104" s="11"/>
      <c r="WND104" s="11"/>
      <c r="WNE104" s="11"/>
      <c r="WNF104" s="11"/>
      <c r="WNG104" s="11"/>
      <c r="WNH104" s="11"/>
      <c r="WNI104" s="11"/>
      <c r="WNJ104" s="11"/>
      <c r="WNK104" s="11"/>
      <c r="WNL104" s="11"/>
      <c r="WNM104" s="11"/>
      <c r="WNN104" s="11"/>
      <c r="WNO104" s="11"/>
      <c r="WNP104" s="11"/>
      <c r="WNQ104" s="11"/>
      <c r="WNR104" s="11"/>
      <c r="WNS104" s="11"/>
      <c r="WNT104" s="11"/>
      <c r="WNU104" s="11"/>
      <c r="WNV104" s="11"/>
      <c r="WNW104" s="11"/>
      <c r="WNX104" s="11"/>
      <c r="WNY104" s="11"/>
      <c r="WNZ104" s="11"/>
      <c r="WOA104" s="11"/>
      <c r="WOB104" s="11"/>
      <c r="WOC104" s="11"/>
      <c r="WOD104" s="11"/>
      <c r="WOE104" s="11"/>
      <c r="WOF104" s="11"/>
      <c r="WOG104" s="11"/>
      <c r="WOH104" s="11"/>
      <c r="WOI104" s="11"/>
      <c r="WOJ104" s="11"/>
      <c r="WOK104" s="11"/>
      <c r="WOL104" s="11"/>
      <c r="WOM104" s="11"/>
      <c r="WON104" s="11"/>
      <c r="WOO104" s="11"/>
      <c r="WOP104" s="11"/>
      <c r="WOQ104" s="11"/>
      <c r="WOR104" s="11"/>
      <c r="WOS104" s="11"/>
      <c r="WOT104" s="11"/>
      <c r="WOU104" s="11"/>
      <c r="WOV104" s="11"/>
      <c r="WOW104" s="11"/>
      <c r="WOX104" s="11"/>
      <c r="WOY104" s="11"/>
      <c r="WOZ104" s="11"/>
      <c r="WPA104" s="11"/>
      <c r="WPB104" s="11"/>
      <c r="WPC104" s="11"/>
      <c r="WPD104" s="11"/>
      <c r="WPE104" s="11"/>
      <c r="WPF104" s="11"/>
      <c r="WPG104" s="11"/>
      <c r="WPH104" s="11"/>
      <c r="WPI104" s="11"/>
      <c r="WPJ104" s="11"/>
      <c r="WPK104" s="11"/>
      <c r="WPL104" s="11"/>
      <c r="WPM104" s="11"/>
      <c r="WPN104" s="11"/>
      <c r="WPO104" s="11"/>
      <c r="WPP104" s="11"/>
      <c r="WPQ104" s="11"/>
      <c r="WPR104" s="11"/>
      <c r="WPS104" s="11"/>
      <c r="WPT104" s="11"/>
      <c r="WPU104" s="11"/>
      <c r="WPV104" s="11"/>
      <c r="WPW104" s="11"/>
      <c r="WPX104" s="11"/>
      <c r="WPY104" s="11"/>
      <c r="WPZ104" s="11"/>
      <c r="WQA104" s="11"/>
      <c r="WQB104" s="11"/>
      <c r="WQC104" s="11"/>
      <c r="WQD104" s="11"/>
      <c r="WQE104" s="11"/>
      <c r="WQF104" s="11"/>
      <c r="WQG104" s="11"/>
      <c r="WQH104" s="11"/>
      <c r="WQI104" s="11"/>
      <c r="WQJ104" s="11"/>
      <c r="WQK104" s="11"/>
      <c r="WQL104" s="11"/>
      <c r="WQM104" s="11"/>
      <c r="WQN104" s="11"/>
      <c r="WQO104" s="11"/>
      <c r="WQP104" s="11"/>
      <c r="WQQ104" s="11"/>
      <c r="WQR104" s="11"/>
      <c r="WQS104" s="11"/>
      <c r="WQT104" s="11"/>
      <c r="WQU104" s="11"/>
      <c r="WQV104" s="11"/>
      <c r="WQW104" s="11"/>
      <c r="WQX104" s="11"/>
      <c r="WQY104" s="11"/>
      <c r="WQZ104" s="11"/>
      <c r="WRA104" s="11"/>
      <c r="WRB104" s="11"/>
      <c r="WRC104" s="11"/>
      <c r="WRD104" s="11"/>
      <c r="WRE104" s="11"/>
      <c r="WRF104" s="11"/>
      <c r="WRG104" s="11"/>
      <c r="WRH104" s="11"/>
      <c r="WRI104" s="11"/>
      <c r="WRJ104" s="11"/>
      <c r="WRK104" s="11"/>
      <c r="WRL104" s="11"/>
      <c r="WRM104" s="11"/>
      <c r="WRN104" s="11"/>
      <c r="WRO104" s="11"/>
      <c r="WRP104" s="11"/>
      <c r="WRQ104" s="11"/>
      <c r="WRR104" s="11"/>
      <c r="WRS104" s="11"/>
      <c r="WRT104" s="11"/>
      <c r="WRU104" s="11"/>
      <c r="WRV104" s="11"/>
      <c r="WRW104" s="11"/>
      <c r="WRX104" s="11"/>
      <c r="WRY104" s="11"/>
      <c r="WRZ104" s="11"/>
      <c r="WSA104" s="11"/>
      <c r="WSB104" s="11"/>
      <c r="WSC104" s="11"/>
      <c r="WSD104" s="11"/>
      <c r="WSE104" s="11"/>
      <c r="WSF104" s="11"/>
      <c r="WSG104" s="11"/>
      <c r="WSH104" s="11"/>
      <c r="WSI104" s="11"/>
      <c r="WSJ104" s="11"/>
      <c r="WSK104" s="11"/>
      <c r="WSL104" s="11"/>
      <c r="WSM104" s="11"/>
      <c r="WSN104" s="11"/>
      <c r="WSO104" s="11"/>
      <c r="WSP104" s="11"/>
      <c r="WSQ104" s="11"/>
      <c r="WSR104" s="11"/>
      <c r="WSS104" s="11"/>
      <c r="WST104" s="11"/>
      <c r="WSU104" s="11"/>
      <c r="WSV104" s="11"/>
      <c r="WSW104" s="11"/>
      <c r="WSX104" s="11"/>
      <c r="WSY104" s="11"/>
      <c r="WSZ104" s="11"/>
      <c r="WTA104" s="11"/>
      <c r="WTB104" s="11"/>
      <c r="WTC104" s="11"/>
      <c r="WTD104" s="11"/>
      <c r="WTE104" s="11"/>
      <c r="WTF104" s="11"/>
      <c r="WTG104" s="11"/>
      <c r="WTH104" s="11"/>
      <c r="WTI104" s="11"/>
      <c r="WTJ104" s="11"/>
      <c r="WTK104" s="11"/>
      <c r="WTL104" s="11"/>
      <c r="WTM104" s="11"/>
      <c r="WTN104" s="11"/>
      <c r="WTO104" s="11"/>
      <c r="WTP104" s="11"/>
      <c r="WTQ104" s="11"/>
      <c r="WTR104" s="11"/>
      <c r="WTS104" s="11"/>
      <c r="WTT104" s="11"/>
      <c r="WTU104" s="11"/>
      <c r="WTV104" s="11"/>
      <c r="WTW104" s="11"/>
      <c r="WTX104" s="11"/>
      <c r="WTY104" s="11"/>
      <c r="WTZ104" s="11"/>
      <c r="WUA104" s="11"/>
      <c r="WUB104" s="11"/>
      <c r="WUC104" s="11"/>
      <c r="WUD104" s="11"/>
      <c r="WUE104" s="11"/>
      <c r="WUF104" s="11"/>
      <c r="WUG104" s="11"/>
      <c r="WUH104" s="11"/>
      <c r="WUI104" s="11"/>
      <c r="WUJ104" s="11"/>
      <c r="WUK104" s="11"/>
      <c r="WUL104" s="11"/>
      <c r="WUM104" s="11"/>
      <c r="WUN104" s="11"/>
      <c r="WUO104" s="11"/>
      <c r="WUP104" s="11"/>
      <c r="WUQ104" s="11"/>
      <c r="WUR104" s="11"/>
      <c r="WUS104" s="11"/>
      <c r="WUT104" s="11"/>
      <c r="WUU104" s="11"/>
      <c r="WUV104" s="11"/>
      <c r="WUW104" s="11"/>
      <c r="WUX104" s="11"/>
      <c r="WUY104" s="11"/>
      <c r="WUZ104" s="11"/>
      <c r="WVA104" s="11"/>
      <c r="WVB104" s="11"/>
      <c r="WVC104" s="11"/>
      <c r="WVD104" s="11"/>
      <c r="WVE104" s="11"/>
      <c r="WVF104" s="11"/>
      <c r="WVG104" s="11"/>
      <c r="WVH104" s="11"/>
      <c r="WVI104" s="11"/>
      <c r="WVJ104" s="11"/>
      <c r="WVK104" s="11"/>
      <c r="WVL104" s="11"/>
      <c r="WVM104" s="11"/>
      <c r="WVN104" s="11"/>
      <c r="WVO104" s="11"/>
      <c r="WVP104" s="11"/>
      <c r="WVQ104" s="11"/>
      <c r="WVR104" s="11"/>
      <c r="WVS104" s="11"/>
      <c r="WVT104" s="11"/>
      <c r="WVU104" s="11"/>
      <c r="WVV104" s="11"/>
      <c r="WVW104" s="11"/>
      <c r="WVX104" s="11"/>
      <c r="WVY104" s="11"/>
      <c r="WVZ104" s="11"/>
      <c r="WWA104" s="11"/>
      <c r="WWB104" s="11"/>
      <c r="WWC104" s="11"/>
      <c r="WWD104" s="11"/>
      <c r="WWE104" s="11"/>
      <c r="WWF104" s="11"/>
      <c r="WWG104" s="11"/>
      <c r="WWH104" s="11"/>
      <c r="WWI104" s="11"/>
      <c r="WWJ104" s="11"/>
      <c r="WWK104" s="11"/>
      <c r="WWL104" s="11"/>
      <c r="WWM104" s="11"/>
      <c r="WWN104" s="11"/>
      <c r="WWO104" s="11"/>
      <c r="WWP104" s="11"/>
      <c r="WWQ104" s="11"/>
      <c r="WWR104" s="11"/>
      <c r="WWS104" s="11"/>
      <c r="WWT104" s="11"/>
      <c r="WWU104" s="11"/>
      <c r="WWV104" s="11"/>
      <c r="WWW104" s="11"/>
      <c r="WWX104" s="11"/>
      <c r="WWY104" s="11"/>
      <c r="WWZ104" s="11"/>
      <c r="WXA104" s="11"/>
      <c r="WXB104" s="11"/>
      <c r="WXC104" s="11"/>
      <c r="WXD104" s="11"/>
      <c r="WXE104" s="11"/>
      <c r="WXF104" s="11"/>
      <c r="WXG104" s="11"/>
      <c r="WXH104" s="11"/>
      <c r="WXI104" s="11"/>
      <c r="WXJ104" s="11"/>
      <c r="WXK104" s="11"/>
      <c r="WXL104" s="11"/>
      <c r="WXM104" s="11"/>
      <c r="WXN104" s="11"/>
      <c r="WXO104" s="11"/>
      <c r="WXP104" s="11"/>
      <c r="WXQ104" s="11"/>
      <c r="WXR104" s="11"/>
      <c r="WXS104" s="11"/>
      <c r="WXT104" s="11"/>
      <c r="WXU104" s="11"/>
      <c r="WXV104" s="11"/>
      <c r="WXW104" s="11"/>
      <c r="WXX104" s="11"/>
      <c r="WXY104" s="11"/>
      <c r="WXZ104" s="11"/>
      <c r="WYA104" s="11"/>
      <c r="WYB104" s="11"/>
      <c r="WYC104" s="11"/>
      <c r="WYD104" s="11"/>
      <c r="WYE104" s="11"/>
      <c r="WYF104" s="11"/>
      <c r="WYG104" s="11"/>
      <c r="WYH104" s="11"/>
      <c r="WYI104" s="11"/>
      <c r="WYJ104" s="11"/>
      <c r="WYK104" s="11"/>
      <c r="WYL104" s="11"/>
      <c r="WYM104" s="11"/>
      <c r="WYN104" s="11"/>
      <c r="WYO104" s="11"/>
      <c r="WYP104" s="11"/>
      <c r="WYQ104" s="11"/>
      <c r="WYR104" s="11"/>
      <c r="WYS104" s="11"/>
      <c r="WYT104" s="11"/>
      <c r="WYU104" s="11"/>
      <c r="WYV104" s="11"/>
      <c r="WYW104" s="11"/>
      <c r="WYX104" s="11"/>
      <c r="WYY104" s="11"/>
      <c r="WYZ104" s="11"/>
      <c r="WZA104" s="11"/>
      <c r="WZB104" s="11"/>
      <c r="WZC104" s="11"/>
      <c r="WZD104" s="11"/>
      <c r="WZE104" s="11"/>
      <c r="WZF104" s="11"/>
      <c r="WZG104" s="11"/>
      <c r="WZH104" s="11"/>
      <c r="WZI104" s="11"/>
      <c r="WZJ104" s="11"/>
      <c r="WZK104" s="11"/>
      <c r="WZL104" s="11"/>
      <c r="WZM104" s="11"/>
      <c r="WZN104" s="11"/>
      <c r="WZO104" s="11"/>
      <c r="WZP104" s="11"/>
      <c r="WZQ104" s="11"/>
      <c r="WZR104" s="11"/>
      <c r="WZS104" s="11"/>
      <c r="WZT104" s="11"/>
      <c r="WZU104" s="11"/>
      <c r="WZV104" s="11"/>
      <c r="WZW104" s="11"/>
      <c r="WZX104" s="11"/>
      <c r="WZY104" s="11"/>
      <c r="WZZ104" s="11"/>
      <c r="XAA104" s="11"/>
      <c r="XAB104" s="11"/>
      <c r="XAC104" s="11"/>
      <c r="XAD104" s="11"/>
      <c r="XAE104" s="11"/>
      <c r="XAF104" s="11"/>
      <c r="XAG104" s="11"/>
      <c r="XAH104" s="11"/>
      <c r="XAI104" s="11"/>
      <c r="XAJ104" s="11"/>
      <c r="XAK104" s="11"/>
      <c r="XAL104" s="11"/>
      <c r="XAM104" s="11"/>
      <c r="XAN104" s="11"/>
      <c r="XAO104" s="11"/>
      <c r="XAP104" s="11"/>
      <c r="XAQ104" s="11"/>
      <c r="XAR104" s="11"/>
      <c r="XAS104" s="11"/>
      <c r="XAT104" s="11"/>
      <c r="XAU104" s="11"/>
      <c r="XAV104" s="11"/>
      <c r="XAW104" s="11"/>
      <c r="XAX104" s="11"/>
      <c r="XAY104" s="11"/>
      <c r="XAZ104" s="11"/>
      <c r="XBA104" s="11"/>
      <c r="XBB104" s="11"/>
      <c r="XBC104" s="11"/>
      <c r="XBD104" s="11"/>
      <c r="XBE104" s="11"/>
      <c r="XBF104" s="11"/>
      <c r="XBG104" s="11"/>
      <c r="XBH104" s="11"/>
      <c r="XBI104" s="11"/>
      <c r="XBJ104" s="11"/>
      <c r="XBK104" s="11"/>
      <c r="XBL104" s="11"/>
      <c r="XBM104" s="11"/>
      <c r="XBN104" s="11"/>
      <c r="XBO104" s="11"/>
      <c r="XBP104" s="11"/>
      <c r="XBQ104" s="11"/>
      <c r="XBR104" s="11"/>
      <c r="XBS104" s="11"/>
      <c r="XBT104" s="11"/>
      <c r="XBU104" s="11"/>
      <c r="XBV104" s="11"/>
      <c r="XBW104" s="11"/>
      <c r="XBX104" s="11"/>
      <c r="XBY104" s="11"/>
      <c r="XBZ104" s="11"/>
      <c r="XCA104" s="11"/>
      <c r="XCB104" s="11"/>
      <c r="XCC104" s="11"/>
      <c r="XCD104" s="11"/>
      <c r="XCE104" s="11"/>
      <c r="XCF104" s="11"/>
      <c r="XCG104" s="11"/>
      <c r="XCH104" s="11"/>
      <c r="XCI104" s="11"/>
      <c r="XCJ104" s="11"/>
      <c r="XCK104" s="11"/>
      <c r="XCL104" s="11"/>
      <c r="XCM104" s="11"/>
      <c r="XCN104" s="11"/>
      <c r="XCO104" s="11"/>
      <c r="XCP104" s="11"/>
      <c r="XCQ104" s="11"/>
      <c r="XCR104" s="11"/>
      <c r="XCS104" s="11"/>
      <c r="XCT104" s="11"/>
      <c r="XCU104" s="11"/>
      <c r="XCV104" s="11"/>
      <c r="XCW104" s="11"/>
      <c r="XCX104" s="11"/>
      <c r="XCY104" s="11"/>
      <c r="XCZ104" s="11"/>
      <c r="XDA104" s="11"/>
      <c r="XDB104" s="11"/>
      <c r="XDC104" s="11"/>
      <c r="XDD104" s="11"/>
      <c r="XDE104" s="11"/>
      <c r="XDF104" s="11"/>
      <c r="XDG104" s="11"/>
      <c r="XDH104" s="11"/>
      <c r="XDI104" s="11"/>
      <c r="XDJ104" s="11"/>
      <c r="XDK104" s="11"/>
      <c r="XDL104" s="11"/>
      <c r="XDM104" s="11"/>
      <c r="XDN104" s="11"/>
      <c r="XDO104" s="11"/>
      <c r="XDP104" s="11"/>
      <c r="XDQ104" s="11"/>
      <c r="XDR104" s="11"/>
      <c r="XDS104" s="11"/>
      <c r="XDT104" s="11"/>
      <c r="XDU104" s="11"/>
      <c r="XDV104" s="11"/>
      <c r="XDW104" s="11"/>
      <c r="XDX104" s="11"/>
      <c r="XDY104" s="11"/>
      <c r="XDZ104" s="11"/>
      <c r="XEA104" s="11"/>
      <c r="XEB104" s="11"/>
      <c r="XEC104" s="11"/>
      <c r="XED104" s="11"/>
      <c r="XEE104" s="11"/>
      <c r="XEF104" s="11"/>
      <c r="XEG104" s="11"/>
      <c r="XEH104" s="11"/>
      <c r="XEI104" s="11"/>
      <c r="XEJ104" s="11"/>
      <c r="XEK104" s="11"/>
      <c r="XEL104" s="11"/>
      <c r="XEM104" s="11"/>
      <c r="XEN104" s="11"/>
      <c r="XEO104" s="11"/>
      <c r="XEP104" s="11"/>
      <c r="XEQ104" s="11"/>
      <c r="XER104" s="11"/>
      <c r="XES104" s="11"/>
      <c r="XET104" s="11"/>
      <c r="XEU104" s="11"/>
      <c r="XEV104" s="11"/>
      <c r="XEW104" s="11"/>
      <c r="XEX104" s="11"/>
      <c r="XEY104" s="11"/>
      <c r="XEZ104" s="11"/>
      <c r="XFA104" s="11"/>
      <c r="XFB104" s="11"/>
      <c r="XFC104" s="11"/>
    </row>
    <row r="105" spans="1:16383" ht="18.75" x14ac:dyDescent="0.3">
      <c r="A105" s="11"/>
      <c r="B105" s="11" t="s">
        <v>583</v>
      </c>
      <c r="C105" s="11"/>
      <c r="D105" s="11"/>
      <c r="E105" s="11"/>
      <c r="F105" s="11"/>
      <c r="G105" s="11"/>
      <c r="H105" s="11"/>
      <c r="I105" s="11"/>
      <c r="J105" s="11"/>
      <c r="K105" s="11"/>
      <c r="L105" s="11"/>
      <c r="M105" s="11"/>
      <c r="N105" s="11"/>
      <c r="O105" s="11"/>
      <c r="P105" s="11"/>
      <c r="V105" s="514"/>
      <c r="W105" s="11"/>
      <c r="X105" s="11"/>
      <c r="Y105" s="494"/>
      <c r="Z105" s="494"/>
      <c r="AA105" s="494"/>
      <c r="AB105" s="494"/>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c r="CL105" s="11"/>
      <c r="CM105" s="11"/>
      <c r="CN105" s="11"/>
      <c r="CO105" s="11"/>
      <c r="CP105" s="11"/>
      <c r="CQ105" s="11"/>
      <c r="CR105" s="11"/>
      <c r="CS105" s="11"/>
      <c r="CT105" s="11"/>
      <c r="CU105" s="11"/>
      <c r="CV105" s="11"/>
      <c r="CW105" s="11"/>
      <c r="CX105" s="11"/>
      <c r="CY105" s="11"/>
      <c r="CZ105" s="11"/>
      <c r="DA105" s="11"/>
      <c r="DB105" s="11"/>
      <c r="DC105" s="11"/>
      <c r="DD105" s="11"/>
      <c r="DE105" s="11"/>
      <c r="DF105" s="11"/>
      <c r="DG105" s="11"/>
      <c r="DH105" s="11"/>
      <c r="DI105" s="11"/>
      <c r="DJ105" s="11"/>
      <c r="DK105" s="11"/>
      <c r="DL105" s="11"/>
      <c r="DM105" s="11"/>
      <c r="DN105" s="11"/>
      <c r="DO105" s="11"/>
      <c r="DP105" s="11"/>
      <c r="DQ105" s="11"/>
      <c r="DR105" s="11"/>
      <c r="DS105" s="11"/>
      <c r="DT105" s="11"/>
      <c r="DU105" s="11"/>
      <c r="DV105" s="11"/>
      <c r="DW105" s="11"/>
      <c r="DX105" s="11"/>
      <c r="DY105" s="11"/>
      <c r="DZ105" s="11"/>
      <c r="EA105" s="11"/>
      <c r="EB105" s="11"/>
      <c r="EC105" s="11"/>
      <c r="ED105" s="11"/>
      <c r="EE105" s="11"/>
      <c r="EF105" s="11"/>
      <c r="EG105" s="11"/>
      <c r="EH105" s="11"/>
      <c r="EI105" s="11"/>
      <c r="EJ105" s="11"/>
      <c r="EK105" s="11"/>
      <c r="EL105" s="11"/>
      <c r="EM105" s="11"/>
      <c r="EN105" s="11"/>
      <c r="EO105" s="11"/>
      <c r="EP105" s="11"/>
      <c r="EQ105" s="11"/>
      <c r="ER105" s="11"/>
      <c r="ES105" s="11"/>
      <c r="ET105" s="11"/>
      <c r="EU105" s="11"/>
      <c r="EV105" s="11"/>
      <c r="EW105" s="11"/>
      <c r="EX105" s="11"/>
      <c r="EY105" s="11"/>
      <c r="EZ105" s="11"/>
      <c r="FA105" s="11"/>
      <c r="FB105" s="11"/>
      <c r="FC105" s="11"/>
      <c r="FD105" s="11"/>
      <c r="FE105" s="11"/>
      <c r="FF105" s="11"/>
      <c r="FG105" s="11"/>
      <c r="FH105" s="11"/>
      <c r="FI105" s="11"/>
      <c r="FJ105" s="11"/>
      <c r="FK105" s="11"/>
      <c r="FL105" s="11"/>
      <c r="FM105" s="11"/>
      <c r="FN105" s="11"/>
      <c r="FO105" s="11"/>
      <c r="FP105" s="11"/>
      <c r="FQ105" s="11"/>
      <c r="FR105" s="11"/>
      <c r="FS105" s="11"/>
      <c r="FT105" s="11"/>
      <c r="FU105" s="11"/>
      <c r="FV105" s="11"/>
      <c r="FW105" s="11"/>
      <c r="FX105" s="11"/>
      <c r="FY105" s="11"/>
      <c r="FZ105" s="11"/>
      <c r="GA105" s="11"/>
      <c r="GB105" s="11"/>
      <c r="GC105" s="11"/>
      <c r="GD105" s="11"/>
      <c r="GE105" s="11"/>
      <c r="GF105" s="11"/>
      <c r="GG105" s="11"/>
      <c r="GH105" s="11"/>
      <c r="GI105" s="11"/>
      <c r="GJ105" s="11"/>
      <c r="GK105" s="11"/>
      <c r="GL105" s="11"/>
      <c r="GM105" s="11"/>
      <c r="GN105" s="11"/>
      <c r="GO105" s="11"/>
      <c r="GP105" s="11"/>
      <c r="GQ105" s="11"/>
      <c r="GR105" s="11"/>
      <c r="GS105" s="11"/>
      <c r="GT105" s="11"/>
      <c r="GU105" s="11"/>
      <c r="GV105" s="11"/>
      <c r="GW105" s="11"/>
      <c r="GX105" s="11"/>
      <c r="GY105" s="11"/>
      <c r="GZ105" s="11"/>
      <c r="HA105" s="11"/>
      <c r="HB105" s="11"/>
      <c r="HC105" s="11"/>
      <c r="HD105" s="11"/>
      <c r="HE105" s="11"/>
      <c r="HF105" s="11"/>
      <c r="HG105" s="11"/>
      <c r="HH105" s="11"/>
      <c r="HI105" s="11"/>
      <c r="HJ105" s="11"/>
      <c r="HK105" s="11"/>
      <c r="HL105" s="11"/>
      <c r="HM105" s="11"/>
      <c r="HN105" s="11"/>
      <c r="HO105" s="11"/>
      <c r="HP105" s="11"/>
      <c r="HQ105" s="11"/>
      <c r="HR105" s="11"/>
      <c r="HS105" s="11"/>
      <c r="HT105" s="11"/>
      <c r="HU105" s="11"/>
      <c r="HV105" s="11"/>
      <c r="HW105" s="11"/>
      <c r="HX105" s="11"/>
      <c r="HY105" s="11"/>
      <c r="HZ105" s="11"/>
      <c r="IA105" s="11"/>
      <c r="IB105" s="11"/>
      <c r="IC105" s="11"/>
      <c r="ID105" s="11"/>
      <c r="IE105" s="11"/>
      <c r="IF105" s="11"/>
      <c r="IG105" s="11"/>
      <c r="IH105" s="11"/>
      <c r="II105" s="11"/>
      <c r="IJ105" s="11"/>
      <c r="IK105" s="11"/>
      <c r="IL105" s="11"/>
      <c r="IM105" s="11"/>
      <c r="IN105" s="11"/>
      <c r="IO105" s="11"/>
      <c r="IP105" s="11"/>
      <c r="IQ105" s="11"/>
      <c r="IR105" s="11"/>
      <c r="IS105" s="11"/>
      <c r="IT105" s="11"/>
      <c r="IU105" s="11"/>
      <c r="IV105" s="11"/>
      <c r="IW105" s="11"/>
      <c r="IX105" s="11"/>
      <c r="IY105" s="11"/>
      <c r="IZ105" s="11"/>
      <c r="JA105" s="11"/>
      <c r="JB105" s="11"/>
      <c r="JC105" s="11"/>
      <c r="JD105" s="11"/>
      <c r="JE105" s="11"/>
      <c r="JF105" s="11"/>
      <c r="JG105" s="11"/>
      <c r="JH105" s="11"/>
      <c r="JI105" s="11"/>
      <c r="JJ105" s="11"/>
      <c r="JK105" s="11"/>
      <c r="JL105" s="11"/>
      <c r="JM105" s="11"/>
      <c r="JN105" s="11"/>
      <c r="JO105" s="11"/>
      <c r="JP105" s="11"/>
      <c r="JQ105" s="11"/>
      <c r="JR105" s="11"/>
      <c r="JS105" s="11"/>
      <c r="JT105" s="11"/>
      <c r="JU105" s="11"/>
      <c r="JV105" s="11"/>
      <c r="JW105" s="11"/>
      <c r="JX105" s="11"/>
      <c r="JY105" s="11"/>
      <c r="JZ105" s="11"/>
      <c r="KA105" s="11"/>
      <c r="KB105" s="11"/>
      <c r="KC105" s="11"/>
      <c r="KD105" s="11"/>
      <c r="KE105" s="11"/>
      <c r="KF105" s="11"/>
      <c r="KG105" s="11"/>
      <c r="KH105" s="11"/>
      <c r="KI105" s="11"/>
      <c r="KJ105" s="11"/>
      <c r="KK105" s="11"/>
      <c r="KL105" s="11"/>
      <c r="KM105" s="11"/>
      <c r="KN105" s="11"/>
      <c r="KO105" s="11"/>
      <c r="KP105" s="11"/>
      <c r="KQ105" s="11"/>
      <c r="KR105" s="11"/>
      <c r="KS105" s="11"/>
      <c r="KT105" s="11"/>
      <c r="KU105" s="11"/>
      <c r="KV105" s="11"/>
      <c r="KW105" s="11"/>
      <c r="KX105" s="11"/>
      <c r="KY105" s="11"/>
      <c r="KZ105" s="11"/>
      <c r="LA105" s="11"/>
      <c r="LB105" s="11"/>
      <c r="LC105" s="11"/>
      <c r="LD105" s="11"/>
      <c r="LE105" s="11"/>
      <c r="LF105" s="11"/>
      <c r="LG105" s="11"/>
      <c r="LH105" s="11"/>
      <c r="LI105" s="11"/>
      <c r="LJ105" s="11"/>
      <c r="LK105" s="11"/>
      <c r="LL105" s="11"/>
      <c r="LM105" s="11"/>
      <c r="LN105" s="11"/>
      <c r="LO105" s="11"/>
      <c r="LP105" s="11"/>
      <c r="LQ105" s="11"/>
      <c r="LR105" s="11"/>
      <c r="LS105" s="11"/>
      <c r="LT105" s="11"/>
      <c r="LU105" s="11"/>
      <c r="LV105" s="11"/>
      <c r="LW105" s="11"/>
      <c r="LX105" s="11"/>
      <c r="LY105" s="11"/>
      <c r="LZ105" s="11"/>
      <c r="MA105" s="11"/>
      <c r="MB105" s="11"/>
      <c r="MC105" s="11"/>
      <c r="MD105" s="11"/>
      <c r="ME105" s="11"/>
      <c r="MF105" s="11"/>
      <c r="MG105" s="11"/>
      <c r="MH105" s="11"/>
      <c r="MI105" s="11"/>
      <c r="MJ105" s="11"/>
      <c r="MK105" s="11"/>
      <c r="ML105" s="11"/>
      <c r="MM105" s="11"/>
      <c r="MN105" s="11"/>
      <c r="MO105" s="11"/>
      <c r="MP105" s="11"/>
      <c r="MQ105" s="11"/>
      <c r="MR105" s="11"/>
      <c r="MS105" s="11"/>
      <c r="MT105" s="11"/>
      <c r="MU105" s="11"/>
      <c r="MV105" s="11"/>
      <c r="MW105" s="11"/>
      <c r="MX105" s="11"/>
      <c r="MY105" s="11"/>
      <c r="MZ105" s="11"/>
      <c r="NA105" s="11"/>
      <c r="NB105" s="11"/>
      <c r="NC105" s="11"/>
      <c r="ND105" s="11"/>
      <c r="NE105" s="11"/>
      <c r="NF105" s="11"/>
      <c r="NG105" s="11"/>
      <c r="NH105" s="11"/>
      <c r="NI105" s="11"/>
      <c r="NJ105" s="11"/>
      <c r="NK105" s="11"/>
      <c r="NL105" s="11"/>
      <c r="NM105" s="11"/>
      <c r="NN105" s="11"/>
      <c r="NO105" s="11"/>
      <c r="NP105" s="11"/>
      <c r="NQ105" s="11"/>
      <c r="NR105" s="11"/>
      <c r="NS105" s="11"/>
      <c r="NT105" s="11"/>
      <c r="NU105" s="11"/>
      <c r="NV105" s="11"/>
      <c r="NW105" s="11"/>
      <c r="NX105" s="11"/>
      <c r="NY105" s="11"/>
      <c r="NZ105" s="11"/>
      <c r="OA105" s="11"/>
      <c r="OB105" s="11"/>
      <c r="OC105" s="11"/>
      <c r="OD105" s="11"/>
      <c r="OE105" s="11"/>
      <c r="OF105" s="11"/>
      <c r="OG105" s="11"/>
      <c r="OH105" s="11"/>
      <c r="OI105" s="11"/>
      <c r="OJ105" s="11"/>
      <c r="OK105" s="11"/>
      <c r="OL105" s="11"/>
      <c r="OM105" s="11"/>
      <c r="ON105" s="11"/>
      <c r="OO105" s="11"/>
      <c r="OP105" s="11"/>
      <c r="OQ105" s="11"/>
      <c r="OR105" s="11"/>
      <c r="OS105" s="11"/>
      <c r="OT105" s="11"/>
      <c r="OU105" s="11"/>
      <c r="OV105" s="11"/>
      <c r="OW105" s="11"/>
      <c r="OX105" s="11"/>
      <c r="OY105" s="11"/>
      <c r="OZ105" s="11"/>
      <c r="PA105" s="11"/>
      <c r="PB105" s="11"/>
      <c r="PC105" s="11"/>
      <c r="PD105" s="11"/>
      <c r="PE105" s="11"/>
      <c r="PF105" s="11"/>
      <c r="PG105" s="11"/>
      <c r="PH105" s="11"/>
      <c r="PI105" s="11"/>
      <c r="PJ105" s="11"/>
      <c r="PK105" s="11"/>
      <c r="PL105" s="11"/>
      <c r="PM105" s="11"/>
      <c r="PN105" s="11"/>
      <c r="PO105" s="11"/>
      <c r="PP105" s="11"/>
      <c r="PQ105" s="11"/>
      <c r="PR105" s="11"/>
      <c r="PS105" s="11"/>
      <c r="PT105" s="11"/>
      <c r="PU105" s="11"/>
      <c r="PV105" s="11"/>
      <c r="PW105" s="11"/>
      <c r="PX105" s="11"/>
      <c r="PY105" s="11"/>
      <c r="PZ105" s="11"/>
      <c r="QA105" s="11"/>
      <c r="QB105" s="11"/>
      <c r="QC105" s="11"/>
      <c r="QD105" s="11"/>
      <c r="QE105" s="11"/>
      <c r="QF105" s="11"/>
      <c r="QG105" s="11"/>
      <c r="QH105" s="11"/>
      <c r="QI105" s="11"/>
      <c r="QJ105" s="11"/>
      <c r="QK105" s="11"/>
      <c r="QL105" s="11"/>
      <c r="QM105" s="11"/>
      <c r="QN105" s="11"/>
      <c r="QO105" s="11"/>
      <c r="QP105" s="11"/>
      <c r="QQ105" s="11"/>
      <c r="QR105" s="11"/>
      <c r="QS105" s="11"/>
      <c r="QT105" s="11"/>
      <c r="QU105" s="11"/>
      <c r="QV105" s="11"/>
      <c r="QW105" s="11"/>
      <c r="QX105" s="11"/>
      <c r="QY105" s="11"/>
      <c r="QZ105" s="11"/>
      <c r="RA105" s="11"/>
      <c r="RB105" s="11"/>
      <c r="RC105" s="11"/>
      <c r="RD105" s="11"/>
      <c r="RE105" s="11"/>
      <c r="RF105" s="11"/>
      <c r="RG105" s="11"/>
      <c r="RH105" s="11"/>
      <c r="RI105" s="11"/>
      <c r="RJ105" s="11"/>
      <c r="RK105" s="11"/>
      <c r="RL105" s="11"/>
      <c r="RM105" s="11"/>
      <c r="RN105" s="11"/>
      <c r="RO105" s="11"/>
      <c r="RP105" s="11"/>
      <c r="RQ105" s="11"/>
      <c r="RR105" s="11"/>
      <c r="RS105" s="11"/>
      <c r="RT105" s="11"/>
      <c r="RU105" s="11"/>
      <c r="RV105" s="11"/>
      <c r="RW105" s="11"/>
      <c r="RX105" s="11"/>
      <c r="RY105" s="11"/>
      <c r="RZ105" s="11"/>
      <c r="SA105" s="11"/>
      <c r="SB105" s="11"/>
      <c r="SC105" s="11"/>
      <c r="SD105" s="11"/>
      <c r="SE105" s="11"/>
      <c r="SF105" s="11"/>
      <c r="SG105" s="11"/>
      <c r="SH105" s="11"/>
      <c r="SI105" s="11"/>
      <c r="SJ105" s="11"/>
      <c r="SK105" s="11"/>
      <c r="SL105" s="11"/>
      <c r="SM105" s="11"/>
      <c r="SN105" s="11"/>
      <c r="SO105" s="11"/>
      <c r="SP105" s="11"/>
      <c r="SQ105" s="11"/>
      <c r="SR105" s="11"/>
      <c r="SS105" s="11"/>
      <c r="ST105" s="11"/>
      <c r="SU105" s="11"/>
      <c r="SV105" s="11"/>
      <c r="SW105" s="11"/>
      <c r="SX105" s="11"/>
      <c r="SY105" s="11"/>
      <c r="SZ105" s="11"/>
      <c r="TA105" s="11"/>
      <c r="TB105" s="11"/>
      <c r="TC105" s="11"/>
      <c r="TD105" s="11"/>
      <c r="TE105" s="11"/>
      <c r="TF105" s="11"/>
      <c r="TG105" s="11"/>
      <c r="TH105" s="11"/>
      <c r="TI105" s="11"/>
      <c r="TJ105" s="11"/>
      <c r="TK105" s="11"/>
      <c r="TL105" s="11"/>
      <c r="TM105" s="11"/>
      <c r="TN105" s="11"/>
      <c r="TO105" s="11"/>
      <c r="TP105" s="11"/>
      <c r="TQ105" s="11"/>
      <c r="TR105" s="11"/>
      <c r="TS105" s="11"/>
      <c r="TT105" s="11"/>
      <c r="TU105" s="11"/>
      <c r="TV105" s="11"/>
      <c r="TW105" s="11"/>
      <c r="TX105" s="11"/>
      <c r="TY105" s="11"/>
      <c r="TZ105" s="11"/>
      <c r="UA105" s="11"/>
      <c r="UB105" s="11"/>
      <c r="UC105" s="11"/>
      <c r="UD105" s="11"/>
      <c r="UE105" s="11"/>
      <c r="UF105" s="11"/>
      <c r="UG105" s="11"/>
      <c r="UH105" s="11"/>
      <c r="UI105" s="11"/>
      <c r="UJ105" s="11"/>
      <c r="UK105" s="11"/>
      <c r="UL105" s="11"/>
      <c r="UM105" s="11"/>
      <c r="UN105" s="11"/>
      <c r="UO105" s="11"/>
      <c r="UP105" s="11"/>
      <c r="UQ105" s="11"/>
      <c r="UR105" s="11"/>
      <c r="US105" s="11"/>
      <c r="UT105" s="11"/>
      <c r="UU105" s="11"/>
      <c r="UV105" s="11"/>
      <c r="UW105" s="11"/>
      <c r="UX105" s="11"/>
      <c r="UY105" s="11"/>
      <c r="UZ105" s="11"/>
      <c r="VA105" s="11"/>
      <c r="VB105" s="11"/>
      <c r="VC105" s="11"/>
      <c r="VD105" s="11"/>
      <c r="VE105" s="11"/>
      <c r="VF105" s="11"/>
      <c r="VG105" s="11"/>
      <c r="VH105" s="11"/>
      <c r="VI105" s="11"/>
      <c r="VJ105" s="11"/>
      <c r="VK105" s="11"/>
      <c r="VL105" s="11"/>
      <c r="VM105" s="11"/>
      <c r="VN105" s="11"/>
      <c r="VO105" s="11"/>
      <c r="VP105" s="11"/>
      <c r="VQ105" s="11"/>
      <c r="VR105" s="11"/>
      <c r="VS105" s="11"/>
      <c r="VT105" s="11"/>
      <c r="VU105" s="11"/>
      <c r="VV105" s="11"/>
      <c r="VW105" s="11"/>
      <c r="VX105" s="11"/>
      <c r="VY105" s="11"/>
      <c r="VZ105" s="11"/>
      <c r="WA105" s="11"/>
      <c r="WB105" s="11"/>
      <c r="WC105" s="11"/>
      <c r="WD105" s="11"/>
      <c r="WE105" s="11"/>
      <c r="WF105" s="11"/>
      <c r="WG105" s="11"/>
      <c r="WH105" s="11"/>
      <c r="WI105" s="11"/>
      <c r="WJ105" s="11"/>
      <c r="WK105" s="11"/>
      <c r="WL105" s="11"/>
      <c r="WM105" s="11"/>
      <c r="WN105" s="11"/>
      <c r="WO105" s="11"/>
      <c r="WP105" s="11"/>
      <c r="WQ105" s="11"/>
      <c r="WR105" s="11"/>
      <c r="WS105" s="11"/>
      <c r="WT105" s="11"/>
      <c r="WU105" s="11"/>
      <c r="WV105" s="11"/>
      <c r="WW105" s="11"/>
      <c r="WX105" s="11"/>
      <c r="WY105" s="11"/>
      <c r="WZ105" s="11"/>
      <c r="XA105" s="11"/>
      <c r="XB105" s="11"/>
      <c r="XC105" s="11"/>
      <c r="XD105" s="11"/>
      <c r="XE105" s="11"/>
      <c r="XF105" s="11"/>
      <c r="XG105" s="11"/>
      <c r="XH105" s="11"/>
      <c r="XI105" s="11"/>
      <c r="XJ105" s="11"/>
      <c r="XK105" s="11"/>
      <c r="XL105" s="11"/>
      <c r="XM105" s="11"/>
      <c r="XN105" s="11"/>
      <c r="XO105" s="11"/>
      <c r="XP105" s="11"/>
      <c r="XQ105" s="11"/>
      <c r="XR105" s="11"/>
      <c r="XS105" s="11"/>
      <c r="XT105" s="11"/>
      <c r="XU105" s="11"/>
      <c r="XV105" s="11"/>
      <c r="XW105" s="11"/>
      <c r="XX105" s="11"/>
      <c r="XY105" s="11"/>
      <c r="XZ105" s="11"/>
      <c r="YA105" s="11"/>
      <c r="YB105" s="11"/>
      <c r="YC105" s="11"/>
      <c r="YD105" s="11"/>
      <c r="YE105" s="11"/>
      <c r="YF105" s="11"/>
      <c r="YG105" s="11"/>
      <c r="YH105" s="11"/>
      <c r="YI105" s="11"/>
      <c r="YJ105" s="11"/>
      <c r="YK105" s="11"/>
      <c r="YL105" s="11"/>
      <c r="YM105" s="11"/>
      <c r="YN105" s="11"/>
      <c r="YO105" s="11"/>
      <c r="YP105" s="11"/>
      <c r="YQ105" s="11"/>
      <c r="YR105" s="11"/>
      <c r="YS105" s="11"/>
      <c r="YT105" s="11"/>
      <c r="YU105" s="11"/>
      <c r="YV105" s="11"/>
      <c r="YW105" s="11"/>
      <c r="YX105" s="11"/>
      <c r="YY105" s="11"/>
      <c r="YZ105" s="11"/>
      <c r="ZA105" s="11"/>
      <c r="ZB105" s="11"/>
      <c r="ZC105" s="11"/>
      <c r="ZD105" s="11"/>
      <c r="ZE105" s="11"/>
      <c r="ZF105" s="11"/>
      <c r="ZG105" s="11"/>
      <c r="ZH105" s="11"/>
      <c r="ZI105" s="11"/>
      <c r="ZJ105" s="11"/>
      <c r="ZK105" s="11"/>
      <c r="ZL105" s="11"/>
      <c r="ZM105" s="11"/>
      <c r="ZN105" s="11"/>
      <c r="ZO105" s="11"/>
      <c r="ZP105" s="11"/>
      <c r="ZQ105" s="11"/>
      <c r="ZR105" s="11"/>
      <c r="ZS105" s="11"/>
      <c r="ZT105" s="11"/>
      <c r="ZU105" s="11"/>
      <c r="ZV105" s="11"/>
      <c r="ZW105" s="11"/>
      <c r="ZX105" s="11"/>
      <c r="ZY105" s="11"/>
      <c r="ZZ105" s="11"/>
      <c r="AAA105" s="11"/>
      <c r="AAB105" s="11"/>
      <c r="AAC105" s="11"/>
      <c r="AAD105" s="11"/>
      <c r="AAE105" s="11"/>
      <c r="AAF105" s="11"/>
      <c r="AAG105" s="11"/>
      <c r="AAH105" s="11"/>
      <c r="AAI105" s="11"/>
      <c r="AAJ105" s="11"/>
      <c r="AAK105" s="11"/>
      <c r="AAL105" s="11"/>
      <c r="AAM105" s="11"/>
      <c r="AAN105" s="11"/>
      <c r="AAO105" s="11"/>
      <c r="AAP105" s="11"/>
      <c r="AAQ105" s="11"/>
      <c r="AAR105" s="11"/>
      <c r="AAS105" s="11"/>
      <c r="AAT105" s="11"/>
      <c r="AAU105" s="11"/>
      <c r="AAV105" s="11"/>
      <c r="AAW105" s="11"/>
      <c r="AAX105" s="11"/>
      <c r="AAY105" s="11"/>
      <c r="AAZ105" s="11"/>
      <c r="ABA105" s="11"/>
      <c r="ABB105" s="11"/>
      <c r="ABC105" s="11"/>
      <c r="ABD105" s="11"/>
      <c r="ABE105" s="11"/>
      <c r="ABF105" s="11"/>
      <c r="ABG105" s="11"/>
      <c r="ABH105" s="11"/>
      <c r="ABI105" s="11"/>
      <c r="ABJ105" s="11"/>
      <c r="ABK105" s="11"/>
      <c r="ABL105" s="11"/>
      <c r="ABM105" s="11"/>
      <c r="ABN105" s="11"/>
      <c r="ABO105" s="11"/>
      <c r="ABP105" s="11"/>
      <c r="ABQ105" s="11"/>
      <c r="ABR105" s="11"/>
      <c r="ABS105" s="11"/>
      <c r="ABT105" s="11"/>
      <c r="ABU105" s="11"/>
      <c r="ABV105" s="11"/>
      <c r="ABW105" s="11"/>
      <c r="ABX105" s="11"/>
      <c r="ABY105" s="11"/>
      <c r="ABZ105" s="11"/>
      <c r="ACA105" s="11"/>
      <c r="ACB105" s="11"/>
      <c r="ACC105" s="11"/>
      <c r="ACD105" s="11"/>
      <c r="ACE105" s="11"/>
      <c r="ACF105" s="11"/>
      <c r="ACG105" s="11"/>
      <c r="ACH105" s="11"/>
      <c r="ACI105" s="11"/>
      <c r="ACJ105" s="11"/>
      <c r="ACK105" s="11"/>
      <c r="ACL105" s="11"/>
      <c r="ACM105" s="11"/>
      <c r="ACN105" s="11"/>
      <c r="ACO105" s="11"/>
      <c r="ACP105" s="11"/>
      <c r="ACQ105" s="11"/>
      <c r="ACR105" s="11"/>
      <c r="ACS105" s="11"/>
      <c r="ACT105" s="11"/>
      <c r="ACU105" s="11"/>
      <c r="ACV105" s="11"/>
      <c r="ACW105" s="11"/>
      <c r="ACX105" s="11"/>
      <c r="ACY105" s="11"/>
      <c r="ACZ105" s="11"/>
      <c r="ADA105" s="11"/>
      <c r="ADB105" s="11"/>
      <c r="ADC105" s="11"/>
      <c r="ADD105" s="11"/>
      <c r="ADE105" s="11"/>
      <c r="ADF105" s="11"/>
      <c r="ADG105" s="11"/>
      <c r="ADH105" s="11"/>
      <c r="ADI105" s="11"/>
      <c r="ADJ105" s="11"/>
      <c r="ADK105" s="11"/>
      <c r="ADL105" s="11"/>
      <c r="ADM105" s="11"/>
      <c r="ADN105" s="11"/>
      <c r="ADO105" s="11"/>
      <c r="ADP105" s="11"/>
      <c r="ADQ105" s="11"/>
      <c r="ADR105" s="11"/>
      <c r="ADS105" s="11"/>
      <c r="ADT105" s="11"/>
      <c r="ADU105" s="11"/>
      <c r="ADV105" s="11"/>
      <c r="ADW105" s="11"/>
      <c r="ADX105" s="11"/>
      <c r="ADY105" s="11"/>
      <c r="ADZ105" s="11"/>
      <c r="AEA105" s="11"/>
      <c r="AEB105" s="11"/>
      <c r="AEC105" s="11"/>
      <c r="AED105" s="11"/>
      <c r="AEE105" s="11"/>
      <c r="AEF105" s="11"/>
      <c r="AEG105" s="11"/>
      <c r="AEH105" s="11"/>
      <c r="AEI105" s="11"/>
      <c r="AEJ105" s="11"/>
      <c r="AEK105" s="11"/>
      <c r="AEL105" s="11"/>
      <c r="AEM105" s="11"/>
      <c r="AEN105" s="11"/>
      <c r="AEO105" s="11"/>
      <c r="AEP105" s="11"/>
      <c r="AEQ105" s="11"/>
      <c r="AER105" s="11"/>
      <c r="AES105" s="11"/>
      <c r="AET105" s="11"/>
      <c r="AEU105" s="11"/>
      <c r="AEV105" s="11"/>
      <c r="AEW105" s="11"/>
      <c r="AEX105" s="11"/>
      <c r="AEY105" s="11"/>
      <c r="AEZ105" s="11"/>
      <c r="AFA105" s="11"/>
      <c r="AFB105" s="11"/>
      <c r="AFC105" s="11"/>
      <c r="AFD105" s="11"/>
      <c r="AFE105" s="11"/>
      <c r="AFF105" s="11"/>
      <c r="AFG105" s="11"/>
      <c r="AFH105" s="11"/>
      <c r="AFI105" s="11"/>
      <c r="AFJ105" s="11"/>
      <c r="AFK105" s="11"/>
      <c r="AFL105" s="11"/>
      <c r="AFM105" s="11"/>
      <c r="AFN105" s="11"/>
      <c r="AFO105" s="11"/>
      <c r="AFP105" s="11"/>
      <c r="AFQ105" s="11"/>
      <c r="AFR105" s="11"/>
      <c r="AFS105" s="11"/>
      <c r="AFT105" s="11"/>
      <c r="AFU105" s="11"/>
      <c r="AFV105" s="11"/>
      <c r="AFW105" s="11"/>
      <c r="AFX105" s="11"/>
      <c r="AFY105" s="11"/>
      <c r="AFZ105" s="11"/>
      <c r="AGA105" s="11"/>
      <c r="AGB105" s="11"/>
      <c r="AGC105" s="11"/>
      <c r="AGD105" s="11"/>
      <c r="AGE105" s="11"/>
      <c r="AGF105" s="11"/>
      <c r="AGG105" s="11"/>
      <c r="AGH105" s="11"/>
      <c r="AGI105" s="11"/>
      <c r="AGJ105" s="11"/>
      <c r="AGK105" s="11"/>
      <c r="AGL105" s="11"/>
      <c r="AGM105" s="11"/>
      <c r="AGN105" s="11"/>
      <c r="AGO105" s="11"/>
      <c r="AGP105" s="11"/>
      <c r="AGQ105" s="11"/>
      <c r="AGR105" s="11"/>
      <c r="AGS105" s="11"/>
      <c r="AGT105" s="11"/>
      <c r="AGU105" s="11"/>
      <c r="AGV105" s="11"/>
      <c r="AGW105" s="11"/>
      <c r="AGX105" s="11"/>
      <c r="AGY105" s="11"/>
      <c r="AGZ105" s="11"/>
      <c r="AHA105" s="11"/>
      <c r="AHB105" s="11"/>
      <c r="AHC105" s="11"/>
      <c r="AHD105" s="11"/>
      <c r="AHE105" s="11"/>
      <c r="AHF105" s="11"/>
      <c r="AHG105" s="11"/>
      <c r="AHH105" s="11"/>
      <c r="AHI105" s="11"/>
      <c r="AHJ105" s="11"/>
      <c r="AHK105" s="11"/>
      <c r="AHL105" s="11"/>
      <c r="AHM105" s="11"/>
      <c r="AHN105" s="11"/>
      <c r="AHO105" s="11"/>
      <c r="AHP105" s="11"/>
      <c r="AHQ105" s="11"/>
      <c r="AHR105" s="11"/>
      <c r="AHS105" s="11"/>
      <c r="AHT105" s="11"/>
      <c r="AHU105" s="11"/>
      <c r="AHV105" s="11"/>
      <c r="AHW105" s="11"/>
      <c r="AHX105" s="11"/>
      <c r="AHY105" s="11"/>
      <c r="AHZ105" s="11"/>
      <c r="AIA105" s="11"/>
      <c r="AIB105" s="11"/>
      <c r="AIC105" s="11"/>
      <c r="AID105" s="11"/>
      <c r="AIE105" s="11"/>
      <c r="AIF105" s="11"/>
      <c r="AIG105" s="11"/>
      <c r="AIH105" s="11"/>
      <c r="AII105" s="11"/>
      <c r="AIJ105" s="11"/>
      <c r="AIK105" s="11"/>
      <c r="AIL105" s="11"/>
      <c r="AIM105" s="11"/>
      <c r="AIN105" s="11"/>
      <c r="AIO105" s="11"/>
      <c r="AIP105" s="11"/>
      <c r="AIQ105" s="11"/>
      <c r="AIR105" s="11"/>
      <c r="AIS105" s="11"/>
      <c r="AIT105" s="11"/>
      <c r="AIU105" s="11"/>
      <c r="AIV105" s="11"/>
      <c r="AIW105" s="11"/>
      <c r="AIX105" s="11"/>
      <c r="AIY105" s="11"/>
      <c r="AIZ105" s="11"/>
      <c r="AJA105" s="11"/>
      <c r="AJB105" s="11"/>
      <c r="AJC105" s="11"/>
      <c r="AJD105" s="11"/>
      <c r="AJE105" s="11"/>
      <c r="AJF105" s="11"/>
      <c r="AJG105" s="11"/>
      <c r="AJH105" s="11"/>
      <c r="AJI105" s="11"/>
      <c r="AJJ105" s="11"/>
      <c r="AJK105" s="11"/>
      <c r="AJL105" s="11"/>
      <c r="AJM105" s="11"/>
      <c r="AJN105" s="11"/>
      <c r="AJO105" s="11"/>
      <c r="AJP105" s="11"/>
      <c r="AJQ105" s="11"/>
      <c r="AJR105" s="11"/>
      <c r="AJS105" s="11"/>
      <c r="AJT105" s="11"/>
      <c r="AJU105" s="11"/>
      <c r="AJV105" s="11"/>
      <c r="AJW105" s="11"/>
      <c r="AJX105" s="11"/>
      <c r="AJY105" s="11"/>
      <c r="AJZ105" s="11"/>
      <c r="AKA105" s="11"/>
      <c r="AKB105" s="11"/>
      <c r="AKC105" s="11"/>
      <c r="AKD105" s="11"/>
      <c r="AKE105" s="11"/>
      <c r="AKF105" s="11"/>
      <c r="AKG105" s="11"/>
      <c r="AKH105" s="11"/>
      <c r="AKI105" s="11"/>
      <c r="AKJ105" s="11"/>
      <c r="AKK105" s="11"/>
      <c r="AKL105" s="11"/>
      <c r="AKM105" s="11"/>
      <c r="AKN105" s="11"/>
      <c r="AKO105" s="11"/>
      <c r="AKP105" s="11"/>
      <c r="AKQ105" s="11"/>
      <c r="AKR105" s="11"/>
      <c r="AKS105" s="11"/>
      <c r="AKT105" s="11"/>
      <c r="AKU105" s="11"/>
      <c r="AKV105" s="11"/>
      <c r="AKW105" s="11"/>
      <c r="AKX105" s="11"/>
      <c r="AKY105" s="11"/>
      <c r="AKZ105" s="11"/>
      <c r="ALA105" s="11"/>
      <c r="ALB105" s="11"/>
      <c r="ALC105" s="11"/>
      <c r="ALD105" s="11"/>
      <c r="ALE105" s="11"/>
      <c r="ALF105" s="11"/>
      <c r="ALG105" s="11"/>
      <c r="ALH105" s="11"/>
      <c r="ALI105" s="11"/>
      <c r="ALJ105" s="11"/>
      <c r="ALK105" s="11"/>
      <c r="ALL105" s="11"/>
      <c r="ALM105" s="11"/>
      <c r="ALN105" s="11"/>
      <c r="ALO105" s="11"/>
      <c r="ALP105" s="11"/>
      <c r="ALQ105" s="11"/>
      <c r="ALR105" s="11"/>
      <c r="ALS105" s="11"/>
      <c r="ALT105" s="11"/>
      <c r="ALU105" s="11"/>
      <c r="ALV105" s="11"/>
      <c r="ALW105" s="11"/>
      <c r="ALX105" s="11"/>
      <c r="ALY105" s="11"/>
      <c r="ALZ105" s="11"/>
      <c r="AMA105" s="11"/>
      <c r="AMB105" s="11"/>
      <c r="AMC105" s="11"/>
      <c r="AMD105" s="11"/>
      <c r="AME105" s="11"/>
      <c r="AMF105" s="11"/>
      <c r="AMG105" s="11"/>
      <c r="AMH105" s="11"/>
      <c r="AMI105" s="11"/>
      <c r="AMJ105" s="11"/>
      <c r="AMK105" s="11"/>
      <c r="AML105" s="11"/>
      <c r="AMM105" s="11"/>
      <c r="AMN105" s="11"/>
      <c r="AMO105" s="11"/>
      <c r="AMP105" s="11"/>
      <c r="AMQ105" s="11"/>
      <c r="AMR105" s="11"/>
      <c r="AMS105" s="11"/>
      <c r="AMT105" s="11"/>
      <c r="AMU105" s="11"/>
      <c r="AMV105" s="11"/>
      <c r="AMW105" s="11"/>
      <c r="AMX105" s="11"/>
      <c r="AMY105" s="11"/>
      <c r="AMZ105" s="11"/>
      <c r="ANA105" s="11"/>
      <c r="ANB105" s="11"/>
      <c r="ANC105" s="11"/>
      <c r="AND105" s="11"/>
      <c r="ANE105" s="11"/>
      <c r="ANF105" s="11"/>
      <c r="ANG105" s="11"/>
      <c r="ANH105" s="11"/>
      <c r="ANI105" s="11"/>
      <c r="ANJ105" s="11"/>
      <c r="ANK105" s="11"/>
      <c r="ANL105" s="11"/>
      <c r="ANM105" s="11"/>
      <c r="ANN105" s="11"/>
      <c r="ANO105" s="11"/>
      <c r="ANP105" s="11"/>
      <c r="ANQ105" s="11"/>
      <c r="ANR105" s="11"/>
      <c r="ANS105" s="11"/>
      <c r="ANT105" s="11"/>
      <c r="ANU105" s="11"/>
      <c r="ANV105" s="11"/>
      <c r="ANW105" s="11"/>
      <c r="ANX105" s="11"/>
      <c r="ANY105" s="11"/>
      <c r="ANZ105" s="11"/>
      <c r="AOA105" s="11"/>
      <c r="AOB105" s="11"/>
      <c r="AOC105" s="11"/>
      <c r="AOD105" s="11"/>
      <c r="AOE105" s="11"/>
      <c r="AOF105" s="11"/>
      <c r="AOG105" s="11"/>
      <c r="AOH105" s="11"/>
      <c r="AOI105" s="11"/>
      <c r="AOJ105" s="11"/>
      <c r="AOK105" s="11"/>
      <c r="AOL105" s="11"/>
      <c r="AOM105" s="11"/>
      <c r="AON105" s="11"/>
      <c r="AOO105" s="11"/>
      <c r="AOP105" s="11"/>
      <c r="AOQ105" s="11"/>
      <c r="AOR105" s="11"/>
      <c r="AOS105" s="11"/>
      <c r="AOT105" s="11"/>
      <c r="AOU105" s="11"/>
      <c r="AOV105" s="11"/>
      <c r="AOW105" s="11"/>
      <c r="AOX105" s="11"/>
      <c r="AOY105" s="11"/>
      <c r="AOZ105" s="11"/>
      <c r="APA105" s="11"/>
      <c r="APB105" s="11"/>
      <c r="APC105" s="11"/>
      <c r="APD105" s="11"/>
      <c r="APE105" s="11"/>
      <c r="APF105" s="11"/>
      <c r="APG105" s="11"/>
      <c r="APH105" s="11"/>
      <c r="API105" s="11"/>
      <c r="APJ105" s="11"/>
      <c r="APK105" s="11"/>
      <c r="APL105" s="11"/>
      <c r="APM105" s="11"/>
      <c r="APN105" s="11"/>
      <c r="APO105" s="11"/>
      <c r="APP105" s="11"/>
      <c r="APQ105" s="11"/>
      <c r="APR105" s="11"/>
      <c r="APS105" s="11"/>
      <c r="APT105" s="11"/>
      <c r="APU105" s="11"/>
      <c r="APV105" s="11"/>
      <c r="APW105" s="11"/>
      <c r="APX105" s="11"/>
      <c r="APY105" s="11"/>
      <c r="APZ105" s="11"/>
      <c r="AQA105" s="11"/>
      <c r="AQB105" s="11"/>
      <c r="AQC105" s="11"/>
      <c r="AQD105" s="11"/>
      <c r="AQE105" s="11"/>
      <c r="AQF105" s="11"/>
      <c r="AQG105" s="11"/>
      <c r="AQH105" s="11"/>
      <c r="AQI105" s="11"/>
      <c r="AQJ105" s="11"/>
      <c r="AQK105" s="11"/>
      <c r="AQL105" s="11"/>
      <c r="AQM105" s="11"/>
      <c r="AQN105" s="11"/>
      <c r="AQO105" s="11"/>
      <c r="AQP105" s="11"/>
      <c r="AQQ105" s="11"/>
      <c r="AQR105" s="11"/>
      <c r="AQS105" s="11"/>
      <c r="AQT105" s="11"/>
      <c r="AQU105" s="11"/>
      <c r="AQV105" s="11"/>
      <c r="AQW105" s="11"/>
      <c r="AQX105" s="11"/>
      <c r="AQY105" s="11"/>
      <c r="AQZ105" s="11"/>
      <c r="ARA105" s="11"/>
      <c r="ARB105" s="11"/>
      <c r="ARC105" s="11"/>
      <c r="ARD105" s="11"/>
      <c r="ARE105" s="11"/>
      <c r="ARF105" s="11"/>
      <c r="ARG105" s="11"/>
      <c r="ARH105" s="11"/>
      <c r="ARI105" s="11"/>
      <c r="ARJ105" s="11"/>
      <c r="ARK105" s="11"/>
      <c r="ARL105" s="11"/>
      <c r="ARM105" s="11"/>
      <c r="ARN105" s="11"/>
      <c r="ARO105" s="11"/>
      <c r="ARP105" s="11"/>
      <c r="ARQ105" s="11"/>
      <c r="ARR105" s="11"/>
      <c r="ARS105" s="11"/>
      <c r="ART105" s="11"/>
      <c r="ARU105" s="11"/>
      <c r="ARV105" s="11"/>
      <c r="ARW105" s="11"/>
      <c r="ARX105" s="11"/>
      <c r="ARY105" s="11"/>
      <c r="ARZ105" s="11"/>
      <c r="ASA105" s="11"/>
      <c r="ASB105" s="11"/>
      <c r="ASC105" s="11"/>
      <c r="ASD105" s="11"/>
      <c r="ASE105" s="11"/>
      <c r="ASF105" s="11"/>
      <c r="ASG105" s="11"/>
      <c r="ASH105" s="11"/>
      <c r="ASI105" s="11"/>
      <c r="ASJ105" s="11"/>
      <c r="ASK105" s="11"/>
      <c r="ASL105" s="11"/>
      <c r="ASM105" s="11"/>
      <c r="ASN105" s="11"/>
      <c r="ASO105" s="11"/>
      <c r="ASP105" s="11"/>
      <c r="ASQ105" s="11"/>
      <c r="ASR105" s="11"/>
      <c r="ASS105" s="11"/>
      <c r="AST105" s="11"/>
      <c r="ASU105" s="11"/>
      <c r="ASV105" s="11"/>
      <c r="ASW105" s="11"/>
      <c r="ASX105" s="11"/>
      <c r="ASY105" s="11"/>
      <c r="ASZ105" s="11"/>
      <c r="ATA105" s="11"/>
      <c r="ATB105" s="11"/>
      <c r="ATC105" s="11"/>
      <c r="ATD105" s="11"/>
      <c r="ATE105" s="11"/>
      <c r="ATF105" s="11"/>
      <c r="ATG105" s="11"/>
      <c r="ATH105" s="11"/>
      <c r="ATI105" s="11"/>
      <c r="ATJ105" s="11"/>
      <c r="ATK105" s="11"/>
      <c r="ATL105" s="11"/>
      <c r="ATM105" s="11"/>
      <c r="ATN105" s="11"/>
      <c r="ATO105" s="11"/>
      <c r="ATP105" s="11"/>
      <c r="ATQ105" s="11"/>
      <c r="ATR105" s="11"/>
      <c r="ATS105" s="11"/>
      <c r="ATT105" s="11"/>
      <c r="ATU105" s="11"/>
      <c r="ATV105" s="11"/>
      <c r="ATW105" s="11"/>
      <c r="ATX105" s="11"/>
      <c r="ATY105" s="11"/>
      <c r="ATZ105" s="11"/>
      <c r="AUA105" s="11"/>
      <c r="AUB105" s="11"/>
      <c r="AUC105" s="11"/>
      <c r="AUD105" s="11"/>
      <c r="AUE105" s="11"/>
      <c r="AUF105" s="11"/>
      <c r="AUG105" s="11"/>
      <c r="AUH105" s="11"/>
      <c r="AUI105" s="11"/>
      <c r="AUJ105" s="11"/>
      <c r="AUK105" s="11"/>
      <c r="AUL105" s="11"/>
      <c r="AUM105" s="11"/>
      <c r="AUN105" s="11"/>
      <c r="AUO105" s="11"/>
      <c r="AUP105" s="11"/>
      <c r="AUQ105" s="11"/>
      <c r="AUR105" s="11"/>
      <c r="AUS105" s="11"/>
      <c r="AUT105" s="11"/>
      <c r="AUU105" s="11"/>
      <c r="AUV105" s="11"/>
      <c r="AUW105" s="11"/>
      <c r="AUX105" s="11"/>
      <c r="AUY105" s="11"/>
      <c r="AUZ105" s="11"/>
      <c r="AVA105" s="11"/>
      <c r="AVB105" s="11"/>
      <c r="AVC105" s="11"/>
      <c r="AVD105" s="11"/>
      <c r="AVE105" s="11"/>
      <c r="AVF105" s="11"/>
      <c r="AVG105" s="11"/>
      <c r="AVH105" s="11"/>
      <c r="AVI105" s="11"/>
      <c r="AVJ105" s="11"/>
      <c r="AVK105" s="11"/>
      <c r="AVL105" s="11"/>
      <c r="AVM105" s="11"/>
      <c r="AVN105" s="11"/>
      <c r="AVO105" s="11"/>
      <c r="AVP105" s="11"/>
      <c r="AVQ105" s="11"/>
      <c r="AVR105" s="11"/>
      <c r="AVS105" s="11"/>
      <c r="AVT105" s="11"/>
      <c r="AVU105" s="11"/>
      <c r="AVV105" s="11"/>
      <c r="AVW105" s="11"/>
      <c r="AVX105" s="11"/>
      <c r="AVY105" s="11"/>
      <c r="AVZ105" s="11"/>
      <c r="AWA105" s="11"/>
      <c r="AWB105" s="11"/>
      <c r="AWC105" s="11"/>
      <c r="AWD105" s="11"/>
      <c r="AWE105" s="11"/>
      <c r="AWF105" s="11"/>
      <c r="AWG105" s="11"/>
      <c r="AWH105" s="11"/>
      <c r="AWI105" s="11"/>
      <c r="AWJ105" s="11"/>
      <c r="AWK105" s="11"/>
      <c r="AWL105" s="11"/>
      <c r="AWM105" s="11"/>
      <c r="AWN105" s="11"/>
      <c r="AWO105" s="11"/>
      <c r="AWP105" s="11"/>
      <c r="AWQ105" s="11"/>
      <c r="AWR105" s="11"/>
      <c r="AWS105" s="11"/>
      <c r="AWT105" s="11"/>
      <c r="AWU105" s="11"/>
      <c r="AWV105" s="11"/>
      <c r="AWW105" s="11"/>
      <c r="AWX105" s="11"/>
      <c r="AWY105" s="11"/>
      <c r="AWZ105" s="11"/>
      <c r="AXA105" s="11"/>
      <c r="AXB105" s="11"/>
      <c r="AXC105" s="11"/>
      <c r="AXD105" s="11"/>
      <c r="AXE105" s="11"/>
      <c r="AXF105" s="11"/>
      <c r="AXG105" s="11"/>
      <c r="AXH105" s="11"/>
      <c r="AXI105" s="11"/>
      <c r="AXJ105" s="11"/>
      <c r="AXK105" s="11"/>
      <c r="AXL105" s="11"/>
      <c r="AXM105" s="11"/>
      <c r="AXN105" s="11"/>
      <c r="AXO105" s="11"/>
      <c r="AXP105" s="11"/>
      <c r="AXQ105" s="11"/>
      <c r="AXR105" s="11"/>
      <c r="AXS105" s="11"/>
      <c r="AXT105" s="11"/>
      <c r="AXU105" s="11"/>
      <c r="AXV105" s="11"/>
      <c r="AXW105" s="11"/>
      <c r="AXX105" s="11"/>
      <c r="AXY105" s="11"/>
      <c r="AXZ105" s="11"/>
      <c r="AYA105" s="11"/>
      <c r="AYB105" s="11"/>
      <c r="AYC105" s="11"/>
      <c r="AYD105" s="11"/>
      <c r="AYE105" s="11"/>
      <c r="AYF105" s="11"/>
      <c r="AYG105" s="11"/>
      <c r="AYH105" s="11"/>
      <c r="AYI105" s="11"/>
      <c r="AYJ105" s="11"/>
      <c r="AYK105" s="11"/>
      <c r="AYL105" s="11"/>
      <c r="AYM105" s="11"/>
      <c r="AYN105" s="11"/>
      <c r="AYO105" s="11"/>
      <c r="AYP105" s="11"/>
      <c r="AYQ105" s="11"/>
      <c r="AYR105" s="11"/>
      <c r="AYS105" s="11"/>
      <c r="AYT105" s="11"/>
      <c r="AYU105" s="11"/>
      <c r="AYV105" s="11"/>
      <c r="AYW105" s="11"/>
      <c r="AYX105" s="11"/>
      <c r="AYY105" s="11"/>
      <c r="AYZ105" s="11"/>
      <c r="AZA105" s="11"/>
      <c r="AZB105" s="11"/>
      <c r="AZC105" s="11"/>
      <c r="AZD105" s="11"/>
      <c r="AZE105" s="11"/>
      <c r="AZF105" s="11"/>
      <c r="AZG105" s="11"/>
      <c r="AZH105" s="11"/>
      <c r="AZI105" s="11"/>
      <c r="AZJ105" s="11"/>
      <c r="AZK105" s="11"/>
      <c r="AZL105" s="11"/>
      <c r="AZM105" s="11"/>
      <c r="AZN105" s="11"/>
      <c r="AZO105" s="11"/>
      <c r="AZP105" s="11"/>
      <c r="AZQ105" s="11"/>
      <c r="AZR105" s="11"/>
      <c r="AZS105" s="11"/>
      <c r="AZT105" s="11"/>
      <c r="AZU105" s="11"/>
      <c r="AZV105" s="11"/>
      <c r="AZW105" s="11"/>
      <c r="AZX105" s="11"/>
      <c r="AZY105" s="11"/>
      <c r="AZZ105" s="11"/>
      <c r="BAA105" s="11"/>
      <c r="BAB105" s="11"/>
      <c r="BAC105" s="11"/>
      <c r="BAD105" s="11"/>
      <c r="BAE105" s="11"/>
      <c r="BAF105" s="11"/>
      <c r="BAG105" s="11"/>
      <c r="BAH105" s="11"/>
      <c r="BAI105" s="11"/>
      <c r="BAJ105" s="11"/>
      <c r="BAK105" s="11"/>
      <c r="BAL105" s="11"/>
      <c r="BAM105" s="11"/>
      <c r="BAN105" s="11"/>
      <c r="BAO105" s="11"/>
      <c r="BAP105" s="11"/>
      <c r="BAQ105" s="11"/>
      <c r="BAR105" s="11"/>
      <c r="BAS105" s="11"/>
      <c r="BAT105" s="11"/>
      <c r="BAU105" s="11"/>
      <c r="BAV105" s="11"/>
      <c r="BAW105" s="11"/>
      <c r="BAX105" s="11"/>
      <c r="BAY105" s="11"/>
      <c r="BAZ105" s="11"/>
      <c r="BBA105" s="11"/>
      <c r="BBB105" s="11"/>
      <c r="BBC105" s="11"/>
      <c r="BBD105" s="11"/>
      <c r="BBE105" s="11"/>
      <c r="BBF105" s="11"/>
      <c r="BBG105" s="11"/>
      <c r="BBH105" s="11"/>
      <c r="BBI105" s="11"/>
      <c r="BBJ105" s="11"/>
      <c r="BBK105" s="11"/>
      <c r="BBL105" s="11"/>
      <c r="BBM105" s="11"/>
      <c r="BBN105" s="11"/>
      <c r="BBO105" s="11"/>
      <c r="BBP105" s="11"/>
      <c r="BBQ105" s="11"/>
      <c r="BBR105" s="11"/>
      <c r="BBS105" s="11"/>
      <c r="BBT105" s="11"/>
      <c r="BBU105" s="11"/>
      <c r="BBV105" s="11"/>
      <c r="BBW105" s="11"/>
      <c r="BBX105" s="11"/>
      <c r="BBY105" s="11"/>
      <c r="BBZ105" s="11"/>
      <c r="BCA105" s="11"/>
      <c r="BCB105" s="11"/>
      <c r="BCC105" s="11"/>
      <c r="BCD105" s="11"/>
      <c r="BCE105" s="11"/>
      <c r="BCF105" s="11"/>
      <c r="BCG105" s="11"/>
      <c r="BCH105" s="11"/>
      <c r="BCI105" s="11"/>
      <c r="BCJ105" s="11"/>
      <c r="BCK105" s="11"/>
      <c r="BCL105" s="11"/>
      <c r="BCM105" s="11"/>
      <c r="BCN105" s="11"/>
      <c r="BCO105" s="11"/>
      <c r="BCP105" s="11"/>
      <c r="BCQ105" s="11"/>
      <c r="BCR105" s="11"/>
      <c r="BCS105" s="11"/>
      <c r="BCT105" s="11"/>
      <c r="BCU105" s="11"/>
      <c r="BCV105" s="11"/>
      <c r="BCW105" s="11"/>
      <c r="BCX105" s="11"/>
      <c r="BCY105" s="11"/>
      <c r="BCZ105" s="11"/>
      <c r="BDA105" s="11"/>
      <c r="BDB105" s="11"/>
      <c r="BDC105" s="11"/>
      <c r="BDD105" s="11"/>
      <c r="BDE105" s="11"/>
      <c r="BDF105" s="11"/>
      <c r="BDG105" s="11"/>
      <c r="BDH105" s="11"/>
      <c r="BDI105" s="11"/>
      <c r="BDJ105" s="11"/>
      <c r="BDK105" s="11"/>
      <c r="BDL105" s="11"/>
      <c r="BDM105" s="11"/>
      <c r="BDN105" s="11"/>
      <c r="BDO105" s="11"/>
      <c r="BDP105" s="11"/>
      <c r="BDQ105" s="11"/>
      <c r="BDR105" s="11"/>
      <c r="BDS105" s="11"/>
      <c r="BDT105" s="11"/>
      <c r="BDU105" s="11"/>
      <c r="BDV105" s="11"/>
      <c r="BDW105" s="11"/>
      <c r="BDX105" s="11"/>
      <c r="BDY105" s="11"/>
      <c r="BDZ105" s="11"/>
      <c r="BEA105" s="11"/>
      <c r="BEB105" s="11"/>
      <c r="BEC105" s="11"/>
      <c r="BED105" s="11"/>
      <c r="BEE105" s="11"/>
      <c r="BEF105" s="11"/>
      <c r="BEG105" s="11"/>
      <c r="BEH105" s="11"/>
      <c r="BEI105" s="11"/>
      <c r="BEJ105" s="11"/>
      <c r="BEK105" s="11"/>
      <c r="BEL105" s="11"/>
      <c r="BEM105" s="11"/>
      <c r="BEN105" s="11"/>
      <c r="BEO105" s="11"/>
      <c r="BEP105" s="11"/>
      <c r="BEQ105" s="11"/>
      <c r="BER105" s="11"/>
      <c r="BES105" s="11"/>
      <c r="BET105" s="11"/>
      <c r="BEU105" s="11"/>
      <c r="BEV105" s="11"/>
      <c r="BEW105" s="11"/>
      <c r="BEX105" s="11"/>
      <c r="BEY105" s="11"/>
      <c r="BEZ105" s="11"/>
      <c r="BFA105" s="11"/>
      <c r="BFB105" s="11"/>
      <c r="BFC105" s="11"/>
      <c r="BFD105" s="11"/>
      <c r="BFE105" s="11"/>
      <c r="BFF105" s="11"/>
      <c r="BFG105" s="11"/>
      <c r="BFH105" s="11"/>
      <c r="BFI105" s="11"/>
      <c r="BFJ105" s="11"/>
      <c r="BFK105" s="11"/>
      <c r="BFL105" s="11"/>
      <c r="BFM105" s="11"/>
      <c r="BFN105" s="11"/>
      <c r="BFO105" s="11"/>
      <c r="BFP105" s="11"/>
      <c r="BFQ105" s="11"/>
      <c r="BFR105" s="11"/>
      <c r="BFS105" s="11"/>
      <c r="BFT105" s="11"/>
      <c r="BFU105" s="11"/>
      <c r="BFV105" s="11"/>
      <c r="BFW105" s="11"/>
      <c r="BFX105" s="11"/>
      <c r="BFY105" s="11"/>
      <c r="BFZ105" s="11"/>
      <c r="BGA105" s="11"/>
      <c r="BGB105" s="11"/>
      <c r="BGC105" s="11"/>
      <c r="BGD105" s="11"/>
      <c r="BGE105" s="11"/>
      <c r="BGF105" s="11"/>
      <c r="BGG105" s="11"/>
      <c r="BGH105" s="11"/>
      <c r="BGI105" s="11"/>
      <c r="BGJ105" s="11"/>
      <c r="BGK105" s="11"/>
      <c r="BGL105" s="11"/>
      <c r="BGM105" s="11"/>
      <c r="BGN105" s="11"/>
      <c r="BGO105" s="11"/>
      <c r="BGP105" s="11"/>
      <c r="BGQ105" s="11"/>
      <c r="BGR105" s="11"/>
      <c r="BGS105" s="11"/>
      <c r="BGT105" s="11"/>
      <c r="BGU105" s="11"/>
      <c r="BGV105" s="11"/>
      <c r="BGW105" s="11"/>
      <c r="BGX105" s="11"/>
      <c r="BGY105" s="11"/>
      <c r="BGZ105" s="11"/>
      <c r="BHA105" s="11"/>
      <c r="BHB105" s="11"/>
      <c r="BHC105" s="11"/>
      <c r="BHD105" s="11"/>
      <c r="BHE105" s="11"/>
      <c r="BHF105" s="11"/>
      <c r="BHG105" s="11"/>
      <c r="BHH105" s="11"/>
      <c r="BHI105" s="11"/>
      <c r="BHJ105" s="11"/>
      <c r="BHK105" s="11"/>
      <c r="BHL105" s="11"/>
      <c r="BHM105" s="11"/>
      <c r="BHN105" s="11"/>
      <c r="BHO105" s="11"/>
      <c r="BHP105" s="11"/>
      <c r="BHQ105" s="11"/>
      <c r="BHR105" s="11"/>
      <c r="BHS105" s="11"/>
      <c r="BHT105" s="11"/>
      <c r="BHU105" s="11"/>
      <c r="BHV105" s="11"/>
      <c r="BHW105" s="11"/>
      <c r="BHX105" s="11"/>
      <c r="BHY105" s="11"/>
      <c r="BHZ105" s="11"/>
      <c r="BIA105" s="11"/>
      <c r="BIB105" s="11"/>
      <c r="BIC105" s="11"/>
      <c r="BID105" s="11"/>
      <c r="BIE105" s="11"/>
      <c r="BIF105" s="11"/>
      <c r="BIG105" s="11"/>
      <c r="BIH105" s="11"/>
      <c r="BII105" s="11"/>
      <c r="BIJ105" s="11"/>
      <c r="BIK105" s="11"/>
      <c r="BIL105" s="11"/>
      <c r="BIM105" s="11"/>
      <c r="BIN105" s="11"/>
      <c r="BIO105" s="11"/>
      <c r="BIP105" s="11"/>
      <c r="BIQ105" s="11"/>
      <c r="BIR105" s="11"/>
      <c r="BIS105" s="11"/>
      <c r="BIT105" s="11"/>
      <c r="BIU105" s="11"/>
      <c r="BIV105" s="11"/>
      <c r="BIW105" s="11"/>
      <c r="BIX105" s="11"/>
      <c r="BIY105" s="11"/>
      <c r="BIZ105" s="11"/>
      <c r="BJA105" s="11"/>
      <c r="BJB105" s="11"/>
      <c r="BJC105" s="11"/>
      <c r="BJD105" s="11"/>
      <c r="BJE105" s="11"/>
      <c r="BJF105" s="11"/>
      <c r="BJG105" s="11"/>
      <c r="BJH105" s="11"/>
      <c r="BJI105" s="11"/>
      <c r="BJJ105" s="11"/>
      <c r="BJK105" s="11"/>
      <c r="BJL105" s="11"/>
      <c r="BJM105" s="11"/>
      <c r="BJN105" s="11"/>
      <c r="BJO105" s="11"/>
      <c r="BJP105" s="11"/>
      <c r="BJQ105" s="11"/>
      <c r="BJR105" s="11"/>
      <c r="BJS105" s="11"/>
      <c r="BJT105" s="11"/>
      <c r="BJU105" s="11"/>
      <c r="BJV105" s="11"/>
      <c r="BJW105" s="11"/>
      <c r="BJX105" s="11"/>
      <c r="BJY105" s="11"/>
      <c r="BJZ105" s="11"/>
      <c r="BKA105" s="11"/>
      <c r="BKB105" s="11"/>
      <c r="BKC105" s="11"/>
      <c r="BKD105" s="11"/>
      <c r="BKE105" s="11"/>
      <c r="BKF105" s="11"/>
      <c r="BKG105" s="11"/>
      <c r="BKH105" s="11"/>
      <c r="BKI105" s="11"/>
      <c r="BKJ105" s="11"/>
      <c r="BKK105" s="11"/>
      <c r="BKL105" s="11"/>
      <c r="BKM105" s="11"/>
      <c r="BKN105" s="11"/>
      <c r="BKO105" s="11"/>
      <c r="BKP105" s="11"/>
      <c r="BKQ105" s="11"/>
      <c r="BKR105" s="11"/>
      <c r="BKS105" s="11"/>
      <c r="BKT105" s="11"/>
      <c r="BKU105" s="11"/>
      <c r="BKV105" s="11"/>
      <c r="BKW105" s="11"/>
      <c r="BKX105" s="11"/>
      <c r="BKY105" s="11"/>
      <c r="BKZ105" s="11"/>
      <c r="BLA105" s="11"/>
      <c r="BLB105" s="11"/>
      <c r="BLC105" s="11"/>
      <c r="BLD105" s="11"/>
      <c r="BLE105" s="11"/>
      <c r="BLF105" s="11"/>
      <c r="BLG105" s="11"/>
      <c r="BLH105" s="11"/>
      <c r="BLI105" s="11"/>
      <c r="BLJ105" s="11"/>
      <c r="BLK105" s="11"/>
      <c r="BLL105" s="11"/>
      <c r="BLM105" s="11"/>
      <c r="BLN105" s="11"/>
      <c r="BLO105" s="11"/>
      <c r="BLP105" s="11"/>
      <c r="BLQ105" s="11"/>
      <c r="BLR105" s="11"/>
      <c r="BLS105" s="11"/>
      <c r="BLT105" s="11"/>
      <c r="BLU105" s="11"/>
      <c r="BLV105" s="11"/>
      <c r="BLW105" s="11"/>
      <c r="BLX105" s="11"/>
      <c r="BLY105" s="11"/>
      <c r="BLZ105" s="11"/>
      <c r="BMA105" s="11"/>
      <c r="BMB105" s="11"/>
      <c r="BMC105" s="11"/>
      <c r="BMD105" s="11"/>
      <c r="BME105" s="11"/>
      <c r="BMF105" s="11"/>
      <c r="BMG105" s="11"/>
      <c r="BMH105" s="11"/>
      <c r="BMI105" s="11"/>
      <c r="BMJ105" s="11"/>
      <c r="BMK105" s="11"/>
      <c r="BML105" s="11"/>
      <c r="BMM105" s="11"/>
      <c r="BMN105" s="11"/>
      <c r="BMO105" s="11"/>
      <c r="BMP105" s="11"/>
      <c r="BMQ105" s="11"/>
      <c r="BMR105" s="11"/>
      <c r="BMS105" s="11"/>
      <c r="BMT105" s="11"/>
      <c r="BMU105" s="11"/>
      <c r="BMV105" s="11"/>
      <c r="BMW105" s="11"/>
      <c r="BMX105" s="11"/>
      <c r="BMY105" s="11"/>
      <c r="BMZ105" s="11"/>
      <c r="BNA105" s="11"/>
      <c r="BNB105" s="11"/>
      <c r="BNC105" s="11"/>
      <c r="BND105" s="11"/>
      <c r="BNE105" s="11"/>
      <c r="BNF105" s="11"/>
      <c r="BNG105" s="11"/>
      <c r="BNH105" s="11"/>
      <c r="BNI105" s="11"/>
      <c r="BNJ105" s="11"/>
      <c r="BNK105" s="11"/>
      <c r="BNL105" s="11"/>
      <c r="BNM105" s="11"/>
      <c r="BNN105" s="11"/>
      <c r="BNO105" s="11"/>
      <c r="BNP105" s="11"/>
      <c r="BNQ105" s="11"/>
      <c r="BNR105" s="11"/>
      <c r="BNS105" s="11"/>
      <c r="BNT105" s="11"/>
      <c r="BNU105" s="11"/>
      <c r="BNV105" s="11"/>
      <c r="BNW105" s="11"/>
      <c r="BNX105" s="11"/>
      <c r="BNY105" s="11"/>
      <c r="BNZ105" s="11"/>
      <c r="BOA105" s="11"/>
      <c r="BOB105" s="11"/>
      <c r="BOC105" s="11"/>
      <c r="BOD105" s="11"/>
      <c r="BOE105" s="11"/>
      <c r="BOF105" s="11"/>
      <c r="BOG105" s="11"/>
      <c r="BOH105" s="11"/>
      <c r="BOI105" s="11"/>
      <c r="BOJ105" s="11"/>
      <c r="BOK105" s="11"/>
      <c r="BOL105" s="11"/>
      <c r="BOM105" s="11"/>
      <c r="BON105" s="11"/>
      <c r="BOO105" s="11"/>
      <c r="BOP105" s="11"/>
      <c r="BOQ105" s="11"/>
      <c r="BOR105" s="11"/>
      <c r="BOS105" s="11"/>
      <c r="BOT105" s="11"/>
      <c r="BOU105" s="11"/>
      <c r="BOV105" s="11"/>
      <c r="BOW105" s="11"/>
      <c r="BOX105" s="11"/>
      <c r="BOY105" s="11"/>
      <c r="BOZ105" s="11"/>
      <c r="BPA105" s="11"/>
      <c r="BPB105" s="11"/>
      <c r="BPC105" s="11"/>
      <c r="BPD105" s="11"/>
      <c r="BPE105" s="11"/>
      <c r="BPF105" s="11"/>
      <c r="BPG105" s="11"/>
      <c r="BPH105" s="11"/>
      <c r="BPI105" s="11"/>
      <c r="BPJ105" s="11"/>
      <c r="BPK105" s="11"/>
      <c r="BPL105" s="11"/>
      <c r="BPM105" s="11"/>
      <c r="BPN105" s="11"/>
      <c r="BPO105" s="11"/>
      <c r="BPP105" s="11"/>
      <c r="BPQ105" s="11"/>
      <c r="BPR105" s="11"/>
      <c r="BPS105" s="11"/>
      <c r="BPT105" s="11"/>
      <c r="BPU105" s="11"/>
      <c r="BPV105" s="11"/>
      <c r="BPW105" s="11"/>
      <c r="BPX105" s="11"/>
      <c r="BPY105" s="11"/>
      <c r="BPZ105" s="11"/>
      <c r="BQA105" s="11"/>
      <c r="BQB105" s="11"/>
      <c r="BQC105" s="11"/>
      <c r="BQD105" s="11"/>
      <c r="BQE105" s="11"/>
      <c r="BQF105" s="11"/>
      <c r="BQG105" s="11"/>
      <c r="BQH105" s="11"/>
      <c r="BQI105" s="11"/>
      <c r="BQJ105" s="11"/>
      <c r="BQK105" s="11"/>
      <c r="BQL105" s="11"/>
      <c r="BQM105" s="11"/>
      <c r="BQN105" s="11"/>
      <c r="BQO105" s="11"/>
      <c r="BQP105" s="11"/>
      <c r="BQQ105" s="11"/>
      <c r="BQR105" s="11"/>
      <c r="BQS105" s="11"/>
      <c r="BQT105" s="11"/>
      <c r="BQU105" s="11"/>
      <c r="BQV105" s="11"/>
      <c r="BQW105" s="11"/>
      <c r="BQX105" s="11"/>
      <c r="BQY105" s="11"/>
      <c r="BQZ105" s="11"/>
      <c r="BRA105" s="11"/>
      <c r="BRB105" s="11"/>
      <c r="BRC105" s="11"/>
      <c r="BRD105" s="11"/>
      <c r="BRE105" s="11"/>
      <c r="BRF105" s="11"/>
      <c r="BRG105" s="11"/>
      <c r="BRH105" s="11"/>
      <c r="BRI105" s="11"/>
      <c r="BRJ105" s="11"/>
      <c r="BRK105" s="11"/>
      <c r="BRL105" s="11"/>
      <c r="BRM105" s="11"/>
      <c r="BRN105" s="11"/>
      <c r="BRO105" s="11"/>
      <c r="BRP105" s="11"/>
      <c r="BRQ105" s="11"/>
      <c r="BRR105" s="11"/>
      <c r="BRS105" s="11"/>
      <c r="BRT105" s="11"/>
      <c r="BRU105" s="11"/>
      <c r="BRV105" s="11"/>
      <c r="BRW105" s="11"/>
      <c r="BRX105" s="11"/>
      <c r="BRY105" s="11"/>
      <c r="BRZ105" s="11"/>
      <c r="BSA105" s="11"/>
      <c r="BSB105" s="11"/>
      <c r="BSC105" s="11"/>
      <c r="BSD105" s="11"/>
      <c r="BSE105" s="11"/>
      <c r="BSF105" s="11"/>
      <c r="BSG105" s="11"/>
      <c r="BSH105" s="11"/>
      <c r="BSI105" s="11"/>
      <c r="BSJ105" s="11"/>
      <c r="BSK105" s="11"/>
      <c r="BSL105" s="11"/>
      <c r="BSM105" s="11"/>
      <c r="BSN105" s="11"/>
      <c r="BSO105" s="11"/>
      <c r="BSP105" s="11"/>
      <c r="BSQ105" s="11"/>
      <c r="BSR105" s="11"/>
      <c r="BSS105" s="11"/>
      <c r="BST105" s="11"/>
      <c r="BSU105" s="11"/>
      <c r="BSV105" s="11"/>
      <c r="BSW105" s="11"/>
      <c r="BSX105" s="11"/>
      <c r="BSY105" s="11"/>
      <c r="BSZ105" s="11"/>
      <c r="BTA105" s="11"/>
      <c r="BTB105" s="11"/>
      <c r="BTC105" s="11"/>
      <c r="BTD105" s="11"/>
      <c r="BTE105" s="11"/>
      <c r="BTF105" s="11"/>
      <c r="BTG105" s="11"/>
      <c r="BTH105" s="11"/>
      <c r="BTI105" s="11"/>
      <c r="BTJ105" s="11"/>
      <c r="BTK105" s="11"/>
      <c r="BTL105" s="11"/>
      <c r="BTM105" s="11"/>
      <c r="BTN105" s="11"/>
      <c r="BTO105" s="11"/>
      <c r="BTP105" s="11"/>
      <c r="BTQ105" s="11"/>
      <c r="BTR105" s="11"/>
      <c r="BTS105" s="11"/>
      <c r="BTT105" s="11"/>
      <c r="BTU105" s="11"/>
      <c r="BTV105" s="11"/>
      <c r="BTW105" s="11"/>
      <c r="BTX105" s="11"/>
      <c r="BTY105" s="11"/>
      <c r="BTZ105" s="11"/>
      <c r="BUA105" s="11"/>
      <c r="BUB105" s="11"/>
      <c r="BUC105" s="11"/>
      <c r="BUD105" s="11"/>
      <c r="BUE105" s="11"/>
      <c r="BUF105" s="11"/>
      <c r="BUG105" s="11"/>
      <c r="BUH105" s="11"/>
      <c r="BUI105" s="11"/>
      <c r="BUJ105" s="11"/>
      <c r="BUK105" s="11"/>
      <c r="BUL105" s="11"/>
      <c r="BUM105" s="11"/>
      <c r="BUN105" s="11"/>
      <c r="BUO105" s="11"/>
      <c r="BUP105" s="11"/>
      <c r="BUQ105" s="11"/>
      <c r="BUR105" s="11"/>
      <c r="BUS105" s="11"/>
      <c r="BUT105" s="11"/>
      <c r="BUU105" s="11"/>
      <c r="BUV105" s="11"/>
      <c r="BUW105" s="11"/>
      <c r="BUX105" s="11"/>
      <c r="BUY105" s="11"/>
      <c r="BUZ105" s="11"/>
      <c r="BVA105" s="11"/>
      <c r="BVB105" s="11"/>
      <c r="BVC105" s="11"/>
      <c r="BVD105" s="11"/>
      <c r="BVE105" s="11"/>
      <c r="BVF105" s="11"/>
      <c r="BVG105" s="11"/>
      <c r="BVH105" s="11"/>
      <c r="BVI105" s="11"/>
      <c r="BVJ105" s="11"/>
      <c r="BVK105" s="11"/>
      <c r="BVL105" s="11"/>
      <c r="BVM105" s="11"/>
      <c r="BVN105" s="11"/>
      <c r="BVO105" s="11"/>
      <c r="BVP105" s="11"/>
      <c r="BVQ105" s="11"/>
      <c r="BVR105" s="11"/>
      <c r="BVS105" s="11"/>
      <c r="BVT105" s="11"/>
      <c r="BVU105" s="11"/>
      <c r="BVV105" s="11"/>
      <c r="BVW105" s="11"/>
      <c r="BVX105" s="11"/>
      <c r="BVY105" s="11"/>
      <c r="BVZ105" s="11"/>
      <c r="BWA105" s="11"/>
      <c r="BWB105" s="11"/>
      <c r="BWC105" s="11"/>
      <c r="BWD105" s="11"/>
      <c r="BWE105" s="11"/>
      <c r="BWF105" s="11"/>
      <c r="BWG105" s="11"/>
      <c r="BWH105" s="11"/>
      <c r="BWI105" s="11"/>
      <c r="BWJ105" s="11"/>
      <c r="BWK105" s="11"/>
      <c r="BWL105" s="11"/>
      <c r="BWM105" s="11"/>
      <c r="BWN105" s="11"/>
      <c r="BWO105" s="11"/>
      <c r="BWP105" s="11"/>
      <c r="BWQ105" s="11"/>
      <c r="BWR105" s="11"/>
      <c r="BWS105" s="11"/>
      <c r="BWT105" s="11"/>
      <c r="BWU105" s="11"/>
      <c r="BWV105" s="11"/>
      <c r="BWW105" s="11"/>
      <c r="BWX105" s="11"/>
      <c r="BWY105" s="11"/>
      <c r="BWZ105" s="11"/>
      <c r="BXA105" s="11"/>
      <c r="BXB105" s="11"/>
      <c r="BXC105" s="11"/>
      <c r="BXD105" s="11"/>
      <c r="BXE105" s="11"/>
      <c r="BXF105" s="11"/>
      <c r="BXG105" s="11"/>
      <c r="BXH105" s="11"/>
      <c r="BXI105" s="11"/>
      <c r="BXJ105" s="11"/>
      <c r="BXK105" s="11"/>
      <c r="BXL105" s="11"/>
      <c r="BXM105" s="11"/>
      <c r="BXN105" s="11"/>
      <c r="BXO105" s="11"/>
      <c r="BXP105" s="11"/>
      <c r="BXQ105" s="11"/>
      <c r="BXR105" s="11"/>
      <c r="BXS105" s="11"/>
      <c r="BXT105" s="11"/>
      <c r="BXU105" s="11"/>
      <c r="BXV105" s="11"/>
      <c r="BXW105" s="11"/>
      <c r="BXX105" s="11"/>
      <c r="BXY105" s="11"/>
      <c r="BXZ105" s="11"/>
      <c r="BYA105" s="11"/>
      <c r="BYB105" s="11"/>
      <c r="BYC105" s="11"/>
      <c r="BYD105" s="11"/>
      <c r="BYE105" s="11"/>
      <c r="BYF105" s="11"/>
      <c r="BYG105" s="11"/>
      <c r="BYH105" s="11"/>
      <c r="BYI105" s="11"/>
      <c r="BYJ105" s="11"/>
      <c r="BYK105" s="11"/>
      <c r="BYL105" s="11"/>
      <c r="BYM105" s="11"/>
      <c r="BYN105" s="11"/>
      <c r="BYO105" s="11"/>
      <c r="BYP105" s="11"/>
      <c r="BYQ105" s="11"/>
      <c r="BYR105" s="11"/>
      <c r="BYS105" s="11"/>
      <c r="BYT105" s="11"/>
      <c r="BYU105" s="11"/>
      <c r="BYV105" s="11"/>
      <c r="BYW105" s="11"/>
      <c r="BYX105" s="11"/>
      <c r="BYY105" s="11"/>
      <c r="BYZ105" s="11"/>
      <c r="BZA105" s="11"/>
      <c r="BZB105" s="11"/>
      <c r="BZC105" s="11"/>
      <c r="BZD105" s="11"/>
      <c r="BZE105" s="11"/>
      <c r="BZF105" s="11"/>
      <c r="BZG105" s="11"/>
      <c r="BZH105" s="11"/>
      <c r="BZI105" s="11"/>
      <c r="BZJ105" s="11"/>
      <c r="BZK105" s="11"/>
      <c r="BZL105" s="11"/>
      <c r="BZM105" s="11"/>
      <c r="BZN105" s="11"/>
      <c r="BZO105" s="11"/>
      <c r="BZP105" s="11"/>
      <c r="BZQ105" s="11"/>
      <c r="BZR105" s="11"/>
      <c r="BZS105" s="11"/>
      <c r="BZT105" s="11"/>
      <c r="BZU105" s="11"/>
      <c r="BZV105" s="11"/>
      <c r="BZW105" s="11"/>
      <c r="BZX105" s="11"/>
      <c r="BZY105" s="11"/>
      <c r="BZZ105" s="11"/>
      <c r="CAA105" s="11"/>
      <c r="CAB105" s="11"/>
      <c r="CAC105" s="11"/>
      <c r="CAD105" s="11"/>
      <c r="CAE105" s="11"/>
      <c r="CAF105" s="11"/>
      <c r="CAG105" s="11"/>
      <c r="CAH105" s="11"/>
      <c r="CAI105" s="11"/>
      <c r="CAJ105" s="11"/>
      <c r="CAK105" s="11"/>
      <c r="CAL105" s="11"/>
      <c r="CAM105" s="11"/>
      <c r="CAN105" s="11"/>
      <c r="CAO105" s="11"/>
      <c r="CAP105" s="11"/>
      <c r="CAQ105" s="11"/>
      <c r="CAR105" s="11"/>
      <c r="CAS105" s="11"/>
      <c r="CAT105" s="11"/>
      <c r="CAU105" s="11"/>
      <c r="CAV105" s="11"/>
      <c r="CAW105" s="11"/>
      <c r="CAX105" s="11"/>
      <c r="CAY105" s="11"/>
      <c r="CAZ105" s="11"/>
      <c r="CBA105" s="11"/>
      <c r="CBB105" s="11"/>
      <c r="CBC105" s="11"/>
      <c r="CBD105" s="11"/>
      <c r="CBE105" s="11"/>
      <c r="CBF105" s="11"/>
      <c r="CBG105" s="11"/>
      <c r="CBH105" s="11"/>
      <c r="CBI105" s="11"/>
      <c r="CBJ105" s="11"/>
      <c r="CBK105" s="11"/>
      <c r="CBL105" s="11"/>
      <c r="CBM105" s="11"/>
      <c r="CBN105" s="11"/>
      <c r="CBO105" s="11"/>
      <c r="CBP105" s="11"/>
      <c r="CBQ105" s="11"/>
      <c r="CBR105" s="11"/>
      <c r="CBS105" s="11"/>
      <c r="CBT105" s="11"/>
      <c r="CBU105" s="11"/>
      <c r="CBV105" s="11"/>
      <c r="CBW105" s="11"/>
      <c r="CBX105" s="11"/>
      <c r="CBY105" s="11"/>
      <c r="CBZ105" s="11"/>
      <c r="CCA105" s="11"/>
      <c r="CCB105" s="11"/>
      <c r="CCC105" s="11"/>
      <c r="CCD105" s="11"/>
      <c r="CCE105" s="11"/>
      <c r="CCF105" s="11"/>
      <c r="CCG105" s="11"/>
      <c r="CCH105" s="11"/>
      <c r="CCI105" s="11"/>
      <c r="CCJ105" s="11"/>
      <c r="CCK105" s="11"/>
      <c r="CCL105" s="11"/>
      <c r="CCM105" s="11"/>
      <c r="CCN105" s="11"/>
      <c r="CCO105" s="11"/>
      <c r="CCP105" s="11"/>
      <c r="CCQ105" s="11"/>
      <c r="CCR105" s="11"/>
      <c r="CCS105" s="11"/>
      <c r="CCT105" s="11"/>
      <c r="CCU105" s="11"/>
      <c r="CCV105" s="11"/>
      <c r="CCW105" s="11"/>
      <c r="CCX105" s="11"/>
      <c r="CCY105" s="11"/>
      <c r="CCZ105" s="11"/>
      <c r="CDA105" s="11"/>
      <c r="CDB105" s="11"/>
      <c r="CDC105" s="11"/>
      <c r="CDD105" s="11"/>
      <c r="CDE105" s="11"/>
      <c r="CDF105" s="11"/>
      <c r="CDG105" s="11"/>
      <c r="CDH105" s="11"/>
      <c r="CDI105" s="11"/>
      <c r="CDJ105" s="11"/>
      <c r="CDK105" s="11"/>
      <c r="CDL105" s="11"/>
      <c r="CDM105" s="11"/>
      <c r="CDN105" s="11"/>
      <c r="CDO105" s="11"/>
      <c r="CDP105" s="11"/>
      <c r="CDQ105" s="11"/>
      <c r="CDR105" s="11"/>
      <c r="CDS105" s="11"/>
      <c r="CDT105" s="11"/>
      <c r="CDU105" s="11"/>
      <c r="CDV105" s="11"/>
      <c r="CDW105" s="11"/>
      <c r="CDX105" s="11"/>
      <c r="CDY105" s="11"/>
      <c r="CDZ105" s="11"/>
      <c r="CEA105" s="11"/>
      <c r="CEB105" s="11"/>
      <c r="CEC105" s="11"/>
      <c r="CED105" s="11"/>
      <c r="CEE105" s="11"/>
      <c r="CEF105" s="11"/>
      <c r="CEG105" s="11"/>
      <c r="CEH105" s="11"/>
      <c r="CEI105" s="11"/>
      <c r="CEJ105" s="11"/>
      <c r="CEK105" s="11"/>
      <c r="CEL105" s="11"/>
      <c r="CEM105" s="11"/>
      <c r="CEN105" s="11"/>
      <c r="CEO105" s="11"/>
      <c r="CEP105" s="11"/>
      <c r="CEQ105" s="11"/>
      <c r="CER105" s="11"/>
      <c r="CES105" s="11"/>
      <c r="CET105" s="11"/>
      <c r="CEU105" s="11"/>
      <c r="CEV105" s="11"/>
      <c r="CEW105" s="11"/>
      <c r="CEX105" s="11"/>
      <c r="CEY105" s="11"/>
      <c r="CEZ105" s="11"/>
      <c r="CFA105" s="11"/>
      <c r="CFB105" s="11"/>
      <c r="CFC105" s="11"/>
      <c r="CFD105" s="11"/>
      <c r="CFE105" s="11"/>
      <c r="CFF105" s="11"/>
      <c r="CFG105" s="11"/>
      <c r="CFH105" s="11"/>
      <c r="CFI105" s="11"/>
      <c r="CFJ105" s="11"/>
      <c r="CFK105" s="11"/>
      <c r="CFL105" s="11"/>
      <c r="CFM105" s="11"/>
      <c r="CFN105" s="11"/>
      <c r="CFO105" s="11"/>
      <c r="CFP105" s="11"/>
      <c r="CFQ105" s="11"/>
      <c r="CFR105" s="11"/>
      <c r="CFS105" s="11"/>
      <c r="CFT105" s="11"/>
      <c r="CFU105" s="11"/>
      <c r="CFV105" s="11"/>
      <c r="CFW105" s="11"/>
      <c r="CFX105" s="11"/>
      <c r="CFY105" s="11"/>
      <c r="CFZ105" s="11"/>
      <c r="CGA105" s="11"/>
      <c r="CGB105" s="11"/>
      <c r="CGC105" s="11"/>
      <c r="CGD105" s="11"/>
      <c r="CGE105" s="11"/>
      <c r="CGF105" s="11"/>
      <c r="CGG105" s="11"/>
      <c r="CGH105" s="11"/>
      <c r="CGI105" s="11"/>
      <c r="CGJ105" s="11"/>
      <c r="CGK105" s="11"/>
      <c r="CGL105" s="11"/>
      <c r="CGM105" s="11"/>
      <c r="CGN105" s="11"/>
      <c r="CGO105" s="11"/>
      <c r="CGP105" s="11"/>
      <c r="CGQ105" s="11"/>
      <c r="CGR105" s="11"/>
      <c r="CGS105" s="11"/>
      <c r="CGT105" s="11"/>
      <c r="CGU105" s="11"/>
      <c r="CGV105" s="11"/>
      <c r="CGW105" s="11"/>
      <c r="CGX105" s="11"/>
      <c r="CGY105" s="11"/>
      <c r="CGZ105" s="11"/>
      <c r="CHA105" s="11"/>
      <c r="CHB105" s="11"/>
      <c r="CHC105" s="11"/>
      <c r="CHD105" s="11"/>
      <c r="CHE105" s="11"/>
      <c r="CHF105" s="11"/>
      <c r="CHG105" s="11"/>
      <c r="CHH105" s="11"/>
      <c r="CHI105" s="11"/>
      <c r="CHJ105" s="11"/>
      <c r="CHK105" s="11"/>
      <c r="CHL105" s="11"/>
      <c r="CHM105" s="11"/>
      <c r="CHN105" s="11"/>
      <c r="CHO105" s="11"/>
      <c r="CHP105" s="11"/>
      <c r="CHQ105" s="11"/>
      <c r="CHR105" s="11"/>
      <c r="CHS105" s="11"/>
      <c r="CHT105" s="11"/>
      <c r="CHU105" s="11"/>
      <c r="CHV105" s="11"/>
      <c r="CHW105" s="11"/>
      <c r="CHX105" s="11"/>
      <c r="CHY105" s="11"/>
      <c r="CHZ105" s="11"/>
      <c r="CIA105" s="11"/>
      <c r="CIB105" s="11"/>
      <c r="CIC105" s="11"/>
      <c r="CID105" s="11"/>
      <c r="CIE105" s="11"/>
      <c r="CIF105" s="11"/>
      <c r="CIG105" s="11"/>
      <c r="CIH105" s="11"/>
      <c r="CII105" s="11"/>
      <c r="CIJ105" s="11"/>
      <c r="CIK105" s="11"/>
      <c r="CIL105" s="11"/>
      <c r="CIM105" s="11"/>
      <c r="CIN105" s="11"/>
      <c r="CIO105" s="11"/>
      <c r="CIP105" s="11"/>
      <c r="CIQ105" s="11"/>
      <c r="CIR105" s="11"/>
      <c r="CIS105" s="11"/>
      <c r="CIT105" s="11"/>
      <c r="CIU105" s="11"/>
      <c r="CIV105" s="11"/>
      <c r="CIW105" s="11"/>
      <c r="CIX105" s="11"/>
      <c r="CIY105" s="11"/>
      <c r="CIZ105" s="11"/>
      <c r="CJA105" s="11"/>
      <c r="CJB105" s="11"/>
      <c r="CJC105" s="11"/>
      <c r="CJD105" s="11"/>
      <c r="CJE105" s="11"/>
      <c r="CJF105" s="11"/>
      <c r="CJG105" s="11"/>
      <c r="CJH105" s="11"/>
      <c r="CJI105" s="11"/>
      <c r="CJJ105" s="11"/>
      <c r="CJK105" s="11"/>
      <c r="CJL105" s="11"/>
      <c r="CJM105" s="11"/>
      <c r="CJN105" s="11"/>
      <c r="CJO105" s="11"/>
      <c r="CJP105" s="11"/>
      <c r="CJQ105" s="11"/>
      <c r="CJR105" s="11"/>
      <c r="CJS105" s="11"/>
      <c r="CJT105" s="11"/>
      <c r="CJU105" s="11"/>
      <c r="CJV105" s="11"/>
      <c r="CJW105" s="11"/>
      <c r="CJX105" s="11"/>
      <c r="CJY105" s="11"/>
      <c r="CJZ105" s="11"/>
      <c r="CKA105" s="11"/>
      <c r="CKB105" s="11"/>
      <c r="CKC105" s="11"/>
      <c r="CKD105" s="11"/>
      <c r="CKE105" s="11"/>
      <c r="CKF105" s="11"/>
      <c r="CKG105" s="11"/>
      <c r="CKH105" s="11"/>
      <c r="CKI105" s="11"/>
      <c r="CKJ105" s="11"/>
      <c r="CKK105" s="11"/>
      <c r="CKL105" s="11"/>
      <c r="CKM105" s="11"/>
      <c r="CKN105" s="11"/>
      <c r="CKO105" s="11"/>
      <c r="CKP105" s="11"/>
      <c r="CKQ105" s="11"/>
      <c r="CKR105" s="11"/>
      <c r="CKS105" s="11"/>
      <c r="CKT105" s="11"/>
      <c r="CKU105" s="11"/>
      <c r="CKV105" s="11"/>
      <c r="CKW105" s="11"/>
      <c r="CKX105" s="11"/>
      <c r="CKY105" s="11"/>
      <c r="CKZ105" s="11"/>
      <c r="CLA105" s="11"/>
      <c r="CLB105" s="11"/>
      <c r="CLC105" s="11"/>
      <c r="CLD105" s="11"/>
      <c r="CLE105" s="11"/>
      <c r="CLF105" s="11"/>
      <c r="CLG105" s="11"/>
      <c r="CLH105" s="11"/>
      <c r="CLI105" s="11"/>
      <c r="CLJ105" s="11"/>
      <c r="CLK105" s="11"/>
      <c r="CLL105" s="11"/>
      <c r="CLM105" s="11"/>
      <c r="CLN105" s="11"/>
      <c r="CLO105" s="11"/>
      <c r="CLP105" s="11"/>
      <c r="CLQ105" s="11"/>
      <c r="CLR105" s="11"/>
      <c r="CLS105" s="11"/>
      <c r="CLT105" s="11"/>
      <c r="CLU105" s="11"/>
      <c r="CLV105" s="11"/>
      <c r="CLW105" s="11"/>
      <c r="CLX105" s="11"/>
      <c r="CLY105" s="11"/>
      <c r="CLZ105" s="11"/>
      <c r="CMA105" s="11"/>
      <c r="CMB105" s="11"/>
      <c r="CMC105" s="11"/>
      <c r="CMD105" s="11"/>
      <c r="CME105" s="11"/>
      <c r="CMF105" s="11"/>
      <c r="CMG105" s="11"/>
      <c r="CMH105" s="11"/>
      <c r="CMI105" s="11"/>
      <c r="CMJ105" s="11"/>
      <c r="CMK105" s="11"/>
      <c r="CML105" s="11"/>
      <c r="CMM105" s="11"/>
      <c r="CMN105" s="11"/>
      <c r="CMO105" s="11"/>
      <c r="CMP105" s="11"/>
      <c r="CMQ105" s="11"/>
      <c r="CMR105" s="11"/>
      <c r="CMS105" s="11"/>
      <c r="CMT105" s="11"/>
      <c r="CMU105" s="11"/>
      <c r="CMV105" s="11"/>
      <c r="CMW105" s="11"/>
      <c r="CMX105" s="11"/>
      <c r="CMY105" s="11"/>
      <c r="CMZ105" s="11"/>
      <c r="CNA105" s="11"/>
      <c r="CNB105" s="11"/>
      <c r="CNC105" s="11"/>
      <c r="CND105" s="11"/>
      <c r="CNE105" s="11"/>
      <c r="CNF105" s="11"/>
      <c r="CNG105" s="11"/>
      <c r="CNH105" s="11"/>
      <c r="CNI105" s="11"/>
      <c r="CNJ105" s="11"/>
      <c r="CNK105" s="11"/>
      <c r="CNL105" s="11"/>
      <c r="CNM105" s="11"/>
      <c r="CNN105" s="11"/>
      <c r="CNO105" s="11"/>
      <c r="CNP105" s="11"/>
      <c r="CNQ105" s="11"/>
      <c r="CNR105" s="11"/>
      <c r="CNS105" s="11"/>
      <c r="CNT105" s="11"/>
      <c r="CNU105" s="11"/>
      <c r="CNV105" s="11"/>
      <c r="CNW105" s="11"/>
      <c r="CNX105" s="11"/>
      <c r="CNY105" s="11"/>
      <c r="CNZ105" s="11"/>
      <c r="COA105" s="11"/>
      <c r="COB105" s="11"/>
      <c r="COC105" s="11"/>
      <c r="COD105" s="11"/>
      <c r="COE105" s="11"/>
      <c r="COF105" s="11"/>
      <c r="COG105" s="11"/>
      <c r="COH105" s="11"/>
      <c r="COI105" s="11"/>
      <c r="COJ105" s="11"/>
      <c r="COK105" s="11"/>
      <c r="COL105" s="11"/>
      <c r="COM105" s="11"/>
      <c r="CON105" s="11"/>
      <c r="COO105" s="11"/>
      <c r="COP105" s="11"/>
      <c r="COQ105" s="11"/>
      <c r="COR105" s="11"/>
      <c r="COS105" s="11"/>
      <c r="COT105" s="11"/>
      <c r="COU105" s="11"/>
      <c r="COV105" s="11"/>
      <c r="COW105" s="11"/>
      <c r="COX105" s="11"/>
      <c r="COY105" s="11"/>
      <c r="COZ105" s="11"/>
      <c r="CPA105" s="11"/>
      <c r="CPB105" s="11"/>
      <c r="CPC105" s="11"/>
      <c r="CPD105" s="11"/>
      <c r="CPE105" s="11"/>
      <c r="CPF105" s="11"/>
      <c r="CPG105" s="11"/>
      <c r="CPH105" s="11"/>
      <c r="CPI105" s="11"/>
      <c r="CPJ105" s="11"/>
      <c r="CPK105" s="11"/>
      <c r="CPL105" s="11"/>
      <c r="CPM105" s="11"/>
      <c r="CPN105" s="11"/>
      <c r="CPO105" s="11"/>
      <c r="CPP105" s="11"/>
      <c r="CPQ105" s="11"/>
      <c r="CPR105" s="11"/>
      <c r="CPS105" s="11"/>
      <c r="CPT105" s="11"/>
      <c r="CPU105" s="11"/>
      <c r="CPV105" s="11"/>
      <c r="CPW105" s="11"/>
      <c r="CPX105" s="11"/>
      <c r="CPY105" s="11"/>
      <c r="CPZ105" s="11"/>
      <c r="CQA105" s="11"/>
      <c r="CQB105" s="11"/>
      <c r="CQC105" s="11"/>
      <c r="CQD105" s="11"/>
      <c r="CQE105" s="11"/>
      <c r="CQF105" s="11"/>
      <c r="CQG105" s="11"/>
      <c r="CQH105" s="11"/>
      <c r="CQI105" s="11"/>
      <c r="CQJ105" s="11"/>
      <c r="CQK105" s="11"/>
      <c r="CQL105" s="11"/>
      <c r="CQM105" s="11"/>
      <c r="CQN105" s="11"/>
      <c r="CQO105" s="11"/>
      <c r="CQP105" s="11"/>
      <c r="CQQ105" s="11"/>
      <c r="CQR105" s="11"/>
      <c r="CQS105" s="11"/>
      <c r="CQT105" s="11"/>
      <c r="CQU105" s="11"/>
      <c r="CQV105" s="11"/>
      <c r="CQW105" s="11"/>
      <c r="CQX105" s="11"/>
      <c r="CQY105" s="11"/>
      <c r="CQZ105" s="11"/>
      <c r="CRA105" s="11"/>
      <c r="CRB105" s="11"/>
      <c r="CRC105" s="11"/>
      <c r="CRD105" s="11"/>
      <c r="CRE105" s="11"/>
      <c r="CRF105" s="11"/>
      <c r="CRG105" s="11"/>
      <c r="CRH105" s="11"/>
      <c r="CRI105" s="11"/>
      <c r="CRJ105" s="11"/>
      <c r="CRK105" s="11"/>
      <c r="CRL105" s="11"/>
      <c r="CRM105" s="11"/>
      <c r="CRN105" s="11"/>
      <c r="CRO105" s="11"/>
      <c r="CRP105" s="11"/>
      <c r="CRQ105" s="11"/>
      <c r="CRR105" s="11"/>
      <c r="CRS105" s="11"/>
      <c r="CRT105" s="11"/>
      <c r="CRU105" s="11"/>
      <c r="CRV105" s="11"/>
      <c r="CRW105" s="11"/>
      <c r="CRX105" s="11"/>
      <c r="CRY105" s="11"/>
      <c r="CRZ105" s="11"/>
      <c r="CSA105" s="11"/>
      <c r="CSB105" s="11"/>
      <c r="CSC105" s="11"/>
      <c r="CSD105" s="11"/>
      <c r="CSE105" s="11"/>
      <c r="CSF105" s="11"/>
      <c r="CSG105" s="11"/>
      <c r="CSH105" s="11"/>
      <c r="CSI105" s="11"/>
      <c r="CSJ105" s="11"/>
      <c r="CSK105" s="11"/>
      <c r="CSL105" s="11"/>
      <c r="CSM105" s="11"/>
      <c r="CSN105" s="11"/>
      <c r="CSO105" s="11"/>
      <c r="CSP105" s="11"/>
      <c r="CSQ105" s="11"/>
      <c r="CSR105" s="11"/>
      <c r="CSS105" s="11"/>
      <c r="CST105" s="11"/>
      <c r="CSU105" s="11"/>
      <c r="CSV105" s="11"/>
      <c r="CSW105" s="11"/>
      <c r="CSX105" s="11"/>
      <c r="CSY105" s="11"/>
      <c r="CSZ105" s="11"/>
      <c r="CTA105" s="11"/>
      <c r="CTB105" s="11"/>
      <c r="CTC105" s="11"/>
      <c r="CTD105" s="11"/>
      <c r="CTE105" s="11"/>
      <c r="CTF105" s="11"/>
      <c r="CTG105" s="11"/>
      <c r="CTH105" s="11"/>
      <c r="CTI105" s="11"/>
      <c r="CTJ105" s="11"/>
      <c r="CTK105" s="11"/>
      <c r="CTL105" s="11"/>
      <c r="CTM105" s="11"/>
      <c r="CTN105" s="11"/>
      <c r="CTO105" s="11"/>
      <c r="CTP105" s="11"/>
      <c r="CTQ105" s="11"/>
      <c r="CTR105" s="11"/>
      <c r="CTS105" s="11"/>
      <c r="CTT105" s="11"/>
      <c r="CTU105" s="11"/>
      <c r="CTV105" s="11"/>
      <c r="CTW105" s="11"/>
      <c r="CTX105" s="11"/>
      <c r="CTY105" s="11"/>
      <c r="CTZ105" s="11"/>
      <c r="CUA105" s="11"/>
      <c r="CUB105" s="11"/>
      <c r="CUC105" s="11"/>
      <c r="CUD105" s="11"/>
      <c r="CUE105" s="11"/>
      <c r="CUF105" s="11"/>
      <c r="CUG105" s="11"/>
      <c r="CUH105" s="11"/>
      <c r="CUI105" s="11"/>
      <c r="CUJ105" s="11"/>
      <c r="CUK105" s="11"/>
      <c r="CUL105" s="11"/>
      <c r="CUM105" s="11"/>
      <c r="CUN105" s="11"/>
      <c r="CUO105" s="11"/>
      <c r="CUP105" s="11"/>
      <c r="CUQ105" s="11"/>
      <c r="CUR105" s="11"/>
      <c r="CUS105" s="11"/>
      <c r="CUT105" s="11"/>
      <c r="CUU105" s="11"/>
      <c r="CUV105" s="11"/>
      <c r="CUW105" s="11"/>
      <c r="CUX105" s="11"/>
      <c r="CUY105" s="11"/>
      <c r="CUZ105" s="11"/>
      <c r="CVA105" s="11"/>
      <c r="CVB105" s="11"/>
      <c r="CVC105" s="11"/>
      <c r="CVD105" s="11"/>
      <c r="CVE105" s="11"/>
      <c r="CVF105" s="11"/>
      <c r="CVG105" s="11"/>
      <c r="CVH105" s="11"/>
      <c r="CVI105" s="11"/>
      <c r="CVJ105" s="11"/>
      <c r="CVK105" s="11"/>
      <c r="CVL105" s="11"/>
      <c r="CVM105" s="11"/>
      <c r="CVN105" s="11"/>
      <c r="CVO105" s="11"/>
      <c r="CVP105" s="11"/>
      <c r="CVQ105" s="11"/>
      <c r="CVR105" s="11"/>
      <c r="CVS105" s="11"/>
      <c r="CVT105" s="11"/>
      <c r="CVU105" s="11"/>
      <c r="CVV105" s="11"/>
      <c r="CVW105" s="11"/>
      <c r="CVX105" s="11"/>
      <c r="CVY105" s="11"/>
      <c r="CVZ105" s="11"/>
      <c r="CWA105" s="11"/>
      <c r="CWB105" s="11"/>
      <c r="CWC105" s="11"/>
      <c r="CWD105" s="11"/>
      <c r="CWE105" s="11"/>
      <c r="CWF105" s="11"/>
      <c r="CWG105" s="11"/>
      <c r="CWH105" s="11"/>
      <c r="CWI105" s="11"/>
      <c r="CWJ105" s="11"/>
      <c r="CWK105" s="11"/>
      <c r="CWL105" s="11"/>
      <c r="CWM105" s="11"/>
      <c r="CWN105" s="11"/>
      <c r="CWO105" s="11"/>
      <c r="CWP105" s="11"/>
      <c r="CWQ105" s="11"/>
      <c r="CWR105" s="11"/>
      <c r="CWS105" s="11"/>
      <c r="CWT105" s="11"/>
      <c r="CWU105" s="11"/>
      <c r="CWV105" s="11"/>
      <c r="CWW105" s="11"/>
      <c r="CWX105" s="11"/>
      <c r="CWY105" s="11"/>
      <c r="CWZ105" s="11"/>
      <c r="CXA105" s="11"/>
      <c r="CXB105" s="11"/>
      <c r="CXC105" s="11"/>
      <c r="CXD105" s="11"/>
      <c r="CXE105" s="11"/>
      <c r="CXF105" s="11"/>
      <c r="CXG105" s="11"/>
      <c r="CXH105" s="11"/>
      <c r="CXI105" s="11"/>
      <c r="CXJ105" s="11"/>
      <c r="CXK105" s="11"/>
      <c r="CXL105" s="11"/>
      <c r="CXM105" s="11"/>
      <c r="CXN105" s="11"/>
      <c r="CXO105" s="11"/>
      <c r="CXP105" s="11"/>
      <c r="CXQ105" s="11"/>
      <c r="CXR105" s="11"/>
      <c r="CXS105" s="11"/>
      <c r="CXT105" s="11"/>
      <c r="CXU105" s="11"/>
      <c r="CXV105" s="11"/>
      <c r="CXW105" s="11"/>
      <c r="CXX105" s="11"/>
      <c r="CXY105" s="11"/>
      <c r="CXZ105" s="11"/>
      <c r="CYA105" s="11"/>
      <c r="CYB105" s="11"/>
      <c r="CYC105" s="11"/>
      <c r="CYD105" s="11"/>
      <c r="CYE105" s="11"/>
      <c r="CYF105" s="11"/>
      <c r="CYG105" s="11"/>
      <c r="CYH105" s="11"/>
      <c r="CYI105" s="11"/>
      <c r="CYJ105" s="11"/>
      <c r="CYK105" s="11"/>
      <c r="CYL105" s="11"/>
      <c r="CYM105" s="11"/>
      <c r="CYN105" s="11"/>
      <c r="CYO105" s="11"/>
      <c r="CYP105" s="11"/>
      <c r="CYQ105" s="11"/>
      <c r="CYR105" s="11"/>
      <c r="CYS105" s="11"/>
      <c r="CYT105" s="11"/>
      <c r="CYU105" s="11"/>
      <c r="CYV105" s="11"/>
      <c r="CYW105" s="11"/>
      <c r="CYX105" s="11"/>
      <c r="CYY105" s="11"/>
      <c r="CYZ105" s="11"/>
      <c r="CZA105" s="11"/>
      <c r="CZB105" s="11"/>
      <c r="CZC105" s="11"/>
      <c r="CZD105" s="11"/>
      <c r="CZE105" s="11"/>
      <c r="CZF105" s="11"/>
      <c r="CZG105" s="11"/>
      <c r="CZH105" s="11"/>
      <c r="CZI105" s="11"/>
      <c r="CZJ105" s="11"/>
      <c r="CZK105" s="11"/>
      <c r="CZL105" s="11"/>
      <c r="CZM105" s="11"/>
      <c r="CZN105" s="11"/>
      <c r="CZO105" s="11"/>
      <c r="CZP105" s="11"/>
      <c r="CZQ105" s="11"/>
      <c r="CZR105" s="11"/>
      <c r="CZS105" s="11"/>
      <c r="CZT105" s="11"/>
      <c r="CZU105" s="11"/>
      <c r="CZV105" s="11"/>
      <c r="CZW105" s="11"/>
      <c r="CZX105" s="11"/>
      <c r="CZY105" s="11"/>
      <c r="CZZ105" s="11"/>
      <c r="DAA105" s="11"/>
      <c r="DAB105" s="11"/>
      <c r="DAC105" s="11"/>
      <c r="DAD105" s="11"/>
      <c r="DAE105" s="11"/>
      <c r="DAF105" s="11"/>
      <c r="DAG105" s="11"/>
      <c r="DAH105" s="11"/>
      <c r="DAI105" s="11"/>
      <c r="DAJ105" s="11"/>
      <c r="DAK105" s="11"/>
      <c r="DAL105" s="11"/>
      <c r="DAM105" s="11"/>
      <c r="DAN105" s="11"/>
      <c r="DAO105" s="11"/>
      <c r="DAP105" s="11"/>
      <c r="DAQ105" s="11"/>
      <c r="DAR105" s="11"/>
      <c r="DAS105" s="11"/>
      <c r="DAT105" s="11"/>
      <c r="DAU105" s="11"/>
      <c r="DAV105" s="11"/>
      <c r="DAW105" s="11"/>
      <c r="DAX105" s="11"/>
      <c r="DAY105" s="11"/>
      <c r="DAZ105" s="11"/>
      <c r="DBA105" s="11"/>
      <c r="DBB105" s="11"/>
      <c r="DBC105" s="11"/>
      <c r="DBD105" s="11"/>
      <c r="DBE105" s="11"/>
      <c r="DBF105" s="11"/>
      <c r="DBG105" s="11"/>
      <c r="DBH105" s="11"/>
      <c r="DBI105" s="11"/>
      <c r="DBJ105" s="11"/>
      <c r="DBK105" s="11"/>
      <c r="DBL105" s="11"/>
      <c r="DBM105" s="11"/>
      <c r="DBN105" s="11"/>
      <c r="DBO105" s="11"/>
      <c r="DBP105" s="11"/>
      <c r="DBQ105" s="11"/>
      <c r="DBR105" s="11"/>
      <c r="DBS105" s="11"/>
      <c r="DBT105" s="11"/>
      <c r="DBU105" s="11"/>
      <c r="DBV105" s="11"/>
      <c r="DBW105" s="11"/>
      <c r="DBX105" s="11"/>
      <c r="DBY105" s="11"/>
      <c r="DBZ105" s="11"/>
      <c r="DCA105" s="11"/>
      <c r="DCB105" s="11"/>
      <c r="DCC105" s="11"/>
      <c r="DCD105" s="11"/>
      <c r="DCE105" s="11"/>
      <c r="DCF105" s="11"/>
      <c r="DCG105" s="11"/>
      <c r="DCH105" s="11"/>
      <c r="DCI105" s="11"/>
      <c r="DCJ105" s="11"/>
      <c r="DCK105" s="11"/>
      <c r="DCL105" s="11"/>
      <c r="DCM105" s="11"/>
      <c r="DCN105" s="11"/>
      <c r="DCO105" s="11"/>
      <c r="DCP105" s="11"/>
      <c r="DCQ105" s="11"/>
      <c r="DCR105" s="11"/>
      <c r="DCS105" s="11"/>
      <c r="DCT105" s="11"/>
      <c r="DCU105" s="11"/>
      <c r="DCV105" s="11"/>
      <c r="DCW105" s="11"/>
      <c r="DCX105" s="11"/>
      <c r="DCY105" s="11"/>
      <c r="DCZ105" s="11"/>
      <c r="DDA105" s="11"/>
      <c r="DDB105" s="11"/>
      <c r="DDC105" s="11"/>
      <c r="DDD105" s="11"/>
      <c r="DDE105" s="11"/>
      <c r="DDF105" s="11"/>
      <c r="DDG105" s="11"/>
      <c r="DDH105" s="11"/>
      <c r="DDI105" s="11"/>
      <c r="DDJ105" s="11"/>
      <c r="DDK105" s="11"/>
      <c r="DDL105" s="11"/>
      <c r="DDM105" s="11"/>
      <c r="DDN105" s="11"/>
      <c r="DDO105" s="11"/>
      <c r="DDP105" s="11"/>
      <c r="DDQ105" s="11"/>
      <c r="DDR105" s="11"/>
      <c r="DDS105" s="11"/>
      <c r="DDT105" s="11"/>
      <c r="DDU105" s="11"/>
      <c r="DDV105" s="11"/>
      <c r="DDW105" s="11"/>
      <c r="DDX105" s="11"/>
      <c r="DDY105" s="11"/>
      <c r="DDZ105" s="11"/>
      <c r="DEA105" s="11"/>
      <c r="DEB105" s="11"/>
      <c r="DEC105" s="11"/>
      <c r="DED105" s="11"/>
      <c r="DEE105" s="11"/>
      <c r="DEF105" s="11"/>
      <c r="DEG105" s="11"/>
      <c r="DEH105" s="11"/>
      <c r="DEI105" s="11"/>
      <c r="DEJ105" s="11"/>
      <c r="DEK105" s="11"/>
      <c r="DEL105" s="11"/>
      <c r="DEM105" s="11"/>
      <c r="DEN105" s="11"/>
      <c r="DEO105" s="11"/>
      <c r="DEP105" s="11"/>
      <c r="DEQ105" s="11"/>
      <c r="DER105" s="11"/>
      <c r="DES105" s="11"/>
      <c r="DET105" s="11"/>
      <c r="DEU105" s="11"/>
      <c r="DEV105" s="11"/>
      <c r="DEW105" s="11"/>
      <c r="DEX105" s="11"/>
      <c r="DEY105" s="11"/>
      <c r="DEZ105" s="11"/>
      <c r="DFA105" s="11"/>
      <c r="DFB105" s="11"/>
      <c r="DFC105" s="11"/>
      <c r="DFD105" s="11"/>
      <c r="DFE105" s="11"/>
      <c r="DFF105" s="11"/>
      <c r="DFG105" s="11"/>
      <c r="DFH105" s="11"/>
      <c r="DFI105" s="11"/>
      <c r="DFJ105" s="11"/>
      <c r="DFK105" s="11"/>
      <c r="DFL105" s="11"/>
      <c r="DFM105" s="11"/>
      <c r="DFN105" s="11"/>
      <c r="DFO105" s="11"/>
      <c r="DFP105" s="11"/>
      <c r="DFQ105" s="11"/>
      <c r="DFR105" s="11"/>
      <c r="DFS105" s="11"/>
      <c r="DFT105" s="11"/>
      <c r="DFU105" s="11"/>
      <c r="DFV105" s="11"/>
      <c r="DFW105" s="11"/>
      <c r="DFX105" s="11"/>
      <c r="DFY105" s="11"/>
      <c r="DFZ105" s="11"/>
      <c r="DGA105" s="11"/>
      <c r="DGB105" s="11"/>
      <c r="DGC105" s="11"/>
      <c r="DGD105" s="11"/>
      <c r="DGE105" s="11"/>
      <c r="DGF105" s="11"/>
      <c r="DGG105" s="11"/>
      <c r="DGH105" s="11"/>
      <c r="DGI105" s="11"/>
      <c r="DGJ105" s="11"/>
      <c r="DGK105" s="11"/>
      <c r="DGL105" s="11"/>
      <c r="DGM105" s="11"/>
      <c r="DGN105" s="11"/>
      <c r="DGO105" s="11"/>
      <c r="DGP105" s="11"/>
      <c r="DGQ105" s="11"/>
      <c r="DGR105" s="11"/>
      <c r="DGS105" s="11"/>
      <c r="DGT105" s="11"/>
      <c r="DGU105" s="11"/>
      <c r="DGV105" s="11"/>
      <c r="DGW105" s="11"/>
      <c r="DGX105" s="11"/>
      <c r="DGY105" s="11"/>
      <c r="DGZ105" s="11"/>
      <c r="DHA105" s="11"/>
      <c r="DHB105" s="11"/>
      <c r="DHC105" s="11"/>
      <c r="DHD105" s="11"/>
      <c r="DHE105" s="11"/>
      <c r="DHF105" s="11"/>
      <c r="DHG105" s="11"/>
      <c r="DHH105" s="11"/>
      <c r="DHI105" s="11"/>
      <c r="DHJ105" s="11"/>
      <c r="DHK105" s="11"/>
      <c r="DHL105" s="11"/>
      <c r="DHM105" s="11"/>
      <c r="DHN105" s="11"/>
      <c r="DHO105" s="11"/>
      <c r="DHP105" s="11"/>
      <c r="DHQ105" s="11"/>
      <c r="DHR105" s="11"/>
      <c r="DHS105" s="11"/>
      <c r="DHT105" s="11"/>
      <c r="DHU105" s="11"/>
      <c r="DHV105" s="11"/>
      <c r="DHW105" s="11"/>
      <c r="DHX105" s="11"/>
      <c r="DHY105" s="11"/>
      <c r="DHZ105" s="11"/>
      <c r="DIA105" s="11"/>
      <c r="DIB105" s="11"/>
      <c r="DIC105" s="11"/>
      <c r="DID105" s="11"/>
      <c r="DIE105" s="11"/>
      <c r="DIF105" s="11"/>
      <c r="DIG105" s="11"/>
      <c r="DIH105" s="11"/>
      <c r="DII105" s="11"/>
      <c r="DIJ105" s="11"/>
      <c r="DIK105" s="11"/>
      <c r="DIL105" s="11"/>
      <c r="DIM105" s="11"/>
      <c r="DIN105" s="11"/>
      <c r="DIO105" s="11"/>
      <c r="DIP105" s="11"/>
      <c r="DIQ105" s="11"/>
      <c r="DIR105" s="11"/>
      <c r="DIS105" s="11"/>
      <c r="DIT105" s="11"/>
      <c r="DIU105" s="11"/>
      <c r="DIV105" s="11"/>
      <c r="DIW105" s="11"/>
      <c r="DIX105" s="11"/>
      <c r="DIY105" s="11"/>
      <c r="DIZ105" s="11"/>
      <c r="DJA105" s="11"/>
      <c r="DJB105" s="11"/>
      <c r="DJC105" s="11"/>
      <c r="DJD105" s="11"/>
      <c r="DJE105" s="11"/>
      <c r="DJF105" s="11"/>
      <c r="DJG105" s="11"/>
      <c r="DJH105" s="11"/>
      <c r="DJI105" s="11"/>
      <c r="DJJ105" s="11"/>
      <c r="DJK105" s="11"/>
      <c r="DJL105" s="11"/>
      <c r="DJM105" s="11"/>
      <c r="DJN105" s="11"/>
      <c r="DJO105" s="11"/>
      <c r="DJP105" s="11"/>
      <c r="DJQ105" s="11"/>
      <c r="DJR105" s="11"/>
      <c r="DJS105" s="11"/>
      <c r="DJT105" s="11"/>
      <c r="DJU105" s="11"/>
      <c r="DJV105" s="11"/>
      <c r="DJW105" s="11"/>
      <c r="DJX105" s="11"/>
      <c r="DJY105" s="11"/>
      <c r="DJZ105" s="11"/>
      <c r="DKA105" s="11"/>
      <c r="DKB105" s="11"/>
      <c r="DKC105" s="11"/>
      <c r="DKD105" s="11"/>
      <c r="DKE105" s="11"/>
      <c r="DKF105" s="11"/>
      <c r="DKG105" s="11"/>
      <c r="DKH105" s="11"/>
      <c r="DKI105" s="11"/>
      <c r="DKJ105" s="11"/>
      <c r="DKK105" s="11"/>
      <c r="DKL105" s="11"/>
      <c r="DKM105" s="11"/>
      <c r="DKN105" s="11"/>
      <c r="DKO105" s="11"/>
      <c r="DKP105" s="11"/>
      <c r="DKQ105" s="11"/>
      <c r="DKR105" s="11"/>
      <c r="DKS105" s="11"/>
      <c r="DKT105" s="11"/>
      <c r="DKU105" s="11"/>
      <c r="DKV105" s="11"/>
      <c r="DKW105" s="11"/>
      <c r="DKX105" s="11"/>
      <c r="DKY105" s="11"/>
      <c r="DKZ105" s="11"/>
      <c r="DLA105" s="11"/>
      <c r="DLB105" s="11"/>
      <c r="DLC105" s="11"/>
      <c r="DLD105" s="11"/>
      <c r="DLE105" s="11"/>
      <c r="DLF105" s="11"/>
      <c r="DLG105" s="11"/>
      <c r="DLH105" s="11"/>
      <c r="DLI105" s="11"/>
      <c r="DLJ105" s="11"/>
      <c r="DLK105" s="11"/>
      <c r="DLL105" s="11"/>
      <c r="DLM105" s="11"/>
      <c r="DLN105" s="11"/>
      <c r="DLO105" s="11"/>
      <c r="DLP105" s="11"/>
      <c r="DLQ105" s="11"/>
      <c r="DLR105" s="11"/>
      <c r="DLS105" s="11"/>
      <c r="DLT105" s="11"/>
      <c r="DLU105" s="11"/>
      <c r="DLV105" s="11"/>
      <c r="DLW105" s="11"/>
      <c r="DLX105" s="11"/>
      <c r="DLY105" s="11"/>
      <c r="DLZ105" s="11"/>
      <c r="DMA105" s="11"/>
      <c r="DMB105" s="11"/>
      <c r="DMC105" s="11"/>
      <c r="DMD105" s="11"/>
      <c r="DME105" s="11"/>
      <c r="DMF105" s="11"/>
      <c r="DMG105" s="11"/>
      <c r="DMH105" s="11"/>
      <c r="DMI105" s="11"/>
      <c r="DMJ105" s="11"/>
      <c r="DMK105" s="11"/>
      <c r="DML105" s="11"/>
      <c r="DMM105" s="11"/>
      <c r="DMN105" s="11"/>
      <c r="DMO105" s="11"/>
      <c r="DMP105" s="11"/>
      <c r="DMQ105" s="11"/>
      <c r="DMR105" s="11"/>
      <c r="DMS105" s="11"/>
      <c r="DMT105" s="11"/>
      <c r="DMU105" s="11"/>
      <c r="DMV105" s="11"/>
      <c r="DMW105" s="11"/>
      <c r="DMX105" s="11"/>
      <c r="DMY105" s="11"/>
      <c r="DMZ105" s="11"/>
      <c r="DNA105" s="11"/>
      <c r="DNB105" s="11"/>
      <c r="DNC105" s="11"/>
      <c r="DND105" s="11"/>
      <c r="DNE105" s="11"/>
      <c r="DNF105" s="11"/>
      <c r="DNG105" s="11"/>
      <c r="DNH105" s="11"/>
      <c r="DNI105" s="11"/>
      <c r="DNJ105" s="11"/>
      <c r="DNK105" s="11"/>
      <c r="DNL105" s="11"/>
      <c r="DNM105" s="11"/>
      <c r="DNN105" s="11"/>
      <c r="DNO105" s="11"/>
      <c r="DNP105" s="11"/>
      <c r="DNQ105" s="11"/>
      <c r="DNR105" s="11"/>
      <c r="DNS105" s="11"/>
      <c r="DNT105" s="11"/>
      <c r="DNU105" s="11"/>
      <c r="DNV105" s="11"/>
      <c r="DNW105" s="11"/>
      <c r="DNX105" s="11"/>
      <c r="DNY105" s="11"/>
      <c r="DNZ105" s="11"/>
      <c r="DOA105" s="11"/>
      <c r="DOB105" s="11"/>
      <c r="DOC105" s="11"/>
      <c r="DOD105" s="11"/>
      <c r="DOE105" s="11"/>
      <c r="DOF105" s="11"/>
      <c r="DOG105" s="11"/>
      <c r="DOH105" s="11"/>
      <c r="DOI105" s="11"/>
      <c r="DOJ105" s="11"/>
      <c r="DOK105" s="11"/>
      <c r="DOL105" s="11"/>
      <c r="DOM105" s="11"/>
      <c r="DON105" s="11"/>
      <c r="DOO105" s="11"/>
      <c r="DOP105" s="11"/>
      <c r="DOQ105" s="11"/>
      <c r="DOR105" s="11"/>
      <c r="DOS105" s="11"/>
      <c r="DOT105" s="11"/>
      <c r="DOU105" s="11"/>
      <c r="DOV105" s="11"/>
      <c r="DOW105" s="11"/>
      <c r="DOX105" s="11"/>
      <c r="DOY105" s="11"/>
      <c r="DOZ105" s="11"/>
      <c r="DPA105" s="11"/>
      <c r="DPB105" s="11"/>
      <c r="DPC105" s="11"/>
      <c r="DPD105" s="11"/>
      <c r="DPE105" s="11"/>
      <c r="DPF105" s="11"/>
      <c r="DPG105" s="11"/>
      <c r="DPH105" s="11"/>
      <c r="DPI105" s="11"/>
      <c r="DPJ105" s="11"/>
      <c r="DPK105" s="11"/>
      <c r="DPL105" s="11"/>
      <c r="DPM105" s="11"/>
      <c r="DPN105" s="11"/>
      <c r="DPO105" s="11"/>
      <c r="DPP105" s="11"/>
      <c r="DPQ105" s="11"/>
      <c r="DPR105" s="11"/>
      <c r="DPS105" s="11"/>
      <c r="DPT105" s="11"/>
      <c r="DPU105" s="11"/>
      <c r="DPV105" s="11"/>
      <c r="DPW105" s="11"/>
      <c r="DPX105" s="11"/>
      <c r="DPY105" s="11"/>
      <c r="DPZ105" s="11"/>
      <c r="DQA105" s="11"/>
      <c r="DQB105" s="11"/>
      <c r="DQC105" s="11"/>
      <c r="DQD105" s="11"/>
      <c r="DQE105" s="11"/>
      <c r="DQF105" s="11"/>
      <c r="DQG105" s="11"/>
      <c r="DQH105" s="11"/>
      <c r="DQI105" s="11"/>
      <c r="DQJ105" s="11"/>
      <c r="DQK105" s="11"/>
      <c r="DQL105" s="11"/>
      <c r="DQM105" s="11"/>
      <c r="DQN105" s="11"/>
      <c r="DQO105" s="11"/>
      <c r="DQP105" s="11"/>
      <c r="DQQ105" s="11"/>
      <c r="DQR105" s="11"/>
      <c r="DQS105" s="11"/>
      <c r="DQT105" s="11"/>
      <c r="DQU105" s="11"/>
      <c r="DQV105" s="11"/>
      <c r="DQW105" s="11"/>
      <c r="DQX105" s="11"/>
      <c r="DQY105" s="11"/>
      <c r="DQZ105" s="11"/>
      <c r="DRA105" s="11"/>
      <c r="DRB105" s="11"/>
      <c r="DRC105" s="11"/>
      <c r="DRD105" s="11"/>
      <c r="DRE105" s="11"/>
      <c r="DRF105" s="11"/>
      <c r="DRG105" s="11"/>
      <c r="DRH105" s="11"/>
      <c r="DRI105" s="11"/>
      <c r="DRJ105" s="11"/>
      <c r="DRK105" s="11"/>
      <c r="DRL105" s="11"/>
      <c r="DRM105" s="11"/>
      <c r="DRN105" s="11"/>
      <c r="DRO105" s="11"/>
      <c r="DRP105" s="11"/>
      <c r="DRQ105" s="11"/>
      <c r="DRR105" s="11"/>
      <c r="DRS105" s="11"/>
      <c r="DRT105" s="11"/>
      <c r="DRU105" s="11"/>
      <c r="DRV105" s="11"/>
      <c r="DRW105" s="11"/>
      <c r="DRX105" s="11"/>
      <c r="DRY105" s="11"/>
      <c r="DRZ105" s="11"/>
      <c r="DSA105" s="11"/>
      <c r="DSB105" s="11"/>
      <c r="DSC105" s="11"/>
      <c r="DSD105" s="11"/>
      <c r="DSE105" s="11"/>
      <c r="DSF105" s="11"/>
      <c r="DSG105" s="11"/>
      <c r="DSH105" s="11"/>
      <c r="DSI105" s="11"/>
      <c r="DSJ105" s="11"/>
      <c r="DSK105" s="11"/>
      <c r="DSL105" s="11"/>
      <c r="DSM105" s="11"/>
      <c r="DSN105" s="11"/>
      <c r="DSO105" s="11"/>
      <c r="DSP105" s="11"/>
      <c r="DSQ105" s="11"/>
      <c r="DSR105" s="11"/>
      <c r="DSS105" s="11"/>
      <c r="DST105" s="11"/>
      <c r="DSU105" s="11"/>
      <c r="DSV105" s="11"/>
      <c r="DSW105" s="11"/>
      <c r="DSX105" s="11"/>
      <c r="DSY105" s="11"/>
      <c r="DSZ105" s="11"/>
      <c r="DTA105" s="11"/>
      <c r="DTB105" s="11"/>
      <c r="DTC105" s="11"/>
      <c r="DTD105" s="11"/>
      <c r="DTE105" s="11"/>
      <c r="DTF105" s="11"/>
      <c r="DTG105" s="11"/>
      <c r="DTH105" s="11"/>
      <c r="DTI105" s="11"/>
      <c r="DTJ105" s="11"/>
      <c r="DTK105" s="11"/>
      <c r="DTL105" s="11"/>
      <c r="DTM105" s="11"/>
      <c r="DTN105" s="11"/>
      <c r="DTO105" s="11"/>
      <c r="DTP105" s="11"/>
      <c r="DTQ105" s="11"/>
      <c r="DTR105" s="11"/>
      <c r="DTS105" s="11"/>
      <c r="DTT105" s="11"/>
      <c r="DTU105" s="11"/>
      <c r="DTV105" s="11"/>
      <c r="DTW105" s="11"/>
      <c r="DTX105" s="11"/>
      <c r="DTY105" s="11"/>
      <c r="DTZ105" s="11"/>
      <c r="DUA105" s="11"/>
      <c r="DUB105" s="11"/>
      <c r="DUC105" s="11"/>
      <c r="DUD105" s="11"/>
      <c r="DUE105" s="11"/>
      <c r="DUF105" s="11"/>
      <c r="DUG105" s="11"/>
      <c r="DUH105" s="11"/>
      <c r="DUI105" s="11"/>
      <c r="DUJ105" s="11"/>
      <c r="DUK105" s="11"/>
      <c r="DUL105" s="11"/>
      <c r="DUM105" s="11"/>
      <c r="DUN105" s="11"/>
      <c r="DUO105" s="11"/>
      <c r="DUP105" s="11"/>
      <c r="DUQ105" s="11"/>
      <c r="DUR105" s="11"/>
      <c r="DUS105" s="11"/>
      <c r="DUT105" s="11"/>
      <c r="DUU105" s="11"/>
      <c r="DUV105" s="11"/>
      <c r="DUW105" s="11"/>
      <c r="DUX105" s="11"/>
      <c r="DUY105" s="11"/>
      <c r="DUZ105" s="11"/>
      <c r="DVA105" s="11"/>
      <c r="DVB105" s="11"/>
      <c r="DVC105" s="11"/>
      <c r="DVD105" s="11"/>
      <c r="DVE105" s="11"/>
      <c r="DVF105" s="11"/>
      <c r="DVG105" s="11"/>
      <c r="DVH105" s="11"/>
      <c r="DVI105" s="11"/>
      <c r="DVJ105" s="11"/>
      <c r="DVK105" s="11"/>
      <c r="DVL105" s="11"/>
      <c r="DVM105" s="11"/>
      <c r="DVN105" s="11"/>
      <c r="DVO105" s="11"/>
      <c r="DVP105" s="11"/>
      <c r="DVQ105" s="11"/>
      <c r="DVR105" s="11"/>
      <c r="DVS105" s="11"/>
      <c r="DVT105" s="11"/>
      <c r="DVU105" s="11"/>
      <c r="DVV105" s="11"/>
      <c r="DVW105" s="11"/>
      <c r="DVX105" s="11"/>
      <c r="DVY105" s="11"/>
      <c r="DVZ105" s="11"/>
      <c r="DWA105" s="11"/>
      <c r="DWB105" s="11"/>
      <c r="DWC105" s="11"/>
      <c r="DWD105" s="11"/>
      <c r="DWE105" s="11"/>
      <c r="DWF105" s="11"/>
      <c r="DWG105" s="11"/>
      <c r="DWH105" s="11"/>
      <c r="DWI105" s="11"/>
      <c r="DWJ105" s="11"/>
      <c r="DWK105" s="11"/>
      <c r="DWL105" s="11"/>
      <c r="DWM105" s="11"/>
      <c r="DWN105" s="11"/>
      <c r="DWO105" s="11"/>
      <c r="DWP105" s="11"/>
      <c r="DWQ105" s="11"/>
      <c r="DWR105" s="11"/>
      <c r="DWS105" s="11"/>
      <c r="DWT105" s="11"/>
      <c r="DWU105" s="11"/>
      <c r="DWV105" s="11"/>
      <c r="DWW105" s="11"/>
      <c r="DWX105" s="11"/>
      <c r="DWY105" s="11"/>
      <c r="DWZ105" s="11"/>
      <c r="DXA105" s="11"/>
      <c r="DXB105" s="11"/>
      <c r="DXC105" s="11"/>
      <c r="DXD105" s="11"/>
      <c r="DXE105" s="11"/>
      <c r="DXF105" s="11"/>
      <c r="DXG105" s="11"/>
      <c r="DXH105" s="11"/>
      <c r="DXI105" s="11"/>
      <c r="DXJ105" s="11"/>
      <c r="DXK105" s="11"/>
      <c r="DXL105" s="11"/>
      <c r="DXM105" s="11"/>
      <c r="DXN105" s="11"/>
      <c r="DXO105" s="11"/>
      <c r="DXP105" s="11"/>
      <c r="DXQ105" s="11"/>
      <c r="DXR105" s="11"/>
      <c r="DXS105" s="11"/>
      <c r="DXT105" s="11"/>
      <c r="DXU105" s="11"/>
      <c r="DXV105" s="11"/>
      <c r="DXW105" s="11"/>
      <c r="DXX105" s="11"/>
      <c r="DXY105" s="11"/>
      <c r="DXZ105" s="11"/>
      <c r="DYA105" s="11"/>
      <c r="DYB105" s="11"/>
      <c r="DYC105" s="11"/>
      <c r="DYD105" s="11"/>
      <c r="DYE105" s="11"/>
      <c r="DYF105" s="11"/>
      <c r="DYG105" s="11"/>
      <c r="DYH105" s="11"/>
      <c r="DYI105" s="11"/>
      <c r="DYJ105" s="11"/>
      <c r="DYK105" s="11"/>
      <c r="DYL105" s="11"/>
      <c r="DYM105" s="11"/>
      <c r="DYN105" s="11"/>
      <c r="DYO105" s="11"/>
      <c r="DYP105" s="11"/>
      <c r="DYQ105" s="11"/>
      <c r="DYR105" s="11"/>
      <c r="DYS105" s="11"/>
      <c r="DYT105" s="11"/>
      <c r="DYU105" s="11"/>
      <c r="DYV105" s="11"/>
      <c r="DYW105" s="11"/>
      <c r="DYX105" s="11"/>
      <c r="DYY105" s="11"/>
      <c r="DYZ105" s="11"/>
      <c r="DZA105" s="11"/>
      <c r="DZB105" s="11"/>
      <c r="DZC105" s="11"/>
      <c r="DZD105" s="11"/>
      <c r="DZE105" s="11"/>
      <c r="DZF105" s="11"/>
      <c r="DZG105" s="11"/>
      <c r="DZH105" s="11"/>
      <c r="DZI105" s="11"/>
      <c r="DZJ105" s="11"/>
      <c r="DZK105" s="11"/>
      <c r="DZL105" s="11"/>
      <c r="DZM105" s="11"/>
      <c r="DZN105" s="11"/>
      <c r="DZO105" s="11"/>
      <c r="DZP105" s="11"/>
      <c r="DZQ105" s="11"/>
      <c r="DZR105" s="11"/>
      <c r="DZS105" s="11"/>
      <c r="DZT105" s="11"/>
      <c r="DZU105" s="11"/>
      <c r="DZV105" s="11"/>
      <c r="DZW105" s="11"/>
      <c r="DZX105" s="11"/>
      <c r="DZY105" s="11"/>
      <c r="DZZ105" s="11"/>
      <c r="EAA105" s="11"/>
      <c r="EAB105" s="11"/>
      <c r="EAC105" s="11"/>
      <c r="EAD105" s="11"/>
      <c r="EAE105" s="11"/>
      <c r="EAF105" s="11"/>
      <c r="EAG105" s="11"/>
      <c r="EAH105" s="11"/>
      <c r="EAI105" s="11"/>
      <c r="EAJ105" s="11"/>
      <c r="EAK105" s="11"/>
      <c r="EAL105" s="11"/>
      <c r="EAM105" s="11"/>
      <c r="EAN105" s="11"/>
      <c r="EAO105" s="11"/>
      <c r="EAP105" s="11"/>
      <c r="EAQ105" s="11"/>
      <c r="EAR105" s="11"/>
      <c r="EAS105" s="11"/>
      <c r="EAT105" s="11"/>
      <c r="EAU105" s="11"/>
      <c r="EAV105" s="11"/>
      <c r="EAW105" s="11"/>
      <c r="EAX105" s="11"/>
      <c r="EAY105" s="11"/>
      <c r="EAZ105" s="11"/>
      <c r="EBA105" s="11"/>
      <c r="EBB105" s="11"/>
      <c r="EBC105" s="11"/>
      <c r="EBD105" s="11"/>
      <c r="EBE105" s="11"/>
      <c r="EBF105" s="11"/>
      <c r="EBG105" s="11"/>
      <c r="EBH105" s="11"/>
      <c r="EBI105" s="11"/>
      <c r="EBJ105" s="11"/>
      <c r="EBK105" s="11"/>
      <c r="EBL105" s="11"/>
      <c r="EBM105" s="11"/>
      <c r="EBN105" s="11"/>
      <c r="EBO105" s="11"/>
      <c r="EBP105" s="11"/>
      <c r="EBQ105" s="11"/>
      <c r="EBR105" s="11"/>
      <c r="EBS105" s="11"/>
      <c r="EBT105" s="11"/>
      <c r="EBU105" s="11"/>
      <c r="EBV105" s="11"/>
      <c r="EBW105" s="11"/>
      <c r="EBX105" s="11"/>
      <c r="EBY105" s="11"/>
      <c r="EBZ105" s="11"/>
      <c r="ECA105" s="11"/>
      <c r="ECB105" s="11"/>
      <c r="ECC105" s="11"/>
      <c r="ECD105" s="11"/>
      <c r="ECE105" s="11"/>
      <c r="ECF105" s="11"/>
      <c r="ECG105" s="11"/>
      <c r="ECH105" s="11"/>
      <c r="ECI105" s="11"/>
      <c r="ECJ105" s="11"/>
      <c r="ECK105" s="11"/>
      <c r="ECL105" s="11"/>
      <c r="ECM105" s="11"/>
      <c r="ECN105" s="11"/>
      <c r="ECO105" s="11"/>
      <c r="ECP105" s="11"/>
      <c r="ECQ105" s="11"/>
      <c r="ECR105" s="11"/>
      <c r="ECS105" s="11"/>
      <c r="ECT105" s="11"/>
      <c r="ECU105" s="11"/>
      <c r="ECV105" s="11"/>
      <c r="ECW105" s="11"/>
      <c r="ECX105" s="11"/>
      <c r="ECY105" s="11"/>
      <c r="ECZ105" s="11"/>
      <c r="EDA105" s="11"/>
      <c r="EDB105" s="11"/>
      <c r="EDC105" s="11"/>
      <c r="EDD105" s="11"/>
      <c r="EDE105" s="11"/>
      <c r="EDF105" s="11"/>
      <c r="EDG105" s="11"/>
      <c r="EDH105" s="11"/>
      <c r="EDI105" s="11"/>
      <c r="EDJ105" s="11"/>
      <c r="EDK105" s="11"/>
      <c r="EDL105" s="11"/>
      <c r="EDM105" s="11"/>
      <c r="EDN105" s="11"/>
      <c r="EDO105" s="11"/>
      <c r="EDP105" s="11"/>
      <c r="EDQ105" s="11"/>
      <c r="EDR105" s="11"/>
      <c r="EDS105" s="11"/>
      <c r="EDT105" s="11"/>
      <c r="EDU105" s="11"/>
      <c r="EDV105" s="11"/>
      <c r="EDW105" s="11"/>
      <c r="EDX105" s="11"/>
      <c r="EDY105" s="11"/>
      <c r="EDZ105" s="11"/>
      <c r="EEA105" s="11"/>
      <c r="EEB105" s="11"/>
      <c r="EEC105" s="11"/>
      <c r="EED105" s="11"/>
      <c r="EEE105" s="11"/>
      <c r="EEF105" s="11"/>
      <c r="EEG105" s="11"/>
      <c r="EEH105" s="11"/>
      <c r="EEI105" s="11"/>
      <c r="EEJ105" s="11"/>
      <c r="EEK105" s="11"/>
      <c r="EEL105" s="11"/>
      <c r="EEM105" s="11"/>
      <c r="EEN105" s="11"/>
      <c r="EEO105" s="11"/>
      <c r="EEP105" s="11"/>
      <c r="EEQ105" s="11"/>
      <c r="EER105" s="11"/>
      <c r="EES105" s="11"/>
      <c r="EET105" s="11"/>
      <c r="EEU105" s="11"/>
      <c r="EEV105" s="11"/>
      <c r="EEW105" s="11"/>
      <c r="EEX105" s="11"/>
      <c r="EEY105" s="11"/>
      <c r="EEZ105" s="11"/>
      <c r="EFA105" s="11"/>
      <c r="EFB105" s="11"/>
      <c r="EFC105" s="11"/>
      <c r="EFD105" s="11"/>
      <c r="EFE105" s="11"/>
      <c r="EFF105" s="11"/>
      <c r="EFG105" s="11"/>
      <c r="EFH105" s="11"/>
      <c r="EFI105" s="11"/>
      <c r="EFJ105" s="11"/>
      <c r="EFK105" s="11"/>
      <c r="EFL105" s="11"/>
      <c r="EFM105" s="11"/>
      <c r="EFN105" s="11"/>
      <c r="EFO105" s="11"/>
      <c r="EFP105" s="11"/>
      <c r="EFQ105" s="11"/>
      <c r="EFR105" s="11"/>
      <c r="EFS105" s="11"/>
      <c r="EFT105" s="11"/>
      <c r="EFU105" s="11"/>
      <c r="EFV105" s="11"/>
      <c r="EFW105" s="11"/>
      <c r="EFX105" s="11"/>
      <c r="EFY105" s="11"/>
      <c r="EFZ105" s="11"/>
      <c r="EGA105" s="11"/>
      <c r="EGB105" s="11"/>
      <c r="EGC105" s="11"/>
      <c r="EGD105" s="11"/>
      <c r="EGE105" s="11"/>
      <c r="EGF105" s="11"/>
      <c r="EGG105" s="11"/>
      <c r="EGH105" s="11"/>
      <c r="EGI105" s="11"/>
      <c r="EGJ105" s="11"/>
      <c r="EGK105" s="11"/>
      <c r="EGL105" s="11"/>
      <c r="EGM105" s="11"/>
      <c r="EGN105" s="11"/>
      <c r="EGO105" s="11"/>
      <c r="EGP105" s="11"/>
      <c r="EGQ105" s="11"/>
      <c r="EGR105" s="11"/>
      <c r="EGS105" s="11"/>
      <c r="EGT105" s="11"/>
      <c r="EGU105" s="11"/>
      <c r="EGV105" s="11"/>
      <c r="EGW105" s="11"/>
      <c r="EGX105" s="11"/>
      <c r="EGY105" s="11"/>
      <c r="EGZ105" s="11"/>
      <c r="EHA105" s="11"/>
      <c r="EHB105" s="11"/>
      <c r="EHC105" s="11"/>
      <c r="EHD105" s="11"/>
      <c r="EHE105" s="11"/>
      <c r="EHF105" s="11"/>
      <c r="EHG105" s="11"/>
      <c r="EHH105" s="11"/>
      <c r="EHI105" s="11"/>
      <c r="EHJ105" s="11"/>
      <c r="EHK105" s="11"/>
      <c r="EHL105" s="11"/>
      <c r="EHM105" s="11"/>
      <c r="EHN105" s="11"/>
      <c r="EHO105" s="11"/>
      <c r="EHP105" s="11"/>
      <c r="EHQ105" s="11"/>
      <c r="EHR105" s="11"/>
      <c r="EHS105" s="11"/>
      <c r="EHT105" s="11"/>
      <c r="EHU105" s="11"/>
      <c r="EHV105" s="11"/>
      <c r="EHW105" s="11"/>
      <c r="EHX105" s="11"/>
      <c r="EHY105" s="11"/>
      <c r="EHZ105" s="11"/>
      <c r="EIA105" s="11"/>
      <c r="EIB105" s="11"/>
      <c r="EIC105" s="11"/>
      <c r="EID105" s="11"/>
      <c r="EIE105" s="11"/>
      <c r="EIF105" s="11"/>
      <c r="EIG105" s="11"/>
      <c r="EIH105" s="11"/>
      <c r="EII105" s="11"/>
      <c r="EIJ105" s="11"/>
      <c r="EIK105" s="11"/>
      <c r="EIL105" s="11"/>
      <c r="EIM105" s="11"/>
      <c r="EIN105" s="11"/>
      <c r="EIO105" s="11"/>
      <c r="EIP105" s="11"/>
      <c r="EIQ105" s="11"/>
      <c r="EIR105" s="11"/>
      <c r="EIS105" s="11"/>
      <c r="EIT105" s="11"/>
      <c r="EIU105" s="11"/>
      <c r="EIV105" s="11"/>
      <c r="EIW105" s="11"/>
      <c r="EIX105" s="11"/>
      <c r="EIY105" s="11"/>
      <c r="EIZ105" s="11"/>
      <c r="EJA105" s="11"/>
      <c r="EJB105" s="11"/>
      <c r="EJC105" s="11"/>
      <c r="EJD105" s="11"/>
      <c r="EJE105" s="11"/>
      <c r="EJF105" s="11"/>
      <c r="EJG105" s="11"/>
      <c r="EJH105" s="11"/>
      <c r="EJI105" s="11"/>
      <c r="EJJ105" s="11"/>
      <c r="EJK105" s="11"/>
      <c r="EJL105" s="11"/>
      <c r="EJM105" s="11"/>
      <c r="EJN105" s="11"/>
      <c r="EJO105" s="11"/>
      <c r="EJP105" s="11"/>
      <c r="EJQ105" s="11"/>
      <c r="EJR105" s="11"/>
      <c r="EJS105" s="11"/>
      <c r="EJT105" s="11"/>
      <c r="EJU105" s="11"/>
      <c r="EJV105" s="11"/>
      <c r="EJW105" s="11"/>
      <c r="EJX105" s="11"/>
      <c r="EJY105" s="11"/>
      <c r="EJZ105" s="11"/>
      <c r="EKA105" s="11"/>
      <c r="EKB105" s="11"/>
      <c r="EKC105" s="11"/>
      <c r="EKD105" s="11"/>
      <c r="EKE105" s="11"/>
      <c r="EKF105" s="11"/>
      <c r="EKG105" s="11"/>
      <c r="EKH105" s="11"/>
      <c r="EKI105" s="11"/>
      <c r="EKJ105" s="11"/>
      <c r="EKK105" s="11"/>
      <c r="EKL105" s="11"/>
      <c r="EKM105" s="11"/>
      <c r="EKN105" s="11"/>
      <c r="EKO105" s="11"/>
      <c r="EKP105" s="11"/>
      <c r="EKQ105" s="11"/>
      <c r="EKR105" s="11"/>
      <c r="EKS105" s="11"/>
      <c r="EKT105" s="11"/>
      <c r="EKU105" s="11"/>
      <c r="EKV105" s="11"/>
      <c r="EKW105" s="11"/>
      <c r="EKX105" s="11"/>
      <c r="EKY105" s="11"/>
      <c r="EKZ105" s="11"/>
      <c r="ELA105" s="11"/>
      <c r="ELB105" s="11"/>
      <c r="ELC105" s="11"/>
      <c r="ELD105" s="11"/>
      <c r="ELE105" s="11"/>
      <c r="ELF105" s="11"/>
      <c r="ELG105" s="11"/>
      <c r="ELH105" s="11"/>
      <c r="ELI105" s="11"/>
      <c r="ELJ105" s="11"/>
      <c r="ELK105" s="11"/>
      <c r="ELL105" s="11"/>
      <c r="ELM105" s="11"/>
      <c r="ELN105" s="11"/>
      <c r="ELO105" s="11"/>
      <c r="ELP105" s="11"/>
      <c r="ELQ105" s="11"/>
      <c r="ELR105" s="11"/>
      <c r="ELS105" s="11"/>
      <c r="ELT105" s="11"/>
      <c r="ELU105" s="11"/>
      <c r="ELV105" s="11"/>
      <c r="ELW105" s="11"/>
      <c r="ELX105" s="11"/>
      <c r="ELY105" s="11"/>
      <c r="ELZ105" s="11"/>
      <c r="EMA105" s="11"/>
      <c r="EMB105" s="11"/>
      <c r="EMC105" s="11"/>
      <c r="EMD105" s="11"/>
      <c r="EME105" s="11"/>
      <c r="EMF105" s="11"/>
      <c r="EMG105" s="11"/>
      <c r="EMH105" s="11"/>
      <c r="EMI105" s="11"/>
      <c r="EMJ105" s="11"/>
      <c r="EMK105" s="11"/>
      <c r="EML105" s="11"/>
      <c r="EMM105" s="11"/>
      <c r="EMN105" s="11"/>
      <c r="EMO105" s="11"/>
      <c r="EMP105" s="11"/>
      <c r="EMQ105" s="11"/>
      <c r="EMR105" s="11"/>
      <c r="EMS105" s="11"/>
      <c r="EMT105" s="11"/>
      <c r="EMU105" s="11"/>
      <c r="EMV105" s="11"/>
      <c r="EMW105" s="11"/>
      <c r="EMX105" s="11"/>
      <c r="EMY105" s="11"/>
      <c r="EMZ105" s="11"/>
      <c r="ENA105" s="11"/>
      <c r="ENB105" s="11"/>
      <c r="ENC105" s="11"/>
      <c r="END105" s="11"/>
      <c r="ENE105" s="11"/>
      <c r="ENF105" s="11"/>
      <c r="ENG105" s="11"/>
      <c r="ENH105" s="11"/>
      <c r="ENI105" s="11"/>
      <c r="ENJ105" s="11"/>
      <c r="ENK105" s="11"/>
      <c r="ENL105" s="11"/>
      <c r="ENM105" s="11"/>
      <c r="ENN105" s="11"/>
      <c r="ENO105" s="11"/>
      <c r="ENP105" s="11"/>
      <c r="ENQ105" s="11"/>
      <c r="ENR105" s="11"/>
      <c r="ENS105" s="11"/>
      <c r="ENT105" s="11"/>
      <c r="ENU105" s="11"/>
      <c r="ENV105" s="11"/>
      <c r="ENW105" s="11"/>
      <c r="ENX105" s="11"/>
      <c r="ENY105" s="11"/>
      <c r="ENZ105" s="11"/>
      <c r="EOA105" s="11"/>
      <c r="EOB105" s="11"/>
      <c r="EOC105" s="11"/>
      <c r="EOD105" s="11"/>
      <c r="EOE105" s="11"/>
      <c r="EOF105" s="11"/>
      <c r="EOG105" s="11"/>
      <c r="EOH105" s="11"/>
      <c r="EOI105" s="11"/>
      <c r="EOJ105" s="11"/>
      <c r="EOK105" s="11"/>
      <c r="EOL105" s="11"/>
      <c r="EOM105" s="11"/>
      <c r="EON105" s="11"/>
      <c r="EOO105" s="11"/>
      <c r="EOP105" s="11"/>
      <c r="EOQ105" s="11"/>
      <c r="EOR105" s="11"/>
      <c r="EOS105" s="11"/>
      <c r="EOT105" s="11"/>
      <c r="EOU105" s="11"/>
      <c r="EOV105" s="11"/>
      <c r="EOW105" s="11"/>
      <c r="EOX105" s="11"/>
      <c r="EOY105" s="11"/>
      <c r="EOZ105" s="11"/>
      <c r="EPA105" s="11"/>
      <c r="EPB105" s="11"/>
      <c r="EPC105" s="11"/>
      <c r="EPD105" s="11"/>
      <c r="EPE105" s="11"/>
      <c r="EPF105" s="11"/>
      <c r="EPG105" s="11"/>
      <c r="EPH105" s="11"/>
      <c r="EPI105" s="11"/>
      <c r="EPJ105" s="11"/>
      <c r="EPK105" s="11"/>
      <c r="EPL105" s="11"/>
      <c r="EPM105" s="11"/>
      <c r="EPN105" s="11"/>
      <c r="EPO105" s="11"/>
      <c r="EPP105" s="11"/>
      <c r="EPQ105" s="11"/>
      <c r="EPR105" s="11"/>
      <c r="EPS105" s="11"/>
      <c r="EPT105" s="11"/>
      <c r="EPU105" s="11"/>
      <c r="EPV105" s="11"/>
      <c r="EPW105" s="11"/>
      <c r="EPX105" s="11"/>
      <c r="EPY105" s="11"/>
      <c r="EPZ105" s="11"/>
      <c r="EQA105" s="11"/>
      <c r="EQB105" s="11"/>
      <c r="EQC105" s="11"/>
      <c r="EQD105" s="11"/>
      <c r="EQE105" s="11"/>
      <c r="EQF105" s="11"/>
      <c r="EQG105" s="11"/>
      <c r="EQH105" s="11"/>
      <c r="EQI105" s="11"/>
      <c r="EQJ105" s="11"/>
      <c r="EQK105" s="11"/>
      <c r="EQL105" s="11"/>
      <c r="EQM105" s="11"/>
      <c r="EQN105" s="11"/>
      <c r="EQO105" s="11"/>
      <c r="EQP105" s="11"/>
      <c r="EQQ105" s="11"/>
      <c r="EQR105" s="11"/>
      <c r="EQS105" s="11"/>
      <c r="EQT105" s="11"/>
      <c r="EQU105" s="11"/>
      <c r="EQV105" s="11"/>
      <c r="EQW105" s="11"/>
      <c r="EQX105" s="11"/>
      <c r="EQY105" s="11"/>
      <c r="EQZ105" s="11"/>
      <c r="ERA105" s="11"/>
      <c r="ERB105" s="11"/>
      <c r="ERC105" s="11"/>
      <c r="ERD105" s="11"/>
      <c r="ERE105" s="11"/>
      <c r="ERF105" s="11"/>
      <c r="ERG105" s="11"/>
      <c r="ERH105" s="11"/>
      <c r="ERI105" s="11"/>
      <c r="ERJ105" s="11"/>
      <c r="ERK105" s="11"/>
      <c r="ERL105" s="11"/>
      <c r="ERM105" s="11"/>
      <c r="ERN105" s="11"/>
      <c r="ERO105" s="11"/>
      <c r="ERP105" s="11"/>
      <c r="ERQ105" s="11"/>
      <c r="ERR105" s="11"/>
      <c r="ERS105" s="11"/>
      <c r="ERT105" s="11"/>
      <c r="ERU105" s="11"/>
      <c r="ERV105" s="11"/>
      <c r="ERW105" s="11"/>
      <c r="ERX105" s="11"/>
      <c r="ERY105" s="11"/>
      <c r="ERZ105" s="11"/>
      <c r="ESA105" s="11"/>
      <c r="ESB105" s="11"/>
      <c r="ESC105" s="11"/>
      <c r="ESD105" s="11"/>
      <c r="ESE105" s="11"/>
      <c r="ESF105" s="11"/>
      <c r="ESG105" s="11"/>
      <c r="ESH105" s="11"/>
      <c r="ESI105" s="11"/>
      <c r="ESJ105" s="11"/>
      <c r="ESK105" s="11"/>
      <c r="ESL105" s="11"/>
      <c r="ESM105" s="11"/>
      <c r="ESN105" s="11"/>
      <c r="ESO105" s="11"/>
      <c r="ESP105" s="11"/>
      <c r="ESQ105" s="11"/>
      <c r="ESR105" s="11"/>
      <c r="ESS105" s="11"/>
      <c r="EST105" s="11"/>
      <c r="ESU105" s="11"/>
      <c r="ESV105" s="11"/>
      <c r="ESW105" s="11"/>
      <c r="ESX105" s="11"/>
      <c r="ESY105" s="11"/>
      <c r="ESZ105" s="11"/>
      <c r="ETA105" s="11"/>
      <c r="ETB105" s="11"/>
      <c r="ETC105" s="11"/>
      <c r="ETD105" s="11"/>
      <c r="ETE105" s="11"/>
      <c r="ETF105" s="11"/>
      <c r="ETG105" s="11"/>
      <c r="ETH105" s="11"/>
      <c r="ETI105" s="11"/>
      <c r="ETJ105" s="11"/>
      <c r="ETK105" s="11"/>
      <c r="ETL105" s="11"/>
      <c r="ETM105" s="11"/>
      <c r="ETN105" s="11"/>
      <c r="ETO105" s="11"/>
      <c r="ETP105" s="11"/>
      <c r="ETQ105" s="11"/>
      <c r="ETR105" s="11"/>
      <c r="ETS105" s="11"/>
      <c r="ETT105" s="11"/>
      <c r="ETU105" s="11"/>
      <c r="ETV105" s="11"/>
      <c r="ETW105" s="11"/>
      <c r="ETX105" s="11"/>
      <c r="ETY105" s="11"/>
      <c r="ETZ105" s="11"/>
      <c r="EUA105" s="11"/>
      <c r="EUB105" s="11"/>
      <c r="EUC105" s="11"/>
      <c r="EUD105" s="11"/>
      <c r="EUE105" s="11"/>
      <c r="EUF105" s="11"/>
      <c r="EUG105" s="11"/>
      <c r="EUH105" s="11"/>
      <c r="EUI105" s="11"/>
      <c r="EUJ105" s="11"/>
      <c r="EUK105" s="11"/>
      <c r="EUL105" s="11"/>
      <c r="EUM105" s="11"/>
      <c r="EUN105" s="11"/>
      <c r="EUO105" s="11"/>
      <c r="EUP105" s="11"/>
      <c r="EUQ105" s="11"/>
      <c r="EUR105" s="11"/>
      <c r="EUS105" s="11"/>
      <c r="EUT105" s="11"/>
      <c r="EUU105" s="11"/>
      <c r="EUV105" s="11"/>
      <c r="EUW105" s="11"/>
      <c r="EUX105" s="11"/>
      <c r="EUY105" s="11"/>
      <c r="EUZ105" s="11"/>
      <c r="EVA105" s="11"/>
      <c r="EVB105" s="11"/>
      <c r="EVC105" s="11"/>
      <c r="EVD105" s="11"/>
      <c r="EVE105" s="11"/>
      <c r="EVF105" s="11"/>
      <c r="EVG105" s="11"/>
      <c r="EVH105" s="11"/>
      <c r="EVI105" s="11"/>
      <c r="EVJ105" s="11"/>
      <c r="EVK105" s="11"/>
      <c r="EVL105" s="11"/>
      <c r="EVM105" s="11"/>
      <c r="EVN105" s="11"/>
      <c r="EVO105" s="11"/>
      <c r="EVP105" s="11"/>
      <c r="EVQ105" s="11"/>
      <c r="EVR105" s="11"/>
      <c r="EVS105" s="11"/>
      <c r="EVT105" s="11"/>
      <c r="EVU105" s="11"/>
      <c r="EVV105" s="11"/>
      <c r="EVW105" s="11"/>
      <c r="EVX105" s="11"/>
      <c r="EVY105" s="11"/>
      <c r="EVZ105" s="11"/>
      <c r="EWA105" s="11"/>
      <c r="EWB105" s="11"/>
      <c r="EWC105" s="11"/>
      <c r="EWD105" s="11"/>
      <c r="EWE105" s="11"/>
      <c r="EWF105" s="11"/>
      <c r="EWG105" s="11"/>
      <c r="EWH105" s="11"/>
      <c r="EWI105" s="11"/>
      <c r="EWJ105" s="11"/>
      <c r="EWK105" s="11"/>
      <c r="EWL105" s="11"/>
      <c r="EWM105" s="11"/>
      <c r="EWN105" s="11"/>
      <c r="EWO105" s="11"/>
      <c r="EWP105" s="11"/>
      <c r="EWQ105" s="11"/>
      <c r="EWR105" s="11"/>
      <c r="EWS105" s="11"/>
      <c r="EWT105" s="11"/>
      <c r="EWU105" s="11"/>
      <c r="EWV105" s="11"/>
      <c r="EWW105" s="11"/>
      <c r="EWX105" s="11"/>
      <c r="EWY105" s="11"/>
      <c r="EWZ105" s="11"/>
      <c r="EXA105" s="11"/>
      <c r="EXB105" s="11"/>
      <c r="EXC105" s="11"/>
      <c r="EXD105" s="11"/>
      <c r="EXE105" s="11"/>
      <c r="EXF105" s="11"/>
      <c r="EXG105" s="11"/>
      <c r="EXH105" s="11"/>
      <c r="EXI105" s="11"/>
      <c r="EXJ105" s="11"/>
      <c r="EXK105" s="11"/>
      <c r="EXL105" s="11"/>
      <c r="EXM105" s="11"/>
      <c r="EXN105" s="11"/>
      <c r="EXO105" s="11"/>
      <c r="EXP105" s="11"/>
      <c r="EXQ105" s="11"/>
      <c r="EXR105" s="11"/>
      <c r="EXS105" s="11"/>
      <c r="EXT105" s="11"/>
      <c r="EXU105" s="11"/>
      <c r="EXV105" s="11"/>
      <c r="EXW105" s="11"/>
      <c r="EXX105" s="11"/>
      <c r="EXY105" s="11"/>
      <c r="EXZ105" s="11"/>
      <c r="EYA105" s="11"/>
      <c r="EYB105" s="11"/>
      <c r="EYC105" s="11"/>
      <c r="EYD105" s="11"/>
      <c r="EYE105" s="11"/>
      <c r="EYF105" s="11"/>
      <c r="EYG105" s="11"/>
      <c r="EYH105" s="11"/>
      <c r="EYI105" s="11"/>
      <c r="EYJ105" s="11"/>
      <c r="EYK105" s="11"/>
      <c r="EYL105" s="11"/>
      <c r="EYM105" s="11"/>
      <c r="EYN105" s="11"/>
      <c r="EYO105" s="11"/>
      <c r="EYP105" s="11"/>
      <c r="EYQ105" s="11"/>
      <c r="EYR105" s="11"/>
      <c r="EYS105" s="11"/>
      <c r="EYT105" s="11"/>
      <c r="EYU105" s="11"/>
      <c r="EYV105" s="11"/>
      <c r="EYW105" s="11"/>
      <c r="EYX105" s="11"/>
      <c r="EYY105" s="11"/>
      <c r="EYZ105" s="11"/>
      <c r="EZA105" s="11"/>
      <c r="EZB105" s="11"/>
      <c r="EZC105" s="11"/>
      <c r="EZD105" s="11"/>
      <c r="EZE105" s="11"/>
      <c r="EZF105" s="11"/>
      <c r="EZG105" s="11"/>
      <c r="EZH105" s="11"/>
      <c r="EZI105" s="11"/>
      <c r="EZJ105" s="11"/>
      <c r="EZK105" s="11"/>
      <c r="EZL105" s="11"/>
      <c r="EZM105" s="11"/>
      <c r="EZN105" s="11"/>
      <c r="EZO105" s="11"/>
      <c r="EZP105" s="11"/>
      <c r="EZQ105" s="11"/>
      <c r="EZR105" s="11"/>
      <c r="EZS105" s="11"/>
      <c r="EZT105" s="11"/>
      <c r="EZU105" s="11"/>
      <c r="EZV105" s="11"/>
      <c r="EZW105" s="11"/>
      <c r="EZX105" s="11"/>
      <c r="EZY105" s="11"/>
      <c r="EZZ105" s="11"/>
      <c r="FAA105" s="11"/>
      <c r="FAB105" s="11"/>
      <c r="FAC105" s="11"/>
      <c r="FAD105" s="11"/>
      <c r="FAE105" s="11"/>
      <c r="FAF105" s="11"/>
      <c r="FAG105" s="11"/>
      <c r="FAH105" s="11"/>
      <c r="FAI105" s="11"/>
      <c r="FAJ105" s="11"/>
      <c r="FAK105" s="11"/>
      <c r="FAL105" s="11"/>
      <c r="FAM105" s="11"/>
      <c r="FAN105" s="11"/>
      <c r="FAO105" s="11"/>
      <c r="FAP105" s="11"/>
      <c r="FAQ105" s="11"/>
      <c r="FAR105" s="11"/>
      <c r="FAS105" s="11"/>
      <c r="FAT105" s="11"/>
      <c r="FAU105" s="11"/>
      <c r="FAV105" s="11"/>
      <c r="FAW105" s="11"/>
      <c r="FAX105" s="11"/>
      <c r="FAY105" s="11"/>
      <c r="FAZ105" s="11"/>
      <c r="FBA105" s="11"/>
      <c r="FBB105" s="11"/>
      <c r="FBC105" s="11"/>
      <c r="FBD105" s="11"/>
      <c r="FBE105" s="11"/>
      <c r="FBF105" s="11"/>
      <c r="FBG105" s="11"/>
      <c r="FBH105" s="11"/>
      <c r="FBI105" s="11"/>
      <c r="FBJ105" s="11"/>
      <c r="FBK105" s="11"/>
      <c r="FBL105" s="11"/>
      <c r="FBM105" s="11"/>
      <c r="FBN105" s="11"/>
      <c r="FBO105" s="11"/>
      <c r="FBP105" s="11"/>
      <c r="FBQ105" s="11"/>
      <c r="FBR105" s="11"/>
      <c r="FBS105" s="11"/>
      <c r="FBT105" s="11"/>
      <c r="FBU105" s="11"/>
      <c r="FBV105" s="11"/>
      <c r="FBW105" s="11"/>
      <c r="FBX105" s="11"/>
      <c r="FBY105" s="11"/>
      <c r="FBZ105" s="11"/>
      <c r="FCA105" s="11"/>
      <c r="FCB105" s="11"/>
      <c r="FCC105" s="11"/>
      <c r="FCD105" s="11"/>
      <c r="FCE105" s="11"/>
      <c r="FCF105" s="11"/>
      <c r="FCG105" s="11"/>
      <c r="FCH105" s="11"/>
      <c r="FCI105" s="11"/>
      <c r="FCJ105" s="11"/>
      <c r="FCK105" s="11"/>
      <c r="FCL105" s="11"/>
      <c r="FCM105" s="11"/>
      <c r="FCN105" s="11"/>
      <c r="FCO105" s="11"/>
      <c r="FCP105" s="11"/>
      <c r="FCQ105" s="11"/>
      <c r="FCR105" s="11"/>
      <c r="FCS105" s="11"/>
      <c r="FCT105" s="11"/>
      <c r="FCU105" s="11"/>
      <c r="FCV105" s="11"/>
      <c r="FCW105" s="11"/>
      <c r="FCX105" s="11"/>
      <c r="FCY105" s="11"/>
      <c r="FCZ105" s="11"/>
      <c r="FDA105" s="11"/>
      <c r="FDB105" s="11"/>
      <c r="FDC105" s="11"/>
      <c r="FDD105" s="11"/>
      <c r="FDE105" s="11"/>
      <c r="FDF105" s="11"/>
      <c r="FDG105" s="11"/>
      <c r="FDH105" s="11"/>
      <c r="FDI105" s="11"/>
      <c r="FDJ105" s="11"/>
      <c r="FDK105" s="11"/>
      <c r="FDL105" s="11"/>
      <c r="FDM105" s="11"/>
      <c r="FDN105" s="11"/>
      <c r="FDO105" s="11"/>
      <c r="FDP105" s="11"/>
      <c r="FDQ105" s="11"/>
      <c r="FDR105" s="11"/>
      <c r="FDS105" s="11"/>
      <c r="FDT105" s="11"/>
      <c r="FDU105" s="11"/>
      <c r="FDV105" s="11"/>
      <c r="FDW105" s="11"/>
      <c r="FDX105" s="11"/>
      <c r="FDY105" s="11"/>
      <c r="FDZ105" s="11"/>
      <c r="FEA105" s="11"/>
      <c r="FEB105" s="11"/>
      <c r="FEC105" s="11"/>
      <c r="FED105" s="11"/>
      <c r="FEE105" s="11"/>
      <c r="FEF105" s="11"/>
      <c r="FEG105" s="11"/>
      <c r="FEH105" s="11"/>
      <c r="FEI105" s="11"/>
      <c r="FEJ105" s="11"/>
      <c r="FEK105" s="11"/>
      <c r="FEL105" s="11"/>
      <c r="FEM105" s="11"/>
      <c r="FEN105" s="11"/>
      <c r="FEO105" s="11"/>
      <c r="FEP105" s="11"/>
      <c r="FEQ105" s="11"/>
      <c r="FER105" s="11"/>
      <c r="FES105" s="11"/>
      <c r="FET105" s="11"/>
      <c r="FEU105" s="11"/>
      <c r="FEV105" s="11"/>
      <c r="FEW105" s="11"/>
      <c r="FEX105" s="11"/>
      <c r="FEY105" s="11"/>
      <c r="FEZ105" s="11"/>
      <c r="FFA105" s="11"/>
      <c r="FFB105" s="11"/>
      <c r="FFC105" s="11"/>
      <c r="FFD105" s="11"/>
      <c r="FFE105" s="11"/>
      <c r="FFF105" s="11"/>
      <c r="FFG105" s="11"/>
      <c r="FFH105" s="11"/>
      <c r="FFI105" s="11"/>
      <c r="FFJ105" s="11"/>
      <c r="FFK105" s="11"/>
      <c r="FFL105" s="11"/>
      <c r="FFM105" s="11"/>
      <c r="FFN105" s="11"/>
      <c r="FFO105" s="11"/>
      <c r="FFP105" s="11"/>
      <c r="FFQ105" s="11"/>
      <c r="FFR105" s="11"/>
      <c r="FFS105" s="11"/>
      <c r="FFT105" s="11"/>
      <c r="FFU105" s="11"/>
      <c r="FFV105" s="11"/>
      <c r="FFW105" s="11"/>
      <c r="FFX105" s="11"/>
      <c r="FFY105" s="11"/>
      <c r="FFZ105" s="11"/>
      <c r="FGA105" s="11"/>
      <c r="FGB105" s="11"/>
      <c r="FGC105" s="11"/>
      <c r="FGD105" s="11"/>
      <c r="FGE105" s="11"/>
      <c r="FGF105" s="11"/>
      <c r="FGG105" s="11"/>
      <c r="FGH105" s="11"/>
      <c r="FGI105" s="11"/>
      <c r="FGJ105" s="11"/>
      <c r="FGK105" s="11"/>
      <c r="FGL105" s="11"/>
      <c r="FGM105" s="11"/>
      <c r="FGN105" s="11"/>
      <c r="FGO105" s="11"/>
      <c r="FGP105" s="11"/>
      <c r="FGQ105" s="11"/>
      <c r="FGR105" s="11"/>
      <c r="FGS105" s="11"/>
      <c r="FGT105" s="11"/>
      <c r="FGU105" s="11"/>
      <c r="FGV105" s="11"/>
      <c r="FGW105" s="11"/>
      <c r="FGX105" s="11"/>
      <c r="FGY105" s="11"/>
      <c r="FGZ105" s="11"/>
      <c r="FHA105" s="11"/>
      <c r="FHB105" s="11"/>
      <c r="FHC105" s="11"/>
      <c r="FHD105" s="11"/>
      <c r="FHE105" s="11"/>
      <c r="FHF105" s="11"/>
      <c r="FHG105" s="11"/>
      <c r="FHH105" s="11"/>
      <c r="FHI105" s="11"/>
      <c r="FHJ105" s="11"/>
      <c r="FHK105" s="11"/>
      <c r="FHL105" s="11"/>
      <c r="FHM105" s="11"/>
      <c r="FHN105" s="11"/>
      <c r="FHO105" s="11"/>
      <c r="FHP105" s="11"/>
      <c r="FHQ105" s="11"/>
      <c r="FHR105" s="11"/>
      <c r="FHS105" s="11"/>
      <c r="FHT105" s="11"/>
      <c r="FHU105" s="11"/>
      <c r="FHV105" s="11"/>
      <c r="FHW105" s="11"/>
      <c r="FHX105" s="11"/>
      <c r="FHY105" s="11"/>
      <c r="FHZ105" s="11"/>
      <c r="FIA105" s="11"/>
      <c r="FIB105" s="11"/>
      <c r="FIC105" s="11"/>
      <c r="FID105" s="11"/>
      <c r="FIE105" s="11"/>
      <c r="FIF105" s="11"/>
      <c r="FIG105" s="11"/>
      <c r="FIH105" s="11"/>
      <c r="FII105" s="11"/>
      <c r="FIJ105" s="11"/>
      <c r="FIK105" s="11"/>
      <c r="FIL105" s="11"/>
      <c r="FIM105" s="11"/>
      <c r="FIN105" s="11"/>
      <c r="FIO105" s="11"/>
      <c r="FIP105" s="11"/>
      <c r="FIQ105" s="11"/>
      <c r="FIR105" s="11"/>
      <c r="FIS105" s="11"/>
      <c r="FIT105" s="11"/>
      <c r="FIU105" s="11"/>
      <c r="FIV105" s="11"/>
      <c r="FIW105" s="11"/>
      <c r="FIX105" s="11"/>
      <c r="FIY105" s="11"/>
      <c r="FIZ105" s="11"/>
      <c r="FJA105" s="11"/>
      <c r="FJB105" s="11"/>
      <c r="FJC105" s="11"/>
      <c r="FJD105" s="11"/>
      <c r="FJE105" s="11"/>
      <c r="FJF105" s="11"/>
      <c r="FJG105" s="11"/>
      <c r="FJH105" s="11"/>
      <c r="FJI105" s="11"/>
      <c r="FJJ105" s="11"/>
      <c r="FJK105" s="11"/>
      <c r="FJL105" s="11"/>
      <c r="FJM105" s="11"/>
      <c r="FJN105" s="11"/>
      <c r="FJO105" s="11"/>
      <c r="FJP105" s="11"/>
      <c r="FJQ105" s="11"/>
      <c r="FJR105" s="11"/>
      <c r="FJS105" s="11"/>
      <c r="FJT105" s="11"/>
      <c r="FJU105" s="11"/>
      <c r="FJV105" s="11"/>
      <c r="FJW105" s="11"/>
      <c r="FJX105" s="11"/>
      <c r="FJY105" s="11"/>
      <c r="FJZ105" s="11"/>
      <c r="FKA105" s="11"/>
      <c r="FKB105" s="11"/>
      <c r="FKC105" s="11"/>
      <c r="FKD105" s="11"/>
      <c r="FKE105" s="11"/>
      <c r="FKF105" s="11"/>
      <c r="FKG105" s="11"/>
      <c r="FKH105" s="11"/>
      <c r="FKI105" s="11"/>
      <c r="FKJ105" s="11"/>
      <c r="FKK105" s="11"/>
      <c r="FKL105" s="11"/>
      <c r="FKM105" s="11"/>
      <c r="FKN105" s="11"/>
      <c r="FKO105" s="11"/>
      <c r="FKP105" s="11"/>
      <c r="FKQ105" s="11"/>
      <c r="FKR105" s="11"/>
      <c r="FKS105" s="11"/>
      <c r="FKT105" s="11"/>
      <c r="FKU105" s="11"/>
      <c r="FKV105" s="11"/>
      <c r="FKW105" s="11"/>
      <c r="FKX105" s="11"/>
      <c r="FKY105" s="11"/>
      <c r="FKZ105" s="11"/>
      <c r="FLA105" s="11"/>
      <c r="FLB105" s="11"/>
      <c r="FLC105" s="11"/>
      <c r="FLD105" s="11"/>
      <c r="FLE105" s="11"/>
      <c r="FLF105" s="11"/>
      <c r="FLG105" s="11"/>
      <c r="FLH105" s="11"/>
      <c r="FLI105" s="11"/>
      <c r="FLJ105" s="11"/>
      <c r="FLK105" s="11"/>
      <c r="FLL105" s="11"/>
      <c r="FLM105" s="11"/>
      <c r="FLN105" s="11"/>
      <c r="FLO105" s="11"/>
      <c r="FLP105" s="11"/>
      <c r="FLQ105" s="11"/>
      <c r="FLR105" s="11"/>
      <c r="FLS105" s="11"/>
      <c r="FLT105" s="11"/>
      <c r="FLU105" s="11"/>
      <c r="FLV105" s="11"/>
      <c r="FLW105" s="11"/>
      <c r="FLX105" s="11"/>
      <c r="FLY105" s="11"/>
      <c r="FLZ105" s="11"/>
      <c r="FMA105" s="11"/>
      <c r="FMB105" s="11"/>
      <c r="FMC105" s="11"/>
      <c r="FMD105" s="11"/>
      <c r="FME105" s="11"/>
      <c r="FMF105" s="11"/>
      <c r="FMG105" s="11"/>
      <c r="FMH105" s="11"/>
      <c r="FMI105" s="11"/>
      <c r="FMJ105" s="11"/>
      <c r="FMK105" s="11"/>
      <c r="FML105" s="11"/>
      <c r="FMM105" s="11"/>
      <c r="FMN105" s="11"/>
      <c r="FMO105" s="11"/>
      <c r="FMP105" s="11"/>
      <c r="FMQ105" s="11"/>
      <c r="FMR105" s="11"/>
      <c r="FMS105" s="11"/>
      <c r="FMT105" s="11"/>
      <c r="FMU105" s="11"/>
      <c r="FMV105" s="11"/>
      <c r="FMW105" s="11"/>
      <c r="FMX105" s="11"/>
      <c r="FMY105" s="11"/>
      <c r="FMZ105" s="11"/>
      <c r="FNA105" s="11"/>
      <c r="FNB105" s="11"/>
      <c r="FNC105" s="11"/>
      <c r="FND105" s="11"/>
      <c r="FNE105" s="11"/>
      <c r="FNF105" s="11"/>
      <c r="FNG105" s="11"/>
      <c r="FNH105" s="11"/>
      <c r="FNI105" s="11"/>
      <c r="FNJ105" s="11"/>
      <c r="FNK105" s="11"/>
      <c r="FNL105" s="11"/>
      <c r="FNM105" s="11"/>
      <c r="FNN105" s="11"/>
      <c r="FNO105" s="11"/>
      <c r="FNP105" s="11"/>
      <c r="FNQ105" s="11"/>
      <c r="FNR105" s="11"/>
      <c r="FNS105" s="11"/>
      <c r="FNT105" s="11"/>
      <c r="FNU105" s="11"/>
      <c r="FNV105" s="11"/>
      <c r="FNW105" s="11"/>
      <c r="FNX105" s="11"/>
      <c r="FNY105" s="11"/>
      <c r="FNZ105" s="11"/>
      <c r="FOA105" s="11"/>
      <c r="FOB105" s="11"/>
      <c r="FOC105" s="11"/>
      <c r="FOD105" s="11"/>
      <c r="FOE105" s="11"/>
      <c r="FOF105" s="11"/>
      <c r="FOG105" s="11"/>
      <c r="FOH105" s="11"/>
      <c r="FOI105" s="11"/>
      <c r="FOJ105" s="11"/>
      <c r="FOK105" s="11"/>
      <c r="FOL105" s="11"/>
      <c r="FOM105" s="11"/>
      <c r="FON105" s="11"/>
      <c r="FOO105" s="11"/>
      <c r="FOP105" s="11"/>
      <c r="FOQ105" s="11"/>
      <c r="FOR105" s="11"/>
      <c r="FOS105" s="11"/>
      <c r="FOT105" s="11"/>
      <c r="FOU105" s="11"/>
      <c r="FOV105" s="11"/>
      <c r="FOW105" s="11"/>
      <c r="FOX105" s="11"/>
      <c r="FOY105" s="11"/>
      <c r="FOZ105" s="11"/>
      <c r="FPA105" s="11"/>
      <c r="FPB105" s="11"/>
      <c r="FPC105" s="11"/>
      <c r="FPD105" s="11"/>
      <c r="FPE105" s="11"/>
      <c r="FPF105" s="11"/>
      <c r="FPG105" s="11"/>
      <c r="FPH105" s="11"/>
      <c r="FPI105" s="11"/>
      <c r="FPJ105" s="11"/>
      <c r="FPK105" s="11"/>
      <c r="FPL105" s="11"/>
      <c r="FPM105" s="11"/>
      <c r="FPN105" s="11"/>
      <c r="FPO105" s="11"/>
      <c r="FPP105" s="11"/>
      <c r="FPQ105" s="11"/>
      <c r="FPR105" s="11"/>
      <c r="FPS105" s="11"/>
      <c r="FPT105" s="11"/>
      <c r="FPU105" s="11"/>
      <c r="FPV105" s="11"/>
      <c r="FPW105" s="11"/>
      <c r="FPX105" s="11"/>
      <c r="FPY105" s="11"/>
      <c r="FPZ105" s="11"/>
      <c r="FQA105" s="11"/>
      <c r="FQB105" s="11"/>
      <c r="FQC105" s="11"/>
      <c r="FQD105" s="11"/>
      <c r="FQE105" s="11"/>
      <c r="FQF105" s="11"/>
      <c r="FQG105" s="11"/>
      <c r="FQH105" s="11"/>
      <c r="FQI105" s="11"/>
      <c r="FQJ105" s="11"/>
      <c r="FQK105" s="11"/>
      <c r="FQL105" s="11"/>
      <c r="FQM105" s="11"/>
      <c r="FQN105" s="11"/>
      <c r="FQO105" s="11"/>
      <c r="FQP105" s="11"/>
      <c r="FQQ105" s="11"/>
      <c r="FQR105" s="11"/>
      <c r="FQS105" s="11"/>
      <c r="FQT105" s="11"/>
      <c r="FQU105" s="11"/>
      <c r="FQV105" s="11"/>
      <c r="FQW105" s="11"/>
      <c r="FQX105" s="11"/>
      <c r="FQY105" s="11"/>
      <c r="FQZ105" s="11"/>
      <c r="FRA105" s="11"/>
      <c r="FRB105" s="11"/>
      <c r="FRC105" s="11"/>
      <c r="FRD105" s="11"/>
      <c r="FRE105" s="11"/>
      <c r="FRF105" s="11"/>
      <c r="FRG105" s="11"/>
      <c r="FRH105" s="11"/>
      <c r="FRI105" s="11"/>
      <c r="FRJ105" s="11"/>
      <c r="FRK105" s="11"/>
      <c r="FRL105" s="11"/>
      <c r="FRM105" s="11"/>
      <c r="FRN105" s="11"/>
      <c r="FRO105" s="11"/>
      <c r="FRP105" s="11"/>
      <c r="FRQ105" s="11"/>
      <c r="FRR105" s="11"/>
      <c r="FRS105" s="11"/>
      <c r="FRT105" s="11"/>
      <c r="FRU105" s="11"/>
      <c r="FRV105" s="11"/>
      <c r="FRW105" s="11"/>
      <c r="FRX105" s="11"/>
      <c r="FRY105" s="11"/>
      <c r="FRZ105" s="11"/>
      <c r="FSA105" s="11"/>
      <c r="FSB105" s="11"/>
      <c r="FSC105" s="11"/>
      <c r="FSD105" s="11"/>
      <c r="FSE105" s="11"/>
      <c r="FSF105" s="11"/>
      <c r="FSG105" s="11"/>
      <c r="FSH105" s="11"/>
      <c r="FSI105" s="11"/>
      <c r="FSJ105" s="11"/>
      <c r="FSK105" s="11"/>
      <c r="FSL105" s="11"/>
      <c r="FSM105" s="11"/>
      <c r="FSN105" s="11"/>
      <c r="FSO105" s="11"/>
      <c r="FSP105" s="11"/>
      <c r="FSQ105" s="11"/>
      <c r="FSR105" s="11"/>
      <c r="FSS105" s="11"/>
      <c r="FST105" s="11"/>
      <c r="FSU105" s="11"/>
      <c r="FSV105" s="11"/>
      <c r="FSW105" s="11"/>
      <c r="FSX105" s="11"/>
      <c r="FSY105" s="11"/>
      <c r="FSZ105" s="11"/>
      <c r="FTA105" s="11"/>
      <c r="FTB105" s="11"/>
      <c r="FTC105" s="11"/>
      <c r="FTD105" s="11"/>
      <c r="FTE105" s="11"/>
      <c r="FTF105" s="11"/>
      <c r="FTG105" s="11"/>
      <c r="FTH105" s="11"/>
      <c r="FTI105" s="11"/>
      <c r="FTJ105" s="11"/>
      <c r="FTK105" s="11"/>
      <c r="FTL105" s="11"/>
      <c r="FTM105" s="11"/>
      <c r="FTN105" s="11"/>
      <c r="FTO105" s="11"/>
      <c r="FTP105" s="11"/>
      <c r="FTQ105" s="11"/>
      <c r="FTR105" s="11"/>
      <c r="FTS105" s="11"/>
      <c r="FTT105" s="11"/>
      <c r="FTU105" s="11"/>
      <c r="FTV105" s="11"/>
      <c r="FTW105" s="11"/>
      <c r="FTX105" s="11"/>
      <c r="FTY105" s="11"/>
      <c r="FTZ105" s="11"/>
      <c r="FUA105" s="11"/>
      <c r="FUB105" s="11"/>
      <c r="FUC105" s="11"/>
      <c r="FUD105" s="11"/>
      <c r="FUE105" s="11"/>
      <c r="FUF105" s="11"/>
      <c r="FUG105" s="11"/>
      <c r="FUH105" s="11"/>
      <c r="FUI105" s="11"/>
      <c r="FUJ105" s="11"/>
      <c r="FUK105" s="11"/>
      <c r="FUL105" s="11"/>
      <c r="FUM105" s="11"/>
      <c r="FUN105" s="11"/>
      <c r="FUO105" s="11"/>
      <c r="FUP105" s="11"/>
      <c r="FUQ105" s="11"/>
      <c r="FUR105" s="11"/>
      <c r="FUS105" s="11"/>
      <c r="FUT105" s="11"/>
      <c r="FUU105" s="11"/>
      <c r="FUV105" s="11"/>
      <c r="FUW105" s="11"/>
      <c r="FUX105" s="11"/>
      <c r="FUY105" s="11"/>
      <c r="FUZ105" s="11"/>
      <c r="FVA105" s="11"/>
      <c r="FVB105" s="11"/>
      <c r="FVC105" s="11"/>
      <c r="FVD105" s="11"/>
      <c r="FVE105" s="11"/>
      <c r="FVF105" s="11"/>
      <c r="FVG105" s="11"/>
      <c r="FVH105" s="11"/>
      <c r="FVI105" s="11"/>
      <c r="FVJ105" s="11"/>
      <c r="FVK105" s="11"/>
      <c r="FVL105" s="11"/>
      <c r="FVM105" s="11"/>
      <c r="FVN105" s="11"/>
      <c r="FVO105" s="11"/>
      <c r="FVP105" s="11"/>
      <c r="FVQ105" s="11"/>
      <c r="FVR105" s="11"/>
      <c r="FVS105" s="11"/>
      <c r="FVT105" s="11"/>
      <c r="FVU105" s="11"/>
      <c r="FVV105" s="11"/>
      <c r="FVW105" s="11"/>
      <c r="FVX105" s="11"/>
      <c r="FVY105" s="11"/>
      <c r="FVZ105" s="11"/>
      <c r="FWA105" s="11"/>
      <c r="FWB105" s="11"/>
      <c r="FWC105" s="11"/>
      <c r="FWD105" s="11"/>
      <c r="FWE105" s="11"/>
      <c r="FWF105" s="11"/>
      <c r="FWG105" s="11"/>
      <c r="FWH105" s="11"/>
      <c r="FWI105" s="11"/>
      <c r="FWJ105" s="11"/>
      <c r="FWK105" s="11"/>
      <c r="FWL105" s="11"/>
      <c r="FWM105" s="11"/>
      <c r="FWN105" s="11"/>
      <c r="FWO105" s="11"/>
      <c r="FWP105" s="11"/>
      <c r="FWQ105" s="11"/>
      <c r="FWR105" s="11"/>
      <c r="FWS105" s="11"/>
      <c r="FWT105" s="11"/>
      <c r="FWU105" s="11"/>
      <c r="FWV105" s="11"/>
      <c r="FWW105" s="11"/>
      <c r="FWX105" s="11"/>
      <c r="FWY105" s="11"/>
      <c r="FWZ105" s="11"/>
      <c r="FXA105" s="11"/>
      <c r="FXB105" s="11"/>
      <c r="FXC105" s="11"/>
      <c r="FXD105" s="11"/>
      <c r="FXE105" s="11"/>
      <c r="FXF105" s="11"/>
      <c r="FXG105" s="11"/>
      <c r="FXH105" s="11"/>
      <c r="FXI105" s="11"/>
      <c r="FXJ105" s="11"/>
      <c r="FXK105" s="11"/>
      <c r="FXL105" s="11"/>
      <c r="FXM105" s="11"/>
      <c r="FXN105" s="11"/>
      <c r="FXO105" s="11"/>
      <c r="FXP105" s="11"/>
      <c r="FXQ105" s="11"/>
      <c r="FXR105" s="11"/>
      <c r="FXS105" s="11"/>
      <c r="FXT105" s="11"/>
      <c r="FXU105" s="11"/>
      <c r="FXV105" s="11"/>
      <c r="FXW105" s="11"/>
      <c r="FXX105" s="11"/>
      <c r="FXY105" s="11"/>
      <c r="FXZ105" s="11"/>
      <c r="FYA105" s="11"/>
      <c r="FYB105" s="11"/>
      <c r="FYC105" s="11"/>
      <c r="FYD105" s="11"/>
      <c r="FYE105" s="11"/>
      <c r="FYF105" s="11"/>
      <c r="FYG105" s="11"/>
      <c r="FYH105" s="11"/>
      <c r="FYI105" s="11"/>
      <c r="FYJ105" s="11"/>
      <c r="FYK105" s="11"/>
      <c r="FYL105" s="11"/>
      <c r="FYM105" s="11"/>
      <c r="FYN105" s="11"/>
      <c r="FYO105" s="11"/>
      <c r="FYP105" s="11"/>
      <c r="FYQ105" s="11"/>
      <c r="FYR105" s="11"/>
      <c r="FYS105" s="11"/>
      <c r="FYT105" s="11"/>
      <c r="FYU105" s="11"/>
      <c r="FYV105" s="11"/>
      <c r="FYW105" s="11"/>
      <c r="FYX105" s="11"/>
      <c r="FYY105" s="11"/>
      <c r="FYZ105" s="11"/>
      <c r="FZA105" s="11"/>
      <c r="FZB105" s="11"/>
      <c r="FZC105" s="11"/>
      <c r="FZD105" s="11"/>
      <c r="FZE105" s="11"/>
      <c r="FZF105" s="11"/>
      <c r="FZG105" s="11"/>
      <c r="FZH105" s="11"/>
      <c r="FZI105" s="11"/>
      <c r="FZJ105" s="11"/>
      <c r="FZK105" s="11"/>
      <c r="FZL105" s="11"/>
      <c r="FZM105" s="11"/>
      <c r="FZN105" s="11"/>
      <c r="FZO105" s="11"/>
      <c r="FZP105" s="11"/>
      <c r="FZQ105" s="11"/>
      <c r="FZR105" s="11"/>
      <c r="FZS105" s="11"/>
      <c r="FZT105" s="11"/>
      <c r="FZU105" s="11"/>
      <c r="FZV105" s="11"/>
      <c r="FZW105" s="11"/>
      <c r="FZX105" s="11"/>
      <c r="FZY105" s="11"/>
      <c r="FZZ105" s="11"/>
      <c r="GAA105" s="11"/>
      <c r="GAB105" s="11"/>
      <c r="GAC105" s="11"/>
      <c r="GAD105" s="11"/>
      <c r="GAE105" s="11"/>
      <c r="GAF105" s="11"/>
      <c r="GAG105" s="11"/>
      <c r="GAH105" s="11"/>
      <c r="GAI105" s="11"/>
      <c r="GAJ105" s="11"/>
      <c r="GAK105" s="11"/>
      <c r="GAL105" s="11"/>
      <c r="GAM105" s="11"/>
      <c r="GAN105" s="11"/>
      <c r="GAO105" s="11"/>
      <c r="GAP105" s="11"/>
      <c r="GAQ105" s="11"/>
      <c r="GAR105" s="11"/>
      <c r="GAS105" s="11"/>
      <c r="GAT105" s="11"/>
      <c r="GAU105" s="11"/>
      <c r="GAV105" s="11"/>
      <c r="GAW105" s="11"/>
      <c r="GAX105" s="11"/>
      <c r="GAY105" s="11"/>
      <c r="GAZ105" s="11"/>
      <c r="GBA105" s="11"/>
      <c r="GBB105" s="11"/>
      <c r="GBC105" s="11"/>
      <c r="GBD105" s="11"/>
      <c r="GBE105" s="11"/>
      <c r="GBF105" s="11"/>
      <c r="GBG105" s="11"/>
      <c r="GBH105" s="11"/>
      <c r="GBI105" s="11"/>
      <c r="GBJ105" s="11"/>
      <c r="GBK105" s="11"/>
      <c r="GBL105" s="11"/>
      <c r="GBM105" s="11"/>
      <c r="GBN105" s="11"/>
      <c r="GBO105" s="11"/>
      <c r="GBP105" s="11"/>
      <c r="GBQ105" s="11"/>
      <c r="GBR105" s="11"/>
      <c r="GBS105" s="11"/>
      <c r="GBT105" s="11"/>
      <c r="GBU105" s="11"/>
      <c r="GBV105" s="11"/>
      <c r="GBW105" s="11"/>
      <c r="GBX105" s="11"/>
      <c r="GBY105" s="11"/>
      <c r="GBZ105" s="11"/>
      <c r="GCA105" s="11"/>
      <c r="GCB105" s="11"/>
      <c r="GCC105" s="11"/>
      <c r="GCD105" s="11"/>
      <c r="GCE105" s="11"/>
      <c r="GCF105" s="11"/>
      <c r="GCG105" s="11"/>
      <c r="GCH105" s="11"/>
      <c r="GCI105" s="11"/>
      <c r="GCJ105" s="11"/>
      <c r="GCK105" s="11"/>
      <c r="GCL105" s="11"/>
      <c r="GCM105" s="11"/>
      <c r="GCN105" s="11"/>
      <c r="GCO105" s="11"/>
      <c r="GCP105" s="11"/>
      <c r="GCQ105" s="11"/>
      <c r="GCR105" s="11"/>
      <c r="GCS105" s="11"/>
      <c r="GCT105" s="11"/>
      <c r="GCU105" s="11"/>
      <c r="GCV105" s="11"/>
      <c r="GCW105" s="11"/>
      <c r="GCX105" s="11"/>
      <c r="GCY105" s="11"/>
      <c r="GCZ105" s="11"/>
      <c r="GDA105" s="11"/>
      <c r="GDB105" s="11"/>
      <c r="GDC105" s="11"/>
      <c r="GDD105" s="11"/>
      <c r="GDE105" s="11"/>
      <c r="GDF105" s="11"/>
      <c r="GDG105" s="11"/>
      <c r="GDH105" s="11"/>
      <c r="GDI105" s="11"/>
      <c r="GDJ105" s="11"/>
      <c r="GDK105" s="11"/>
      <c r="GDL105" s="11"/>
      <c r="GDM105" s="11"/>
      <c r="GDN105" s="11"/>
      <c r="GDO105" s="11"/>
      <c r="GDP105" s="11"/>
      <c r="GDQ105" s="11"/>
      <c r="GDR105" s="11"/>
      <c r="GDS105" s="11"/>
      <c r="GDT105" s="11"/>
      <c r="GDU105" s="11"/>
      <c r="GDV105" s="11"/>
      <c r="GDW105" s="11"/>
      <c r="GDX105" s="11"/>
      <c r="GDY105" s="11"/>
      <c r="GDZ105" s="11"/>
      <c r="GEA105" s="11"/>
      <c r="GEB105" s="11"/>
      <c r="GEC105" s="11"/>
      <c r="GED105" s="11"/>
      <c r="GEE105" s="11"/>
      <c r="GEF105" s="11"/>
      <c r="GEG105" s="11"/>
      <c r="GEH105" s="11"/>
      <c r="GEI105" s="11"/>
      <c r="GEJ105" s="11"/>
      <c r="GEK105" s="11"/>
      <c r="GEL105" s="11"/>
      <c r="GEM105" s="11"/>
      <c r="GEN105" s="11"/>
      <c r="GEO105" s="11"/>
      <c r="GEP105" s="11"/>
      <c r="GEQ105" s="11"/>
      <c r="GER105" s="11"/>
      <c r="GES105" s="11"/>
      <c r="GET105" s="11"/>
      <c r="GEU105" s="11"/>
      <c r="GEV105" s="11"/>
      <c r="GEW105" s="11"/>
      <c r="GEX105" s="11"/>
      <c r="GEY105" s="11"/>
      <c r="GEZ105" s="11"/>
      <c r="GFA105" s="11"/>
      <c r="GFB105" s="11"/>
      <c r="GFC105" s="11"/>
      <c r="GFD105" s="11"/>
      <c r="GFE105" s="11"/>
      <c r="GFF105" s="11"/>
      <c r="GFG105" s="11"/>
      <c r="GFH105" s="11"/>
      <c r="GFI105" s="11"/>
      <c r="GFJ105" s="11"/>
      <c r="GFK105" s="11"/>
      <c r="GFL105" s="11"/>
      <c r="GFM105" s="11"/>
      <c r="GFN105" s="11"/>
      <c r="GFO105" s="11"/>
      <c r="GFP105" s="11"/>
      <c r="GFQ105" s="11"/>
      <c r="GFR105" s="11"/>
      <c r="GFS105" s="11"/>
      <c r="GFT105" s="11"/>
      <c r="GFU105" s="11"/>
      <c r="GFV105" s="11"/>
      <c r="GFW105" s="11"/>
      <c r="GFX105" s="11"/>
      <c r="GFY105" s="11"/>
      <c r="GFZ105" s="11"/>
      <c r="GGA105" s="11"/>
      <c r="GGB105" s="11"/>
      <c r="GGC105" s="11"/>
      <c r="GGD105" s="11"/>
      <c r="GGE105" s="11"/>
      <c r="GGF105" s="11"/>
      <c r="GGG105" s="11"/>
      <c r="GGH105" s="11"/>
      <c r="GGI105" s="11"/>
      <c r="GGJ105" s="11"/>
      <c r="GGK105" s="11"/>
      <c r="GGL105" s="11"/>
      <c r="GGM105" s="11"/>
      <c r="GGN105" s="11"/>
      <c r="GGO105" s="11"/>
      <c r="GGP105" s="11"/>
      <c r="GGQ105" s="11"/>
      <c r="GGR105" s="11"/>
      <c r="GGS105" s="11"/>
      <c r="GGT105" s="11"/>
      <c r="GGU105" s="11"/>
      <c r="GGV105" s="11"/>
      <c r="GGW105" s="11"/>
      <c r="GGX105" s="11"/>
      <c r="GGY105" s="11"/>
      <c r="GGZ105" s="11"/>
      <c r="GHA105" s="11"/>
      <c r="GHB105" s="11"/>
      <c r="GHC105" s="11"/>
      <c r="GHD105" s="11"/>
      <c r="GHE105" s="11"/>
      <c r="GHF105" s="11"/>
      <c r="GHG105" s="11"/>
      <c r="GHH105" s="11"/>
      <c r="GHI105" s="11"/>
      <c r="GHJ105" s="11"/>
      <c r="GHK105" s="11"/>
      <c r="GHL105" s="11"/>
      <c r="GHM105" s="11"/>
      <c r="GHN105" s="11"/>
      <c r="GHO105" s="11"/>
      <c r="GHP105" s="11"/>
      <c r="GHQ105" s="11"/>
      <c r="GHR105" s="11"/>
      <c r="GHS105" s="11"/>
      <c r="GHT105" s="11"/>
      <c r="GHU105" s="11"/>
      <c r="GHV105" s="11"/>
      <c r="GHW105" s="11"/>
      <c r="GHX105" s="11"/>
      <c r="GHY105" s="11"/>
      <c r="GHZ105" s="11"/>
      <c r="GIA105" s="11"/>
      <c r="GIB105" s="11"/>
      <c r="GIC105" s="11"/>
      <c r="GID105" s="11"/>
      <c r="GIE105" s="11"/>
      <c r="GIF105" s="11"/>
      <c r="GIG105" s="11"/>
      <c r="GIH105" s="11"/>
      <c r="GII105" s="11"/>
      <c r="GIJ105" s="11"/>
      <c r="GIK105" s="11"/>
      <c r="GIL105" s="11"/>
      <c r="GIM105" s="11"/>
      <c r="GIN105" s="11"/>
      <c r="GIO105" s="11"/>
      <c r="GIP105" s="11"/>
      <c r="GIQ105" s="11"/>
      <c r="GIR105" s="11"/>
      <c r="GIS105" s="11"/>
      <c r="GIT105" s="11"/>
      <c r="GIU105" s="11"/>
      <c r="GIV105" s="11"/>
      <c r="GIW105" s="11"/>
      <c r="GIX105" s="11"/>
      <c r="GIY105" s="11"/>
      <c r="GIZ105" s="11"/>
      <c r="GJA105" s="11"/>
      <c r="GJB105" s="11"/>
      <c r="GJC105" s="11"/>
      <c r="GJD105" s="11"/>
      <c r="GJE105" s="11"/>
      <c r="GJF105" s="11"/>
      <c r="GJG105" s="11"/>
      <c r="GJH105" s="11"/>
      <c r="GJI105" s="11"/>
      <c r="GJJ105" s="11"/>
      <c r="GJK105" s="11"/>
      <c r="GJL105" s="11"/>
      <c r="GJM105" s="11"/>
      <c r="GJN105" s="11"/>
      <c r="GJO105" s="11"/>
      <c r="GJP105" s="11"/>
      <c r="GJQ105" s="11"/>
      <c r="GJR105" s="11"/>
      <c r="GJS105" s="11"/>
      <c r="GJT105" s="11"/>
      <c r="GJU105" s="11"/>
      <c r="GJV105" s="11"/>
      <c r="GJW105" s="11"/>
      <c r="GJX105" s="11"/>
      <c r="GJY105" s="11"/>
      <c r="GJZ105" s="11"/>
      <c r="GKA105" s="11"/>
      <c r="GKB105" s="11"/>
      <c r="GKC105" s="11"/>
      <c r="GKD105" s="11"/>
      <c r="GKE105" s="11"/>
      <c r="GKF105" s="11"/>
      <c r="GKG105" s="11"/>
      <c r="GKH105" s="11"/>
      <c r="GKI105" s="11"/>
      <c r="GKJ105" s="11"/>
      <c r="GKK105" s="11"/>
      <c r="GKL105" s="11"/>
      <c r="GKM105" s="11"/>
      <c r="GKN105" s="11"/>
      <c r="GKO105" s="11"/>
      <c r="GKP105" s="11"/>
      <c r="GKQ105" s="11"/>
      <c r="GKR105" s="11"/>
      <c r="GKS105" s="11"/>
      <c r="GKT105" s="11"/>
      <c r="GKU105" s="11"/>
      <c r="GKV105" s="11"/>
      <c r="GKW105" s="11"/>
      <c r="GKX105" s="11"/>
      <c r="GKY105" s="11"/>
      <c r="GKZ105" s="11"/>
      <c r="GLA105" s="11"/>
      <c r="GLB105" s="11"/>
      <c r="GLC105" s="11"/>
      <c r="GLD105" s="11"/>
      <c r="GLE105" s="11"/>
      <c r="GLF105" s="11"/>
      <c r="GLG105" s="11"/>
      <c r="GLH105" s="11"/>
      <c r="GLI105" s="11"/>
      <c r="GLJ105" s="11"/>
      <c r="GLK105" s="11"/>
      <c r="GLL105" s="11"/>
      <c r="GLM105" s="11"/>
      <c r="GLN105" s="11"/>
      <c r="GLO105" s="11"/>
      <c r="GLP105" s="11"/>
      <c r="GLQ105" s="11"/>
      <c r="GLR105" s="11"/>
      <c r="GLS105" s="11"/>
      <c r="GLT105" s="11"/>
      <c r="GLU105" s="11"/>
      <c r="GLV105" s="11"/>
      <c r="GLW105" s="11"/>
      <c r="GLX105" s="11"/>
      <c r="GLY105" s="11"/>
      <c r="GLZ105" s="11"/>
      <c r="GMA105" s="11"/>
      <c r="GMB105" s="11"/>
      <c r="GMC105" s="11"/>
      <c r="GMD105" s="11"/>
      <c r="GME105" s="11"/>
      <c r="GMF105" s="11"/>
      <c r="GMG105" s="11"/>
      <c r="GMH105" s="11"/>
      <c r="GMI105" s="11"/>
      <c r="GMJ105" s="11"/>
      <c r="GMK105" s="11"/>
      <c r="GML105" s="11"/>
      <c r="GMM105" s="11"/>
      <c r="GMN105" s="11"/>
      <c r="GMO105" s="11"/>
      <c r="GMP105" s="11"/>
      <c r="GMQ105" s="11"/>
      <c r="GMR105" s="11"/>
      <c r="GMS105" s="11"/>
      <c r="GMT105" s="11"/>
      <c r="GMU105" s="11"/>
      <c r="GMV105" s="11"/>
      <c r="GMW105" s="11"/>
      <c r="GMX105" s="11"/>
      <c r="GMY105" s="11"/>
      <c r="GMZ105" s="11"/>
      <c r="GNA105" s="11"/>
      <c r="GNB105" s="11"/>
      <c r="GNC105" s="11"/>
      <c r="GND105" s="11"/>
      <c r="GNE105" s="11"/>
      <c r="GNF105" s="11"/>
      <c r="GNG105" s="11"/>
      <c r="GNH105" s="11"/>
      <c r="GNI105" s="11"/>
      <c r="GNJ105" s="11"/>
      <c r="GNK105" s="11"/>
      <c r="GNL105" s="11"/>
      <c r="GNM105" s="11"/>
      <c r="GNN105" s="11"/>
      <c r="GNO105" s="11"/>
      <c r="GNP105" s="11"/>
      <c r="GNQ105" s="11"/>
      <c r="GNR105" s="11"/>
      <c r="GNS105" s="11"/>
      <c r="GNT105" s="11"/>
      <c r="GNU105" s="11"/>
      <c r="GNV105" s="11"/>
      <c r="GNW105" s="11"/>
      <c r="GNX105" s="11"/>
      <c r="GNY105" s="11"/>
      <c r="GNZ105" s="11"/>
      <c r="GOA105" s="11"/>
      <c r="GOB105" s="11"/>
      <c r="GOC105" s="11"/>
      <c r="GOD105" s="11"/>
      <c r="GOE105" s="11"/>
      <c r="GOF105" s="11"/>
      <c r="GOG105" s="11"/>
      <c r="GOH105" s="11"/>
      <c r="GOI105" s="11"/>
      <c r="GOJ105" s="11"/>
      <c r="GOK105" s="11"/>
      <c r="GOL105" s="11"/>
      <c r="GOM105" s="11"/>
      <c r="GON105" s="11"/>
      <c r="GOO105" s="11"/>
      <c r="GOP105" s="11"/>
      <c r="GOQ105" s="11"/>
      <c r="GOR105" s="11"/>
      <c r="GOS105" s="11"/>
      <c r="GOT105" s="11"/>
      <c r="GOU105" s="11"/>
      <c r="GOV105" s="11"/>
      <c r="GOW105" s="11"/>
      <c r="GOX105" s="11"/>
      <c r="GOY105" s="11"/>
      <c r="GOZ105" s="11"/>
      <c r="GPA105" s="11"/>
      <c r="GPB105" s="11"/>
      <c r="GPC105" s="11"/>
      <c r="GPD105" s="11"/>
      <c r="GPE105" s="11"/>
      <c r="GPF105" s="11"/>
      <c r="GPG105" s="11"/>
      <c r="GPH105" s="11"/>
      <c r="GPI105" s="11"/>
      <c r="GPJ105" s="11"/>
      <c r="GPK105" s="11"/>
      <c r="GPL105" s="11"/>
      <c r="GPM105" s="11"/>
      <c r="GPN105" s="11"/>
      <c r="GPO105" s="11"/>
      <c r="GPP105" s="11"/>
      <c r="GPQ105" s="11"/>
      <c r="GPR105" s="11"/>
      <c r="GPS105" s="11"/>
      <c r="GPT105" s="11"/>
      <c r="GPU105" s="11"/>
      <c r="GPV105" s="11"/>
      <c r="GPW105" s="11"/>
      <c r="GPX105" s="11"/>
      <c r="GPY105" s="11"/>
      <c r="GPZ105" s="11"/>
      <c r="GQA105" s="11"/>
      <c r="GQB105" s="11"/>
      <c r="GQC105" s="11"/>
      <c r="GQD105" s="11"/>
      <c r="GQE105" s="11"/>
      <c r="GQF105" s="11"/>
      <c r="GQG105" s="11"/>
      <c r="GQH105" s="11"/>
      <c r="GQI105" s="11"/>
      <c r="GQJ105" s="11"/>
      <c r="GQK105" s="11"/>
      <c r="GQL105" s="11"/>
      <c r="GQM105" s="11"/>
      <c r="GQN105" s="11"/>
      <c r="GQO105" s="11"/>
      <c r="GQP105" s="11"/>
      <c r="GQQ105" s="11"/>
      <c r="GQR105" s="11"/>
      <c r="GQS105" s="11"/>
      <c r="GQT105" s="11"/>
      <c r="GQU105" s="11"/>
      <c r="GQV105" s="11"/>
      <c r="GQW105" s="11"/>
      <c r="GQX105" s="11"/>
      <c r="GQY105" s="11"/>
      <c r="GQZ105" s="11"/>
      <c r="GRA105" s="11"/>
      <c r="GRB105" s="11"/>
      <c r="GRC105" s="11"/>
      <c r="GRD105" s="11"/>
      <c r="GRE105" s="11"/>
      <c r="GRF105" s="11"/>
      <c r="GRG105" s="11"/>
      <c r="GRH105" s="11"/>
      <c r="GRI105" s="11"/>
      <c r="GRJ105" s="11"/>
      <c r="GRK105" s="11"/>
      <c r="GRL105" s="11"/>
      <c r="GRM105" s="11"/>
      <c r="GRN105" s="11"/>
      <c r="GRO105" s="11"/>
      <c r="GRP105" s="11"/>
      <c r="GRQ105" s="11"/>
      <c r="GRR105" s="11"/>
      <c r="GRS105" s="11"/>
      <c r="GRT105" s="11"/>
      <c r="GRU105" s="11"/>
      <c r="GRV105" s="11"/>
      <c r="GRW105" s="11"/>
      <c r="GRX105" s="11"/>
      <c r="GRY105" s="11"/>
      <c r="GRZ105" s="11"/>
      <c r="GSA105" s="11"/>
      <c r="GSB105" s="11"/>
      <c r="GSC105" s="11"/>
      <c r="GSD105" s="11"/>
      <c r="GSE105" s="11"/>
      <c r="GSF105" s="11"/>
      <c r="GSG105" s="11"/>
      <c r="GSH105" s="11"/>
      <c r="GSI105" s="11"/>
      <c r="GSJ105" s="11"/>
      <c r="GSK105" s="11"/>
      <c r="GSL105" s="11"/>
      <c r="GSM105" s="11"/>
      <c r="GSN105" s="11"/>
      <c r="GSO105" s="11"/>
      <c r="GSP105" s="11"/>
      <c r="GSQ105" s="11"/>
      <c r="GSR105" s="11"/>
      <c r="GSS105" s="11"/>
      <c r="GST105" s="11"/>
      <c r="GSU105" s="11"/>
      <c r="GSV105" s="11"/>
      <c r="GSW105" s="11"/>
      <c r="GSX105" s="11"/>
      <c r="GSY105" s="11"/>
      <c r="GSZ105" s="11"/>
      <c r="GTA105" s="11"/>
      <c r="GTB105" s="11"/>
      <c r="GTC105" s="11"/>
      <c r="GTD105" s="11"/>
      <c r="GTE105" s="11"/>
      <c r="GTF105" s="11"/>
      <c r="GTG105" s="11"/>
      <c r="GTH105" s="11"/>
      <c r="GTI105" s="11"/>
      <c r="GTJ105" s="11"/>
      <c r="GTK105" s="11"/>
      <c r="GTL105" s="11"/>
      <c r="GTM105" s="11"/>
      <c r="GTN105" s="11"/>
      <c r="GTO105" s="11"/>
      <c r="GTP105" s="11"/>
      <c r="GTQ105" s="11"/>
      <c r="GTR105" s="11"/>
      <c r="GTS105" s="11"/>
      <c r="GTT105" s="11"/>
      <c r="GTU105" s="11"/>
      <c r="GTV105" s="11"/>
      <c r="GTW105" s="11"/>
      <c r="GTX105" s="11"/>
      <c r="GTY105" s="11"/>
      <c r="GTZ105" s="11"/>
      <c r="GUA105" s="11"/>
      <c r="GUB105" s="11"/>
      <c r="GUC105" s="11"/>
      <c r="GUD105" s="11"/>
      <c r="GUE105" s="11"/>
      <c r="GUF105" s="11"/>
      <c r="GUG105" s="11"/>
      <c r="GUH105" s="11"/>
      <c r="GUI105" s="11"/>
      <c r="GUJ105" s="11"/>
      <c r="GUK105" s="11"/>
      <c r="GUL105" s="11"/>
      <c r="GUM105" s="11"/>
      <c r="GUN105" s="11"/>
      <c r="GUO105" s="11"/>
      <c r="GUP105" s="11"/>
      <c r="GUQ105" s="11"/>
      <c r="GUR105" s="11"/>
      <c r="GUS105" s="11"/>
      <c r="GUT105" s="11"/>
      <c r="GUU105" s="11"/>
      <c r="GUV105" s="11"/>
      <c r="GUW105" s="11"/>
      <c r="GUX105" s="11"/>
      <c r="GUY105" s="11"/>
      <c r="GUZ105" s="11"/>
      <c r="GVA105" s="11"/>
      <c r="GVB105" s="11"/>
      <c r="GVC105" s="11"/>
      <c r="GVD105" s="11"/>
      <c r="GVE105" s="11"/>
      <c r="GVF105" s="11"/>
      <c r="GVG105" s="11"/>
      <c r="GVH105" s="11"/>
      <c r="GVI105" s="11"/>
      <c r="GVJ105" s="11"/>
      <c r="GVK105" s="11"/>
      <c r="GVL105" s="11"/>
      <c r="GVM105" s="11"/>
      <c r="GVN105" s="11"/>
      <c r="GVO105" s="11"/>
      <c r="GVP105" s="11"/>
      <c r="GVQ105" s="11"/>
      <c r="GVR105" s="11"/>
      <c r="GVS105" s="11"/>
      <c r="GVT105" s="11"/>
      <c r="GVU105" s="11"/>
      <c r="GVV105" s="11"/>
      <c r="GVW105" s="11"/>
      <c r="GVX105" s="11"/>
      <c r="GVY105" s="11"/>
      <c r="GVZ105" s="11"/>
      <c r="GWA105" s="11"/>
      <c r="GWB105" s="11"/>
      <c r="GWC105" s="11"/>
      <c r="GWD105" s="11"/>
      <c r="GWE105" s="11"/>
      <c r="GWF105" s="11"/>
      <c r="GWG105" s="11"/>
      <c r="GWH105" s="11"/>
      <c r="GWI105" s="11"/>
      <c r="GWJ105" s="11"/>
      <c r="GWK105" s="11"/>
      <c r="GWL105" s="11"/>
      <c r="GWM105" s="11"/>
      <c r="GWN105" s="11"/>
      <c r="GWO105" s="11"/>
      <c r="GWP105" s="11"/>
      <c r="GWQ105" s="11"/>
      <c r="GWR105" s="11"/>
      <c r="GWS105" s="11"/>
      <c r="GWT105" s="11"/>
      <c r="GWU105" s="11"/>
      <c r="GWV105" s="11"/>
      <c r="GWW105" s="11"/>
      <c r="GWX105" s="11"/>
      <c r="GWY105" s="11"/>
      <c r="GWZ105" s="11"/>
      <c r="GXA105" s="11"/>
      <c r="GXB105" s="11"/>
      <c r="GXC105" s="11"/>
      <c r="GXD105" s="11"/>
      <c r="GXE105" s="11"/>
      <c r="GXF105" s="11"/>
      <c r="GXG105" s="11"/>
      <c r="GXH105" s="11"/>
      <c r="GXI105" s="11"/>
      <c r="GXJ105" s="11"/>
      <c r="GXK105" s="11"/>
      <c r="GXL105" s="11"/>
      <c r="GXM105" s="11"/>
      <c r="GXN105" s="11"/>
      <c r="GXO105" s="11"/>
      <c r="GXP105" s="11"/>
      <c r="GXQ105" s="11"/>
      <c r="GXR105" s="11"/>
      <c r="GXS105" s="11"/>
      <c r="GXT105" s="11"/>
      <c r="GXU105" s="11"/>
      <c r="GXV105" s="11"/>
      <c r="GXW105" s="11"/>
      <c r="GXX105" s="11"/>
      <c r="GXY105" s="11"/>
      <c r="GXZ105" s="11"/>
      <c r="GYA105" s="11"/>
      <c r="GYB105" s="11"/>
      <c r="GYC105" s="11"/>
      <c r="GYD105" s="11"/>
      <c r="GYE105" s="11"/>
      <c r="GYF105" s="11"/>
      <c r="GYG105" s="11"/>
      <c r="GYH105" s="11"/>
      <c r="GYI105" s="11"/>
      <c r="GYJ105" s="11"/>
      <c r="GYK105" s="11"/>
      <c r="GYL105" s="11"/>
      <c r="GYM105" s="11"/>
      <c r="GYN105" s="11"/>
      <c r="GYO105" s="11"/>
      <c r="GYP105" s="11"/>
      <c r="GYQ105" s="11"/>
      <c r="GYR105" s="11"/>
      <c r="GYS105" s="11"/>
      <c r="GYT105" s="11"/>
      <c r="GYU105" s="11"/>
      <c r="GYV105" s="11"/>
      <c r="GYW105" s="11"/>
      <c r="GYX105" s="11"/>
      <c r="GYY105" s="11"/>
      <c r="GYZ105" s="11"/>
      <c r="GZA105" s="11"/>
      <c r="GZB105" s="11"/>
      <c r="GZC105" s="11"/>
      <c r="GZD105" s="11"/>
      <c r="GZE105" s="11"/>
      <c r="GZF105" s="11"/>
      <c r="GZG105" s="11"/>
      <c r="GZH105" s="11"/>
      <c r="GZI105" s="11"/>
      <c r="GZJ105" s="11"/>
      <c r="GZK105" s="11"/>
      <c r="GZL105" s="11"/>
      <c r="GZM105" s="11"/>
      <c r="GZN105" s="11"/>
      <c r="GZO105" s="11"/>
      <c r="GZP105" s="11"/>
      <c r="GZQ105" s="11"/>
      <c r="GZR105" s="11"/>
      <c r="GZS105" s="11"/>
      <c r="GZT105" s="11"/>
      <c r="GZU105" s="11"/>
      <c r="GZV105" s="11"/>
      <c r="GZW105" s="11"/>
      <c r="GZX105" s="11"/>
      <c r="GZY105" s="11"/>
      <c r="GZZ105" s="11"/>
      <c r="HAA105" s="11"/>
      <c r="HAB105" s="11"/>
      <c r="HAC105" s="11"/>
      <c r="HAD105" s="11"/>
      <c r="HAE105" s="11"/>
      <c r="HAF105" s="11"/>
      <c r="HAG105" s="11"/>
      <c r="HAH105" s="11"/>
      <c r="HAI105" s="11"/>
      <c r="HAJ105" s="11"/>
      <c r="HAK105" s="11"/>
      <c r="HAL105" s="11"/>
      <c r="HAM105" s="11"/>
      <c r="HAN105" s="11"/>
      <c r="HAO105" s="11"/>
      <c r="HAP105" s="11"/>
      <c r="HAQ105" s="11"/>
      <c r="HAR105" s="11"/>
      <c r="HAS105" s="11"/>
      <c r="HAT105" s="11"/>
      <c r="HAU105" s="11"/>
      <c r="HAV105" s="11"/>
      <c r="HAW105" s="11"/>
      <c r="HAX105" s="11"/>
      <c r="HAY105" s="11"/>
      <c r="HAZ105" s="11"/>
      <c r="HBA105" s="11"/>
      <c r="HBB105" s="11"/>
      <c r="HBC105" s="11"/>
      <c r="HBD105" s="11"/>
      <c r="HBE105" s="11"/>
      <c r="HBF105" s="11"/>
      <c r="HBG105" s="11"/>
      <c r="HBH105" s="11"/>
      <c r="HBI105" s="11"/>
      <c r="HBJ105" s="11"/>
      <c r="HBK105" s="11"/>
      <c r="HBL105" s="11"/>
      <c r="HBM105" s="11"/>
      <c r="HBN105" s="11"/>
      <c r="HBO105" s="11"/>
      <c r="HBP105" s="11"/>
      <c r="HBQ105" s="11"/>
      <c r="HBR105" s="11"/>
      <c r="HBS105" s="11"/>
      <c r="HBT105" s="11"/>
      <c r="HBU105" s="11"/>
      <c r="HBV105" s="11"/>
      <c r="HBW105" s="11"/>
      <c r="HBX105" s="11"/>
      <c r="HBY105" s="11"/>
      <c r="HBZ105" s="11"/>
      <c r="HCA105" s="11"/>
      <c r="HCB105" s="11"/>
      <c r="HCC105" s="11"/>
      <c r="HCD105" s="11"/>
      <c r="HCE105" s="11"/>
      <c r="HCF105" s="11"/>
      <c r="HCG105" s="11"/>
      <c r="HCH105" s="11"/>
      <c r="HCI105" s="11"/>
      <c r="HCJ105" s="11"/>
      <c r="HCK105" s="11"/>
      <c r="HCL105" s="11"/>
      <c r="HCM105" s="11"/>
      <c r="HCN105" s="11"/>
      <c r="HCO105" s="11"/>
      <c r="HCP105" s="11"/>
      <c r="HCQ105" s="11"/>
      <c r="HCR105" s="11"/>
      <c r="HCS105" s="11"/>
      <c r="HCT105" s="11"/>
      <c r="HCU105" s="11"/>
      <c r="HCV105" s="11"/>
      <c r="HCW105" s="11"/>
      <c r="HCX105" s="11"/>
      <c r="HCY105" s="11"/>
      <c r="HCZ105" s="11"/>
      <c r="HDA105" s="11"/>
      <c r="HDB105" s="11"/>
      <c r="HDC105" s="11"/>
      <c r="HDD105" s="11"/>
      <c r="HDE105" s="11"/>
      <c r="HDF105" s="11"/>
      <c r="HDG105" s="11"/>
      <c r="HDH105" s="11"/>
      <c r="HDI105" s="11"/>
      <c r="HDJ105" s="11"/>
      <c r="HDK105" s="11"/>
      <c r="HDL105" s="11"/>
      <c r="HDM105" s="11"/>
      <c r="HDN105" s="11"/>
      <c r="HDO105" s="11"/>
      <c r="HDP105" s="11"/>
      <c r="HDQ105" s="11"/>
      <c r="HDR105" s="11"/>
      <c r="HDS105" s="11"/>
      <c r="HDT105" s="11"/>
      <c r="HDU105" s="11"/>
      <c r="HDV105" s="11"/>
      <c r="HDW105" s="11"/>
      <c r="HDX105" s="11"/>
      <c r="HDY105" s="11"/>
      <c r="HDZ105" s="11"/>
      <c r="HEA105" s="11"/>
      <c r="HEB105" s="11"/>
      <c r="HEC105" s="11"/>
      <c r="HED105" s="11"/>
      <c r="HEE105" s="11"/>
      <c r="HEF105" s="11"/>
      <c r="HEG105" s="11"/>
      <c r="HEH105" s="11"/>
      <c r="HEI105" s="11"/>
      <c r="HEJ105" s="11"/>
      <c r="HEK105" s="11"/>
      <c r="HEL105" s="11"/>
      <c r="HEM105" s="11"/>
      <c r="HEN105" s="11"/>
      <c r="HEO105" s="11"/>
      <c r="HEP105" s="11"/>
      <c r="HEQ105" s="11"/>
      <c r="HER105" s="11"/>
      <c r="HES105" s="11"/>
      <c r="HET105" s="11"/>
      <c r="HEU105" s="11"/>
      <c r="HEV105" s="11"/>
      <c r="HEW105" s="11"/>
      <c r="HEX105" s="11"/>
      <c r="HEY105" s="11"/>
      <c r="HEZ105" s="11"/>
      <c r="HFA105" s="11"/>
      <c r="HFB105" s="11"/>
      <c r="HFC105" s="11"/>
      <c r="HFD105" s="11"/>
      <c r="HFE105" s="11"/>
      <c r="HFF105" s="11"/>
      <c r="HFG105" s="11"/>
      <c r="HFH105" s="11"/>
      <c r="HFI105" s="11"/>
      <c r="HFJ105" s="11"/>
      <c r="HFK105" s="11"/>
      <c r="HFL105" s="11"/>
      <c r="HFM105" s="11"/>
      <c r="HFN105" s="11"/>
      <c r="HFO105" s="11"/>
      <c r="HFP105" s="11"/>
      <c r="HFQ105" s="11"/>
      <c r="HFR105" s="11"/>
      <c r="HFS105" s="11"/>
      <c r="HFT105" s="11"/>
      <c r="HFU105" s="11"/>
      <c r="HFV105" s="11"/>
      <c r="HFW105" s="11"/>
      <c r="HFX105" s="11"/>
      <c r="HFY105" s="11"/>
      <c r="HFZ105" s="11"/>
      <c r="HGA105" s="11"/>
      <c r="HGB105" s="11"/>
      <c r="HGC105" s="11"/>
      <c r="HGD105" s="11"/>
      <c r="HGE105" s="11"/>
      <c r="HGF105" s="11"/>
      <c r="HGG105" s="11"/>
      <c r="HGH105" s="11"/>
      <c r="HGI105" s="11"/>
      <c r="HGJ105" s="11"/>
      <c r="HGK105" s="11"/>
      <c r="HGL105" s="11"/>
      <c r="HGM105" s="11"/>
      <c r="HGN105" s="11"/>
      <c r="HGO105" s="11"/>
      <c r="HGP105" s="11"/>
      <c r="HGQ105" s="11"/>
      <c r="HGR105" s="11"/>
      <c r="HGS105" s="11"/>
      <c r="HGT105" s="11"/>
      <c r="HGU105" s="11"/>
      <c r="HGV105" s="11"/>
      <c r="HGW105" s="11"/>
      <c r="HGX105" s="11"/>
      <c r="HGY105" s="11"/>
      <c r="HGZ105" s="11"/>
      <c r="HHA105" s="11"/>
      <c r="HHB105" s="11"/>
      <c r="HHC105" s="11"/>
      <c r="HHD105" s="11"/>
      <c r="HHE105" s="11"/>
      <c r="HHF105" s="11"/>
      <c r="HHG105" s="11"/>
      <c r="HHH105" s="11"/>
      <c r="HHI105" s="11"/>
      <c r="HHJ105" s="11"/>
      <c r="HHK105" s="11"/>
      <c r="HHL105" s="11"/>
      <c r="HHM105" s="11"/>
      <c r="HHN105" s="11"/>
      <c r="HHO105" s="11"/>
      <c r="HHP105" s="11"/>
      <c r="HHQ105" s="11"/>
      <c r="HHR105" s="11"/>
      <c r="HHS105" s="11"/>
      <c r="HHT105" s="11"/>
      <c r="HHU105" s="11"/>
      <c r="HHV105" s="11"/>
      <c r="HHW105" s="11"/>
      <c r="HHX105" s="11"/>
      <c r="HHY105" s="11"/>
      <c r="HHZ105" s="11"/>
      <c r="HIA105" s="11"/>
      <c r="HIB105" s="11"/>
      <c r="HIC105" s="11"/>
      <c r="HID105" s="11"/>
      <c r="HIE105" s="11"/>
      <c r="HIF105" s="11"/>
      <c r="HIG105" s="11"/>
      <c r="HIH105" s="11"/>
      <c r="HII105" s="11"/>
      <c r="HIJ105" s="11"/>
      <c r="HIK105" s="11"/>
      <c r="HIL105" s="11"/>
      <c r="HIM105" s="11"/>
      <c r="HIN105" s="11"/>
      <c r="HIO105" s="11"/>
      <c r="HIP105" s="11"/>
      <c r="HIQ105" s="11"/>
      <c r="HIR105" s="11"/>
      <c r="HIS105" s="11"/>
      <c r="HIT105" s="11"/>
      <c r="HIU105" s="11"/>
      <c r="HIV105" s="11"/>
      <c r="HIW105" s="11"/>
      <c r="HIX105" s="11"/>
      <c r="HIY105" s="11"/>
      <c r="HIZ105" s="11"/>
      <c r="HJA105" s="11"/>
      <c r="HJB105" s="11"/>
      <c r="HJC105" s="11"/>
      <c r="HJD105" s="11"/>
      <c r="HJE105" s="11"/>
      <c r="HJF105" s="11"/>
      <c r="HJG105" s="11"/>
      <c r="HJH105" s="11"/>
      <c r="HJI105" s="11"/>
      <c r="HJJ105" s="11"/>
      <c r="HJK105" s="11"/>
      <c r="HJL105" s="11"/>
      <c r="HJM105" s="11"/>
      <c r="HJN105" s="11"/>
      <c r="HJO105" s="11"/>
      <c r="HJP105" s="11"/>
      <c r="HJQ105" s="11"/>
      <c r="HJR105" s="11"/>
      <c r="HJS105" s="11"/>
      <c r="HJT105" s="11"/>
      <c r="HJU105" s="11"/>
      <c r="HJV105" s="11"/>
      <c r="HJW105" s="11"/>
      <c r="HJX105" s="11"/>
      <c r="HJY105" s="11"/>
      <c r="HJZ105" s="11"/>
      <c r="HKA105" s="11"/>
      <c r="HKB105" s="11"/>
      <c r="HKC105" s="11"/>
      <c r="HKD105" s="11"/>
      <c r="HKE105" s="11"/>
      <c r="HKF105" s="11"/>
      <c r="HKG105" s="11"/>
      <c r="HKH105" s="11"/>
      <c r="HKI105" s="11"/>
      <c r="HKJ105" s="11"/>
      <c r="HKK105" s="11"/>
      <c r="HKL105" s="11"/>
      <c r="HKM105" s="11"/>
      <c r="HKN105" s="11"/>
      <c r="HKO105" s="11"/>
      <c r="HKP105" s="11"/>
      <c r="HKQ105" s="11"/>
      <c r="HKR105" s="11"/>
      <c r="HKS105" s="11"/>
      <c r="HKT105" s="11"/>
      <c r="HKU105" s="11"/>
      <c r="HKV105" s="11"/>
      <c r="HKW105" s="11"/>
      <c r="HKX105" s="11"/>
      <c r="HKY105" s="11"/>
      <c r="HKZ105" s="11"/>
      <c r="HLA105" s="11"/>
      <c r="HLB105" s="11"/>
      <c r="HLC105" s="11"/>
      <c r="HLD105" s="11"/>
      <c r="HLE105" s="11"/>
      <c r="HLF105" s="11"/>
      <c r="HLG105" s="11"/>
      <c r="HLH105" s="11"/>
      <c r="HLI105" s="11"/>
      <c r="HLJ105" s="11"/>
      <c r="HLK105" s="11"/>
      <c r="HLL105" s="11"/>
      <c r="HLM105" s="11"/>
      <c r="HLN105" s="11"/>
      <c r="HLO105" s="11"/>
      <c r="HLP105" s="11"/>
      <c r="HLQ105" s="11"/>
      <c r="HLR105" s="11"/>
      <c r="HLS105" s="11"/>
      <c r="HLT105" s="11"/>
      <c r="HLU105" s="11"/>
      <c r="HLV105" s="11"/>
      <c r="HLW105" s="11"/>
      <c r="HLX105" s="11"/>
      <c r="HLY105" s="11"/>
      <c r="HLZ105" s="11"/>
      <c r="HMA105" s="11"/>
      <c r="HMB105" s="11"/>
      <c r="HMC105" s="11"/>
      <c r="HMD105" s="11"/>
      <c r="HME105" s="11"/>
      <c r="HMF105" s="11"/>
      <c r="HMG105" s="11"/>
      <c r="HMH105" s="11"/>
      <c r="HMI105" s="11"/>
      <c r="HMJ105" s="11"/>
      <c r="HMK105" s="11"/>
      <c r="HML105" s="11"/>
      <c r="HMM105" s="11"/>
      <c r="HMN105" s="11"/>
      <c r="HMO105" s="11"/>
      <c r="HMP105" s="11"/>
      <c r="HMQ105" s="11"/>
      <c r="HMR105" s="11"/>
      <c r="HMS105" s="11"/>
      <c r="HMT105" s="11"/>
      <c r="HMU105" s="11"/>
      <c r="HMV105" s="11"/>
      <c r="HMW105" s="11"/>
      <c r="HMX105" s="11"/>
      <c r="HMY105" s="11"/>
      <c r="HMZ105" s="11"/>
      <c r="HNA105" s="11"/>
      <c r="HNB105" s="11"/>
      <c r="HNC105" s="11"/>
      <c r="HND105" s="11"/>
      <c r="HNE105" s="11"/>
      <c r="HNF105" s="11"/>
      <c r="HNG105" s="11"/>
      <c r="HNH105" s="11"/>
      <c r="HNI105" s="11"/>
      <c r="HNJ105" s="11"/>
      <c r="HNK105" s="11"/>
      <c r="HNL105" s="11"/>
      <c r="HNM105" s="11"/>
      <c r="HNN105" s="11"/>
      <c r="HNO105" s="11"/>
      <c r="HNP105" s="11"/>
      <c r="HNQ105" s="11"/>
      <c r="HNR105" s="11"/>
      <c r="HNS105" s="11"/>
      <c r="HNT105" s="11"/>
      <c r="HNU105" s="11"/>
      <c r="HNV105" s="11"/>
      <c r="HNW105" s="11"/>
      <c r="HNX105" s="11"/>
      <c r="HNY105" s="11"/>
      <c r="HNZ105" s="11"/>
      <c r="HOA105" s="11"/>
      <c r="HOB105" s="11"/>
      <c r="HOC105" s="11"/>
      <c r="HOD105" s="11"/>
      <c r="HOE105" s="11"/>
      <c r="HOF105" s="11"/>
      <c r="HOG105" s="11"/>
      <c r="HOH105" s="11"/>
      <c r="HOI105" s="11"/>
      <c r="HOJ105" s="11"/>
      <c r="HOK105" s="11"/>
      <c r="HOL105" s="11"/>
      <c r="HOM105" s="11"/>
      <c r="HON105" s="11"/>
      <c r="HOO105" s="11"/>
      <c r="HOP105" s="11"/>
      <c r="HOQ105" s="11"/>
      <c r="HOR105" s="11"/>
      <c r="HOS105" s="11"/>
      <c r="HOT105" s="11"/>
      <c r="HOU105" s="11"/>
      <c r="HOV105" s="11"/>
      <c r="HOW105" s="11"/>
      <c r="HOX105" s="11"/>
      <c r="HOY105" s="11"/>
      <c r="HOZ105" s="11"/>
      <c r="HPA105" s="11"/>
      <c r="HPB105" s="11"/>
      <c r="HPC105" s="11"/>
      <c r="HPD105" s="11"/>
      <c r="HPE105" s="11"/>
      <c r="HPF105" s="11"/>
      <c r="HPG105" s="11"/>
      <c r="HPH105" s="11"/>
      <c r="HPI105" s="11"/>
      <c r="HPJ105" s="11"/>
      <c r="HPK105" s="11"/>
      <c r="HPL105" s="11"/>
      <c r="HPM105" s="11"/>
      <c r="HPN105" s="11"/>
      <c r="HPO105" s="11"/>
      <c r="HPP105" s="11"/>
      <c r="HPQ105" s="11"/>
      <c r="HPR105" s="11"/>
      <c r="HPS105" s="11"/>
      <c r="HPT105" s="11"/>
      <c r="HPU105" s="11"/>
      <c r="HPV105" s="11"/>
      <c r="HPW105" s="11"/>
      <c r="HPX105" s="11"/>
      <c r="HPY105" s="11"/>
      <c r="HPZ105" s="11"/>
      <c r="HQA105" s="11"/>
      <c r="HQB105" s="11"/>
      <c r="HQC105" s="11"/>
      <c r="HQD105" s="11"/>
      <c r="HQE105" s="11"/>
      <c r="HQF105" s="11"/>
      <c r="HQG105" s="11"/>
      <c r="HQH105" s="11"/>
      <c r="HQI105" s="11"/>
      <c r="HQJ105" s="11"/>
      <c r="HQK105" s="11"/>
      <c r="HQL105" s="11"/>
      <c r="HQM105" s="11"/>
      <c r="HQN105" s="11"/>
      <c r="HQO105" s="11"/>
      <c r="HQP105" s="11"/>
      <c r="HQQ105" s="11"/>
      <c r="HQR105" s="11"/>
      <c r="HQS105" s="11"/>
      <c r="HQT105" s="11"/>
      <c r="HQU105" s="11"/>
      <c r="HQV105" s="11"/>
      <c r="HQW105" s="11"/>
      <c r="HQX105" s="11"/>
      <c r="HQY105" s="11"/>
      <c r="HQZ105" s="11"/>
      <c r="HRA105" s="11"/>
      <c r="HRB105" s="11"/>
      <c r="HRC105" s="11"/>
      <c r="HRD105" s="11"/>
      <c r="HRE105" s="11"/>
      <c r="HRF105" s="11"/>
      <c r="HRG105" s="11"/>
      <c r="HRH105" s="11"/>
      <c r="HRI105" s="11"/>
      <c r="HRJ105" s="11"/>
      <c r="HRK105" s="11"/>
      <c r="HRL105" s="11"/>
      <c r="HRM105" s="11"/>
      <c r="HRN105" s="11"/>
      <c r="HRO105" s="11"/>
      <c r="HRP105" s="11"/>
      <c r="HRQ105" s="11"/>
      <c r="HRR105" s="11"/>
      <c r="HRS105" s="11"/>
      <c r="HRT105" s="11"/>
      <c r="HRU105" s="11"/>
      <c r="HRV105" s="11"/>
      <c r="HRW105" s="11"/>
      <c r="HRX105" s="11"/>
      <c r="HRY105" s="11"/>
      <c r="HRZ105" s="11"/>
      <c r="HSA105" s="11"/>
      <c r="HSB105" s="11"/>
      <c r="HSC105" s="11"/>
      <c r="HSD105" s="11"/>
      <c r="HSE105" s="11"/>
      <c r="HSF105" s="11"/>
      <c r="HSG105" s="11"/>
      <c r="HSH105" s="11"/>
      <c r="HSI105" s="11"/>
      <c r="HSJ105" s="11"/>
      <c r="HSK105" s="11"/>
      <c r="HSL105" s="11"/>
      <c r="HSM105" s="11"/>
      <c r="HSN105" s="11"/>
      <c r="HSO105" s="11"/>
      <c r="HSP105" s="11"/>
      <c r="HSQ105" s="11"/>
      <c r="HSR105" s="11"/>
      <c r="HSS105" s="11"/>
      <c r="HST105" s="11"/>
      <c r="HSU105" s="11"/>
      <c r="HSV105" s="11"/>
      <c r="HSW105" s="11"/>
      <c r="HSX105" s="11"/>
      <c r="HSY105" s="11"/>
      <c r="HSZ105" s="11"/>
      <c r="HTA105" s="11"/>
      <c r="HTB105" s="11"/>
      <c r="HTC105" s="11"/>
      <c r="HTD105" s="11"/>
      <c r="HTE105" s="11"/>
      <c r="HTF105" s="11"/>
      <c r="HTG105" s="11"/>
      <c r="HTH105" s="11"/>
      <c r="HTI105" s="11"/>
      <c r="HTJ105" s="11"/>
      <c r="HTK105" s="11"/>
      <c r="HTL105" s="11"/>
      <c r="HTM105" s="11"/>
      <c r="HTN105" s="11"/>
      <c r="HTO105" s="11"/>
      <c r="HTP105" s="11"/>
      <c r="HTQ105" s="11"/>
      <c r="HTR105" s="11"/>
      <c r="HTS105" s="11"/>
      <c r="HTT105" s="11"/>
      <c r="HTU105" s="11"/>
      <c r="HTV105" s="11"/>
      <c r="HTW105" s="11"/>
      <c r="HTX105" s="11"/>
      <c r="HTY105" s="11"/>
      <c r="HTZ105" s="11"/>
      <c r="HUA105" s="11"/>
      <c r="HUB105" s="11"/>
      <c r="HUC105" s="11"/>
      <c r="HUD105" s="11"/>
      <c r="HUE105" s="11"/>
      <c r="HUF105" s="11"/>
      <c r="HUG105" s="11"/>
      <c r="HUH105" s="11"/>
      <c r="HUI105" s="11"/>
      <c r="HUJ105" s="11"/>
      <c r="HUK105" s="11"/>
      <c r="HUL105" s="11"/>
      <c r="HUM105" s="11"/>
      <c r="HUN105" s="11"/>
      <c r="HUO105" s="11"/>
      <c r="HUP105" s="11"/>
      <c r="HUQ105" s="11"/>
      <c r="HUR105" s="11"/>
      <c r="HUS105" s="11"/>
      <c r="HUT105" s="11"/>
      <c r="HUU105" s="11"/>
      <c r="HUV105" s="11"/>
      <c r="HUW105" s="11"/>
      <c r="HUX105" s="11"/>
      <c r="HUY105" s="11"/>
      <c r="HUZ105" s="11"/>
      <c r="HVA105" s="11"/>
      <c r="HVB105" s="11"/>
      <c r="HVC105" s="11"/>
      <c r="HVD105" s="11"/>
      <c r="HVE105" s="11"/>
      <c r="HVF105" s="11"/>
      <c r="HVG105" s="11"/>
      <c r="HVH105" s="11"/>
      <c r="HVI105" s="11"/>
      <c r="HVJ105" s="11"/>
      <c r="HVK105" s="11"/>
      <c r="HVL105" s="11"/>
      <c r="HVM105" s="11"/>
      <c r="HVN105" s="11"/>
      <c r="HVO105" s="11"/>
      <c r="HVP105" s="11"/>
      <c r="HVQ105" s="11"/>
      <c r="HVR105" s="11"/>
      <c r="HVS105" s="11"/>
      <c r="HVT105" s="11"/>
      <c r="HVU105" s="11"/>
      <c r="HVV105" s="11"/>
      <c r="HVW105" s="11"/>
      <c r="HVX105" s="11"/>
      <c r="HVY105" s="11"/>
      <c r="HVZ105" s="11"/>
      <c r="HWA105" s="11"/>
      <c r="HWB105" s="11"/>
      <c r="HWC105" s="11"/>
      <c r="HWD105" s="11"/>
      <c r="HWE105" s="11"/>
      <c r="HWF105" s="11"/>
      <c r="HWG105" s="11"/>
      <c r="HWH105" s="11"/>
      <c r="HWI105" s="11"/>
      <c r="HWJ105" s="11"/>
      <c r="HWK105" s="11"/>
      <c r="HWL105" s="11"/>
      <c r="HWM105" s="11"/>
      <c r="HWN105" s="11"/>
      <c r="HWO105" s="11"/>
      <c r="HWP105" s="11"/>
      <c r="HWQ105" s="11"/>
      <c r="HWR105" s="11"/>
      <c r="HWS105" s="11"/>
      <c r="HWT105" s="11"/>
      <c r="HWU105" s="11"/>
      <c r="HWV105" s="11"/>
      <c r="HWW105" s="11"/>
      <c r="HWX105" s="11"/>
      <c r="HWY105" s="11"/>
      <c r="HWZ105" s="11"/>
      <c r="HXA105" s="11"/>
      <c r="HXB105" s="11"/>
      <c r="HXC105" s="11"/>
      <c r="HXD105" s="11"/>
      <c r="HXE105" s="11"/>
      <c r="HXF105" s="11"/>
      <c r="HXG105" s="11"/>
      <c r="HXH105" s="11"/>
      <c r="HXI105" s="11"/>
      <c r="HXJ105" s="11"/>
      <c r="HXK105" s="11"/>
      <c r="HXL105" s="11"/>
      <c r="HXM105" s="11"/>
      <c r="HXN105" s="11"/>
      <c r="HXO105" s="11"/>
      <c r="HXP105" s="11"/>
      <c r="HXQ105" s="11"/>
      <c r="HXR105" s="11"/>
      <c r="HXS105" s="11"/>
      <c r="HXT105" s="11"/>
      <c r="HXU105" s="11"/>
      <c r="HXV105" s="11"/>
      <c r="HXW105" s="11"/>
      <c r="HXX105" s="11"/>
      <c r="HXY105" s="11"/>
      <c r="HXZ105" s="11"/>
      <c r="HYA105" s="11"/>
      <c r="HYB105" s="11"/>
      <c r="HYC105" s="11"/>
      <c r="HYD105" s="11"/>
      <c r="HYE105" s="11"/>
      <c r="HYF105" s="11"/>
      <c r="HYG105" s="11"/>
      <c r="HYH105" s="11"/>
      <c r="HYI105" s="11"/>
      <c r="HYJ105" s="11"/>
      <c r="HYK105" s="11"/>
      <c r="HYL105" s="11"/>
      <c r="HYM105" s="11"/>
      <c r="HYN105" s="11"/>
      <c r="HYO105" s="11"/>
      <c r="HYP105" s="11"/>
      <c r="HYQ105" s="11"/>
      <c r="HYR105" s="11"/>
      <c r="HYS105" s="11"/>
      <c r="HYT105" s="11"/>
      <c r="HYU105" s="11"/>
      <c r="HYV105" s="11"/>
      <c r="HYW105" s="11"/>
      <c r="HYX105" s="11"/>
      <c r="HYY105" s="11"/>
      <c r="HYZ105" s="11"/>
      <c r="HZA105" s="11"/>
      <c r="HZB105" s="11"/>
      <c r="HZC105" s="11"/>
      <c r="HZD105" s="11"/>
      <c r="HZE105" s="11"/>
      <c r="HZF105" s="11"/>
      <c r="HZG105" s="11"/>
      <c r="HZH105" s="11"/>
      <c r="HZI105" s="11"/>
      <c r="HZJ105" s="11"/>
      <c r="HZK105" s="11"/>
      <c r="HZL105" s="11"/>
      <c r="HZM105" s="11"/>
      <c r="HZN105" s="11"/>
      <c r="HZO105" s="11"/>
      <c r="HZP105" s="11"/>
      <c r="HZQ105" s="11"/>
      <c r="HZR105" s="11"/>
      <c r="HZS105" s="11"/>
      <c r="HZT105" s="11"/>
      <c r="HZU105" s="11"/>
      <c r="HZV105" s="11"/>
      <c r="HZW105" s="11"/>
      <c r="HZX105" s="11"/>
      <c r="HZY105" s="11"/>
      <c r="HZZ105" s="11"/>
      <c r="IAA105" s="11"/>
      <c r="IAB105" s="11"/>
      <c r="IAC105" s="11"/>
      <c r="IAD105" s="11"/>
      <c r="IAE105" s="11"/>
      <c r="IAF105" s="11"/>
      <c r="IAG105" s="11"/>
      <c r="IAH105" s="11"/>
      <c r="IAI105" s="11"/>
      <c r="IAJ105" s="11"/>
      <c r="IAK105" s="11"/>
      <c r="IAL105" s="11"/>
      <c r="IAM105" s="11"/>
      <c r="IAN105" s="11"/>
      <c r="IAO105" s="11"/>
      <c r="IAP105" s="11"/>
      <c r="IAQ105" s="11"/>
      <c r="IAR105" s="11"/>
      <c r="IAS105" s="11"/>
      <c r="IAT105" s="11"/>
      <c r="IAU105" s="11"/>
      <c r="IAV105" s="11"/>
      <c r="IAW105" s="11"/>
      <c r="IAX105" s="11"/>
      <c r="IAY105" s="11"/>
      <c r="IAZ105" s="11"/>
      <c r="IBA105" s="11"/>
      <c r="IBB105" s="11"/>
      <c r="IBC105" s="11"/>
      <c r="IBD105" s="11"/>
      <c r="IBE105" s="11"/>
      <c r="IBF105" s="11"/>
      <c r="IBG105" s="11"/>
      <c r="IBH105" s="11"/>
      <c r="IBI105" s="11"/>
      <c r="IBJ105" s="11"/>
      <c r="IBK105" s="11"/>
      <c r="IBL105" s="11"/>
      <c r="IBM105" s="11"/>
      <c r="IBN105" s="11"/>
      <c r="IBO105" s="11"/>
      <c r="IBP105" s="11"/>
      <c r="IBQ105" s="11"/>
      <c r="IBR105" s="11"/>
      <c r="IBS105" s="11"/>
      <c r="IBT105" s="11"/>
      <c r="IBU105" s="11"/>
      <c r="IBV105" s="11"/>
      <c r="IBW105" s="11"/>
      <c r="IBX105" s="11"/>
      <c r="IBY105" s="11"/>
      <c r="IBZ105" s="11"/>
      <c r="ICA105" s="11"/>
      <c r="ICB105" s="11"/>
      <c r="ICC105" s="11"/>
      <c r="ICD105" s="11"/>
      <c r="ICE105" s="11"/>
      <c r="ICF105" s="11"/>
      <c r="ICG105" s="11"/>
      <c r="ICH105" s="11"/>
      <c r="ICI105" s="11"/>
      <c r="ICJ105" s="11"/>
      <c r="ICK105" s="11"/>
      <c r="ICL105" s="11"/>
      <c r="ICM105" s="11"/>
      <c r="ICN105" s="11"/>
      <c r="ICO105" s="11"/>
      <c r="ICP105" s="11"/>
      <c r="ICQ105" s="11"/>
      <c r="ICR105" s="11"/>
      <c r="ICS105" s="11"/>
      <c r="ICT105" s="11"/>
      <c r="ICU105" s="11"/>
      <c r="ICV105" s="11"/>
      <c r="ICW105" s="11"/>
      <c r="ICX105" s="11"/>
      <c r="ICY105" s="11"/>
      <c r="ICZ105" s="11"/>
      <c r="IDA105" s="11"/>
      <c r="IDB105" s="11"/>
      <c r="IDC105" s="11"/>
      <c r="IDD105" s="11"/>
      <c r="IDE105" s="11"/>
      <c r="IDF105" s="11"/>
      <c r="IDG105" s="11"/>
      <c r="IDH105" s="11"/>
      <c r="IDI105" s="11"/>
      <c r="IDJ105" s="11"/>
      <c r="IDK105" s="11"/>
      <c r="IDL105" s="11"/>
      <c r="IDM105" s="11"/>
      <c r="IDN105" s="11"/>
      <c r="IDO105" s="11"/>
      <c r="IDP105" s="11"/>
      <c r="IDQ105" s="11"/>
      <c r="IDR105" s="11"/>
      <c r="IDS105" s="11"/>
      <c r="IDT105" s="11"/>
      <c r="IDU105" s="11"/>
      <c r="IDV105" s="11"/>
      <c r="IDW105" s="11"/>
      <c r="IDX105" s="11"/>
      <c r="IDY105" s="11"/>
      <c r="IDZ105" s="11"/>
      <c r="IEA105" s="11"/>
      <c r="IEB105" s="11"/>
      <c r="IEC105" s="11"/>
      <c r="IED105" s="11"/>
      <c r="IEE105" s="11"/>
      <c r="IEF105" s="11"/>
      <c r="IEG105" s="11"/>
      <c r="IEH105" s="11"/>
      <c r="IEI105" s="11"/>
      <c r="IEJ105" s="11"/>
      <c r="IEK105" s="11"/>
      <c r="IEL105" s="11"/>
      <c r="IEM105" s="11"/>
      <c r="IEN105" s="11"/>
      <c r="IEO105" s="11"/>
      <c r="IEP105" s="11"/>
      <c r="IEQ105" s="11"/>
      <c r="IER105" s="11"/>
      <c r="IES105" s="11"/>
      <c r="IET105" s="11"/>
      <c r="IEU105" s="11"/>
      <c r="IEV105" s="11"/>
      <c r="IEW105" s="11"/>
      <c r="IEX105" s="11"/>
      <c r="IEY105" s="11"/>
      <c r="IEZ105" s="11"/>
      <c r="IFA105" s="11"/>
      <c r="IFB105" s="11"/>
      <c r="IFC105" s="11"/>
      <c r="IFD105" s="11"/>
      <c r="IFE105" s="11"/>
      <c r="IFF105" s="11"/>
      <c r="IFG105" s="11"/>
      <c r="IFH105" s="11"/>
      <c r="IFI105" s="11"/>
      <c r="IFJ105" s="11"/>
      <c r="IFK105" s="11"/>
      <c r="IFL105" s="11"/>
      <c r="IFM105" s="11"/>
      <c r="IFN105" s="11"/>
      <c r="IFO105" s="11"/>
      <c r="IFP105" s="11"/>
      <c r="IFQ105" s="11"/>
      <c r="IFR105" s="11"/>
      <c r="IFS105" s="11"/>
      <c r="IFT105" s="11"/>
      <c r="IFU105" s="11"/>
      <c r="IFV105" s="11"/>
      <c r="IFW105" s="11"/>
      <c r="IFX105" s="11"/>
      <c r="IFY105" s="11"/>
      <c r="IFZ105" s="11"/>
      <c r="IGA105" s="11"/>
      <c r="IGB105" s="11"/>
      <c r="IGC105" s="11"/>
      <c r="IGD105" s="11"/>
      <c r="IGE105" s="11"/>
      <c r="IGF105" s="11"/>
      <c r="IGG105" s="11"/>
      <c r="IGH105" s="11"/>
      <c r="IGI105" s="11"/>
      <c r="IGJ105" s="11"/>
      <c r="IGK105" s="11"/>
      <c r="IGL105" s="11"/>
      <c r="IGM105" s="11"/>
      <c r="IGN105" s="11"/>
      <c r="IGO105" s="11"/>
      <c r="IGP105" s="11"/>
      <c r="IGQ105" s="11"/>
      <c r="IGR105" s="11"/>
      <c r="IGS105" s="11"/>
      <c r="IGT105" s="11"/>
      <c r="IGU105" s="11"/>
      <c r="IGV105" s="11"/>
      <c r="IGW105" s="11"/>
      <c r="IGX105" s="11"/>
      <c r="IGY105" s="11"/>
      <c r="IGZ105" s="11"/>
      <c r="IHA105" s="11"/>
      <c r="IHB105" s="11"/>
      <c r="IHC105" s="11"/>
      <c r="IHD105" s="11"/>
      <c r="IHE105" s="11"/>
      <c r="IHF105" s="11"/>
      <c r="IHG105" s="11"/>
      <c r="IHH105" s="11"/>
      <c r="IHI105" s="11"/>
      <c r="IHJ105" s="11"/>
      <c r="IHK105" s="11"/>
      <c r="IHL105" s="11"/>
      <c r="IHM105" s="11"/>
      <c r="IHN105" s="11"/>
      <c r="IHO105" s="11"/>
      <c r="IHP105" s="11"/>
      <c r="IHQ105" s="11"/>
      <c r="IHR105" s="11"/>
      <c r="IHS105" s="11"/>
      <c r="IHT105" s="11"/>
      <c r="IHU105" s="11"/>
      <c r="IHV105" s="11"/>
      <c r="IHW105" s="11"/>
      <c r="IHX105" s="11"/>
      <c r="IHY105" s="11"/>
      <c r="IHZ105" s="11"/>
      <c r="IIA105" s="11"/>
      <c r="IIB105" s="11"/>
      <c r="IIC105" s="11"/>
      <c r="IID105" s="11"/>
      <c r="IIE105" s="11"/>
      <c r="IIF105" s="11"/>
      <c r="IIG105" s="11"/>
      <c r="IIH105" s="11"/>
      <c r="III105" s="11"/>
      <c r="IIJ105" s="11"/>
      <c r="IIK105" s="11"/>
      <c r="IIL105" s="11"/>
      <c r="IIM105" s="11"/>
      <c r="IIN105" s="11"/>
      <c r="IIO105" s="11"/>
      <c r="IIP105" s="11"/>
      <c r="IIQ105" s="11"/>
      <c r="IIR105" s="11"/>
      <c r="IIS105" s="11"/>
      <c r="IIT105" s="11"/>
      <c r="IIU105" s="11"/>
      <c r="IIV105" s="11"/>
      <c r="IIW105" s="11"/>
      <c r="IIX105" s="11"/>
      <c r="IIY105" s="11"/>
      <c r="IIZ105" s="11"/>
      <c r="IJA105" s="11"/>
      <c r="IJB105" s="11"/>
      <c r="IJC105" s="11"/>
      <c r="IJD105" s="11"/>
      <c r="IJE105" s="11"/>
      <c r="IJF105" s="11"/>
      <c r="IJG105" s="11"/>
      <c r="IJH105" s="11"/>
      <c r="IJI105" s="11"/>
      <c r="IJJ105" s="11"/>
      <c r="IJK105" s="11"/>
      <c r="IJL105" s="11"/>
      <c r="IJM105" s="11"/>
      <c r="IJN105" s="11"/>
      <c r="IJO105" s="11"/>
      <c r="IJP105" s="11"/>
      <c r="IJQ105" s="11"/>
      <c r="IJR105" s="11"/>
      <c r="IJS105" s="11"/>
      <c r="IJT105" s="11"/>
      <c r="IJU105" s="11"/>
      <c r="IJV105" s="11"/>
      <c r="IJW105" s="11"/>
      <c r="IJX105" s="11"/>
      <c r="IJY105" s="11"/>
      <c r="IJZ105" s="11"/>
      <c r="IKA105" s="11"/>
      <c r="IKB105" s="11"/>
      <c r="IKC105" s="11"/>
      <c r="IKD105" s="11"/>
      <c r="IKE105" s="11"/>
      <c r="IKF105" s="11"/>
      <c r="IKG105" s="11"/>
      <c r="IKH105" s="11"/>
      <c r="IKI105" s="11"/>
      <c r="IKJ105" s="11"/>
      <c r="IKK105" s="11"/>
      <c r="IKL105" s="11"/>
      <c r="IKM105" s="11"/>
      <c r="IKN105" s="11"/>
      <c r="IKO105" s="11"/>
      <c r="IKP105" s="11"/>
      <c r="IKQ105" s="11"/>
      <c r="IKR105" s="11"/>
      <c r="IKS105" s="11"/>
      <c r="IKT105" s="11"/>
      <c r="IKU105" s="11"/>
      <c r="IKV105" s="11"/>
      <c r="IKW105" s="11"/>
      <c r="IKX105" s="11"/>
      <c r="IKY105" s="11"/>
      <c r="IKZ105" s="11"/>
      <c r="ILA105" s="11"/>
      <c r="ILB105" s="11"/>
      <c r="ILC105" s="11"/>
      <c r="ILD105" s="11"/>
      <c r="ILE105" s="11"/>
      <c r="ILF105" s="11"/>
      <c r="ILG105" s="11"/>
      <c r="ILH105" s="11"/>
      <c r="ILI105" s="11"/>
      <c r="ILJ105" s="11"/>
      <c r="ILK105" s="11"/>
      <c r="ILL105" s="11"/>
      <c r="ILM105" s="11"/>
      <c r="ILN105" s="11"/>
      <c r="ILO105" s="11"/>
      <c r="ILP105" s="11"/>
      <c r="ILQ105" s="11"/>
      <c r="ILR105" s="11"/>
      <c r="ILS105" s="11"/>
      <c r="ILT105" s="11"/>
      <c r="ILU105" s="11"/>
      <c r="ILV105" s="11"/>
      <c r="ILW105" s="11"/>
      <c r="ILX105" s="11"/>
      <c r="ILY105" s="11"/>
      <c r="ILZ105" s="11"/>
      <c r="IMA105" s="11"/>
      <c r="IMB105" s="11"/>
      <c r="IMC105" s="11"/>
      <c r="IMD105" s="11"/>
      <c r="IME105" s="11"/>
      <c r="IMF105" s="11"/>
      <c r="IMG105" s="11"/>
      <c r="IMH105" s="11"/>
      <c r="IMI105" s="11"/>
      <c r="IMJ105" s="11"/>
      <c r="IMK105" s="11"/>
      <c r="IML105" s="11"/>
      <c r="IMM105" s="11"/>
      <c r="IMN105" s="11"/>
      <c r="IMO105" s="11"/>
      <c r="IMP105" s="11"/>
      <c r="IMQ105" s="11"/>
      <c r="IMR105" s="11"/>
      <c r="IMS105" s="11"/>
      <c r="IMT105" s="11"/>
      <c r="IMU105" s="11"/>
      <c r="IMV105" s="11"/>
      <c r="IMW105" s="11"/>
      <c r="IMX105" s="11"/>
      <c r="IMY105" s="11"/>
      <c r="IMZ105" s="11"/>
      <c r="INA105" s="11"/>
      <c r="INB105" s="11"/>
      <c r="INC105" s="11"/>
      <c r="IND105" s="11"/>
      <c r="INE105" s="11"/>
      <c r="INF105" s="11"/>
      <c r="ING105" s="11"/>
      <c r="INH105" s="11"/>
      <c r="INI105" s="11"/>
      <c r="INJ105" s="11"/>
      <c r="INK105" s="11"/>
      <c r="INL105" s="11"/>
      <c r="INM105" s="11"/>
      <c r="INN105" s="11"/>
      <c r="INO105" s="11"/>
      <c r="INP105" s="11"/>
      <c r="INQ105" s="11"/>
      <c r="INR105" s="11"/>
      <c r="INS105" s="11"/>
      <c r="INT105" s="11"/>
      <c r="INU105" s="11"/>
      <c r="INV105" s="11"/>
      <c r="INW105" s="11"/>
      <c r="INX105" s="11"/>
      <c r="INY105" s="11"/>
      <c r="INZ105" s="11"/>
      <c r="IOA105" s="11"/>
      <c r="IOB105" s="11"/>
      <c r="IOC105" s="11"/>
      <c r="IOD105" s="11"/>
      <c r="IOE105" s="11"/>
      <c r="IOF105" s="11"/>
      <c r="IOG105" s="11"/>
      <c r="IOH105" s="11"/>
      <c r="IOI105" s="11"/>
      <c r="IOJ105" s="11"/>
      <c r="IOK105" s="11"/>
      <c r="IOL105" s="11"/>
      <c r="IOM105" s="11"/>
      <c r="ION105" s="11"/>
      <c r="IOO105" s="11"/>
      <c r="IOP105" s="11"/>
      <c r="IOQ105" s="11"/>
      <c r="IOR105" s="11"/>
      <c r="IOS105" s="11"/>
      <c r="IOT105" s="11"/>
      <c r="IOU105" s="11"/>
      <c r="IOV105" s="11"/>
      <c r="IOW105" s="11"/>
      <c r="IOX105" s="11"/>
      <c r="IOY105" s="11"/>
      <c r="IOZ105" s="11"/>
      <c r="IPA105" s="11"/>
      <c r="IPB105" s="11"/>
      <c r="IPC105" s="11"/>
      <c r="IPD105" s="11"/>
      <c r="IPE105" s="11"/>
      <c r="IPF105" s="11"/>
      <c r="IPG105" s="11"/>
      <c r="IPH105" s="11"/>
      <c r="IPI105" s="11"/>
      <c r="IPJ105" s="11"/>
      <c r="IPK105" s="11"/>
      <c r="IPL105" s="11"/>
      <c r="IPM105" s="11"/>
      <c r="IPN105" s="11"/>
      <c r="IPO105" s="11"/>
      <c r="IPP105" s="11"/>
      <c r="IPQ105" s="11"/>
      <c r="IPR105" s="11"/>
      <c r="IPS105" s="11"/>
      <c r="IPT105" s="11"/>
      <c r="IPU105" s="11"/>
      <c r="IPV105" s="11"/>
      <c r="IPW105" s="11"/>
      <c r="IPX105" s="11"/>
      <c r="IPY105" s="11"/>
      <c r="IPZ105" s="11"/>
      <c r="IQA105" s="11"/>
      <c r="IQB105" s="11"/>
      <c r="IQC105" s="11"/>
      <c r="IQD105" s="11"/>
      <c r="IQE105" s="11"/>
      <c r="IQF105" s="11"/>
      <c r="IQG105" s="11"/>
      <c r="IQH105" s="11"/>
      <c r="IQI105" s="11"/>
      <c r="IQJ105" s="11"/>
      <c r="IQK105" s="11"/>
      <c r="IQL105" s="11"/>
      <c r="IQM105" s="11"/>
      <c r="IQN105" s="11"/>
      <c r="IQO105" s="11"/>
      <c r="IQP105" s="11"/>
      <c r="IQQ105" s="11"/>
      <c r="IQR105" s="11"/>
      <c r="IQS105" s="11"/>
      <c r="IQT105" s="11"/>
      <c r="IQU105" s="11"/>
      <c r="IQV105" s="11"/>
      <c r="IQW105" s="11"/>
      <c r="IQX105" s="11"/>
      <c r="IQY105" s="11"/>
      <c r="IQZ105" s="11"/>
      <c r="IRA105" s="11"/>
      <c r="IRB105" s="11"/>
      <c r="IRC105" s="11"/>
      <c r="IRD105" s="11"/>
      <c r="IRE105" s="11"/>
      <c r="IRF105" s="11"/>
      <c r="IRG105" s="11"/>
      <c r="IRH105" s="11"/>
      <c r="IRI105" s="11"/>
      <c r="IRJ105" s="11"/>
      <c r="IRK105" s="11"/>
      <c r="IRL105" s="11"/>
      <c r="IRM105" s="11"/>
      <c r="IRN105" s="11"/>
      <c r="IRO105" s="11"/>
      <c r="IRP105" s="11"/>
      <c r="IRQ105" s="11"/>
      <c r="IRR105" s="11"/>
      <c r="IRS105" s="11"/>
      <c r="IRT105" s="11"/>
      <c r="IRU105" s="11"/>
      <c r="IRV105" s="11"/>
      <c r="IRW105" s="11"/>
      <c r="IRX105" s="11"/>
      <c r="IRY105" s="11"/>
      <c r="IRZ105" s="11"/>
      <c r="ISA105" s="11"/>
      <c r="ISB105" s="11"/>
      <c r="ISC105" s="11"/>
      <c r="ISD105" s="11"/>
      <c r="ISE105" s="11"/>
      <c r="ISF105" s="11"/>
      <c r="ISG105" s="11"/>
      <c r="ISH105" s="11"/>
      <c r="ISI105" s="11"/>
      <c r="ISJ105" s="11"/>
      <c r="ISK105" s="11"/>
      <c r="ISL105" s="11"/>
      <c r="ISM105" s="11"/>
      <c r="ISN105" s="11"/>
      <c r="ISO105" s="11"/>
      <c r="ISP105" s="11"/>
      <c r="ISQ105" s="11"/>
      <c r="ISR105" s="11"/>
      <c r="ISS105" s="11"/>
      <c r="IST105" s="11"/>
      <c r="ISU105" s="11"/>
      <c r="ISV105" s="11"/>
      <c r="ISW105" s="11"/>
      <c r="ISX105" s="11"/>
      <c r="ISY105" s="11"/>
      <c r="ISZ105" s="11"/>
      <c r="ITA105" s="11"/>
      <c r="ITB105" s="11"/>
      <c r="ITC105" s="11"/>
      <c r="ITD105" s="11"/>
      <c r="ITE105" s="11"/>
      <c r="ITF105" s="11"/>
      <c r="ITG105" s="11"/>
      <c r="ITH105" s="11"/>
      <c r="ITI105" s="11"/>
      <c r="ITJ105" s="11"/>
      <c r="ITK105" s="11"/>
      <c r="ITL105" s="11"/>
      <c r="ITM105" s="11"/>
      <c r="ITN105" s="11"/>
      <c r="ITO105" s="11"/>
      <c r="ITP105" s="11"/>
      <c r="ITQ105" s="11"/>
      <c r="ITR105" s="11"/>
      <c r="ITS105" s="11"/>
      <c r="ITT105" s="11"/>
      <c r="ITU105" s="11"/>
      <c r="ITV105" s="11"/>
      <c r="ITW105" s="11"/>
      <c r="ITX105" s="11"/>
      <c r="ITY105" s="11"/>
      <c r="ITZ105" s="11"/>
      <c r="IUA105" s="11"/>
      <c r="IUB105" s="11"/>
      <c r="IUC105" s="11"/>
      <c r="IUD105" s="11"/>
      <c r="IUE105" s="11"/>
      <c r="IUF105" s="11"/>
      <c r="IUG105" s="11"/>
      <c r="IUH105" s="11"/>
      <c r="IUI105" s="11"/>
      <c r="IUJ105" s="11"/>
      <c r="IUK105" s="11"/>
      <c r="IUL105" s="11"/>
      <c r="IUM105" s="11"/>
      <c r="IUN105" s="11"/>
      <c r="IUO105" s="11"/>
      <c r="IUP105" s="11"/>
      <c r="IUQ105" s="11"/>
      <c r="IUR105" s="11"/>
      <c r="IUS105" s="11"/>
      <c r="IUT105" s="11"/>
      <c r="IUU105" s="11"/>
      <c r="IUV105" s="11"/>
      <c r="IUW105" s="11"/>
      <c r="IUX105" s="11"/>
      <c r="IUY105" s="11"/>
      <c r="IUZ105" s="11"/>
      <c r="IVA105" s="11"/>
      <c r="IVB105" s="11"/>
      <c r="IVC105" s="11"/>
      <c r="IVD105" s="11"/>
      <c r="IVE105" s="11"/>
      <c r="IVF105" s="11"/>
      <c r="IVG105" s="11"/>
      <c r="IVH105" s="11"/>
      <c r="IVI105" s="11"/>
      <c r="IVJ105" s="11"/>
      <c r="IVK105" s="11"/>
      <c r="IVL105" s="11"/>
      <c r="IVM105" s="11"/>
      <c r="IVN105" s="11"/>
      <c r="IVO105" s="11"/>
      <c r="IVP105" s="11"/>
      <c r="IVQ105" s="11"/>
      <c r="IVR105" s="11"/>
      <c r="IVS105" s="11"/>
      <c r="IVT105" s="11"/>
      <c r="IVU105" s="11"/>
      <c r="IVV105" s="11"/>
      <c r="IVW105" s="11"/>
      <c r="IVX105" s="11"/>
      <c r="IVY105" s="11"/>
      <c r="IVZ105" s="11"/>
      <c r="IWA105" s="11"/>
      <c r="IWB105" s="11"/>
      <c r="IWC105" s="11"/>
      <c r="IWD105" s="11"/>
      <c r="IWE105" s="11"/>
      <c r="IWF105" s="11"/>
      <c r="IWG105" s="11"/>
      <c r="IWH105" s="11"/>
      <c r="IWI105" s="11"/>
      <c r="IWJ105" s="11"/>
      <c r="IWK105" s="11"/>
      <c r="IWL105" s="11"/>
      <c r="IWM105" s="11"/>
      <c r="IWN105" s="11"/>
      <c r="IWO105" s="11"/>
      <c r="IWP105" s="11"/>
      <c r="IWQ105" s="11"/>
      <c r="IWR105" s="11"/>
      <c r="IWS105" s="11"/>
      <c r="IWT105" s="11"/>
      <c r="IWU105" s="11"/>
      <c r="IWV105" s="11"/>
      <c r="IWW105" s="11"/>
      <c r="IWX105" s="11"/>
      <c r="IWY105" s="11"/>
      <c r="IWZ105" s="11"/>
      <c r="IXA105" s="11"/>
      <c r="IXB105" s="11"/>
      <c r="IXC105" s="11"/>
      <c r="IXD105" s="11"/>
      <c r="IXE105" s="11"/>
      <c r="IXF105" s="11"/>
      <c r="IXG105" s="11"/>
      <c r="IXH105" s="11"/>
      <c r="IXI105" s="11"/>
      <c r="IXJ105" s="11"/>
      <c r="IXK105" s="11"/>
      <c r="IXL105" s="11"/>
      <c r="IXM105" s="11"/>
      <c r="IXN105" s="11"/>
      <c r="IXO105" s="11"/>
      <c r="IXP105" s="11"/>
      <c r="IXQ105" s="11"/>
      <c r="IXR105" s="11"/>
      <c r="IXS105" s="11"/>
      <c r="IXT105" s="11"/>
      <c r="IXU105" s="11"/>
      <c r="IXV105" s="11"/>
      <c r="IXW105" s="11"/>
      <c r="IXX105" s="11"/>
      <c r="IXY105" s="11"/>
      <c r="IXZ105" s="11"/>
      <c r="IYA105" s="11"/>
      <c r="IYB105" s="11"/>
      <c r="IYC105" s="11"/>
      <c r="IYD105" s="11"/>
      <c r="IYE105" s="11"/>
      <c r="IYF105" s="11"/>
      <c r="IYG105" s="11"/>
      <c r="IYH105" s="11"/>
      <c r="IYI105" s="11"/>
      <c r="IYJ105" s="11"/>
      <c r="IYK105" s="11"/>
      <c r="IYL105" s="11"/>
      <c r="IYM105" s="11"/>
      <c r="IYN105" s="11"/>
      <c r="IYO105" s="11"/>
      <c r="IYP105" s="11"/>
      <c r="IYQ105" s="11"/>
      <c r="IYR105" s="11"/>
      <c r="IYS105" s="11"/>
      <c r="IYT105" s="11"/>
      <c r="IYU105" s="11"/>
      <c r="IYV105" s="11"/>
      <c r="IYW105" s="11"/>
      <c r="IYX105" s="11"/>
      <c r="IYY105" s="11"/>
      <c r="IYZ105" s="11"/>
      <c r="IZA105" s="11"/>
      <c r="IZB105" s="11"/>
      <c r="IZC105" s="11"/>
      <c r="IZD105" s="11"/>
      <c r="IZE105" s="11"/>
      <c r="IZF105" s="11"/>
      <c r="IZG105" s="11"/>
      <c r="IZH105" s="11"/>
      <c r="IZI105" s="11"/>
      <c r="IZJ105" s="11"/>
      <c r="IZK105" s="11"/>
      <c r="IZL105" s="11"/>
      <c r="IZM105" s="11"/>
      <c r="IZN105" s="11"/>
      <c r="IZO105" s="11"/>
      <c r="IZP105" s="11"/>
      <c r="IZQ105" s="11"/>
      <c r="IZR105" s="11"/>
      <c r="IZS105" s="11"/>
      <c r="IZT105" s="11"/>
      <c r="IZU105" s="11"/>
      <c r="IZV105" s="11"/>
      <c r="IZW105" s="11"/>
      <c r="IZX105" s="11"/>
      <c r="IZY105" s="11"/>
      <c r="IZZ105" s="11"/>
      <c r="JAA105" s="11"/>
      <c r="JAB105" s="11"/>
      <c r="JAC105" s="11"/>
      <c r="JAD105" s="11"/>
      <c r="JAE105" s="11"/>
      <c r="JAF105" s="11"/>
      <c r="JAG105" s="11"/>
      <c r="JAH105" s="11"/>
      <c r="JAI105" s="11"/>
      <c r="JAJ105" s="11"/>
      <c r="JAK105" s="11"/>
      <c r="JAL105" s="11"/>
      <c r="JAM105" s="11"/>
      <c r="JAN105" s="11"/>
      <c r="JAO105" s="11"/>
      <c r="JAP105" s="11"/>
      <c r="JAQ105" s="11"/>
      <c r="JAR105" s="11"/>
      <c r="JAS105" s="11"/>
      <c r="JAT105" s="11"/>
      <c r="JAU105" s="11"/>
      <c r="JAV105" s="11"/>
      <c r="JAW105" s="11"/>
      <c r="JAX105" s="11"/>
      <c r="JAY105" s="11"/>
      <c r="JAZ105" s="11"/>
      <c r="JBA105" s="11"/>
      <c r="JBB105" s="11"/>
      <c r="JBC105" s="11"/>
      <c r="JBD105" s="11"/>
      <c r="JBE105" s="11"/>
      <c r="JBF105" s="11"/>
      <c r="JBG105" s="11"/>
      <c r="JBH105" s="11"/>
      <c r="JBI105" s="11"/>
      <c r="JBJ105" s="11"/>
      <c r="JBK105" s="11"/>
      <c r="JBL105" s="11"/>
      <c r="JBM105" s="11"/>
      <c r="JBN105" s="11"/>
      <c r="JBO105" s="11"/>
      <c r="JBP105" s="11"/>
      <c r="JBQ105" s="11"/>
      <c r="JBR105" s="11"/>
      <c r="JBS105" s="11"/>
      <c r="JBT105" s="11"/>
      <c r="JBU105" s="11"/>
      <c r="JBV105" s="11"/>
      <c r="JBW105" s="11"/>
      <c r="JBX105" s="11"/>
      <c r="JBY105" s="11"/>
      <c r="JBZ105" s="11"/>
      <c r="JCA105" s="11"/>
      <c r="JCB105" s="11"/>
      <c r="JCC105" s="11"/>
      <c r="JCD105" s="11"/>
      <c r="JCE105" s="11"/>
      <c r="JCF105" s="11"/>
      <c r="JCG105" s="11"/>
      <c r="JCH105" s="11"/>
      <c r="JCI105" s="11"/>
      <c r="JCJ105" s="11"/>
      <c r="JCK105" s="11"/>
      <c r="JCL105" s="11"/>
      <c r="JCM105" s="11"/>
      <c r="JCN105" s="11"/>
      <c r="JCO105" s="11"/>
      <c r="JCP105" s="11"/>
      <c r="JCQ105" s="11"/>
      <c r="JCR105" s="11"/>
      <c r="JCS105" s="11"/>
      <c r="JCT105" s="11"/>
      <c r="JCU105" s="11"/>
      <c r="JCV105" s="11"/>
      <c r="JCW105" s="11"/>
      <c r="JCX105" s="11"/>
      <c r="JCY105" s="11"/>
      <c r="JCZ105" s="11"/>
      <c r="JDA105" s="11"/>
      <c r="JDB105" s="11"/>
      <c r="JDC105" s="11"/>
      <c r="JDD105" s="11"/>
      <c r="JDE105" s="11"/>
      <c r="JDF105" s="11"/>
      <c r="JDG105" s="11"/>
      <c r="JDH105" s="11"/>
      <c r="JDI105" s="11"/>
      <c r="JDJ105" s="11"/>
      <c r="JDK105" s="11"/>
      <c r="JDL105" s="11"/>
      <c r="JDM105" s="11"/>
      <c r="JDN105" s="11"/>
      <c r="JDO105" s="11"/>
      <c r="JDP105" s="11"/>
      <c r="JDQ105" s="11"/>
      <c r="JDR105" s="11"/>
      <c r="JDS105" s="11"/>
      <c r="JDT105" s="11"/>
      <c r="JDU105" s="11"/>
      <c r="JDV105" s="11"/>
      <c r="JDW105" s="11"/>
      <c r="JDX105" s="11"/>
      <c r="JDY105" s="11"/>
      <c r="JDZ105" s="11"/>
      <c r="JEA105" s="11"/>
      <c r="JEB105" s="11"/>
      <c r="JEC105" s="11"/>
      <c r="JED105" s="11"/>
      <c r="JEE105" s="11"/>
      <c r="JEF105" s="11"/>
      <c r="JEG105" s="11"/>
      <c r="JEH105" s="11"/>
      <c r="JEI105" s="11"/>
      <c r="JEJ105" s="11"/>
      <c r="JEK105" s="11"/>
      <c r="JEL105" s="11"/>
      <c r="JEM105" s="11"/>
      <c r="JEN105" s="11"/>
      <c r="JEO105" s="11"/>
      <c r="JEP105" s="11"/>
      <c r="JEQ105" s="11"/>
      <c r="JER105" s="11"/>
      <c r="JES105" s="11"/>
      <c r="JET105" s="11"/>
      <c r="JEU105" s="11"/>
      <c r="JEV105" s="11"/>
      <c r="JEW105" s="11"/>
      <c r="JEX105" s="11"/>
      <c r="JEY105" s="11"/>
      <c r="JEZ105" s="11"/>
      <c r="JFA105" s="11"/>
      <c r="JFB105" s="11"/>
      <c r="JFC105" s="11"/>
      <c r="JFD105" s="11"/>
      <c r="JFE105" s="11"/>
      <c r="JFF105" s="11"/>
      <c r="JFG105" s="11"/>
      <c r="JFH105" s="11"/>
      <c r="JFI105" s="11"/>
      <c r="JFJ105" s="11"/>
      <c r="JFK105" s="11"/>
      <c r="JFL105" s="11"/>
      <c r="JFM105" s="11"/>
      <c r="JFN105" s="11"/>
      <c r="JFO105" s="11"/>
      <c r="JFP105" s="11"/>
      <c r="JFQ105" s="11"/>
      <c r="JFR105" s="11"/>
      <c r="JFS105" s="11"/>
      <c r="JFT105" s="11"/>
      <c r="JFU105" s="11"/>
      <c r="JFV105" s="11"/>
      <c r="JFW105" s="11"/>
      <c r="JFX105" s="11"/>
      <c r="JFY105" s="11"/>
      <c r="JFZ105" s="11"/>
      <c r="JGA105" s="11"/>
      <c r="JGB105" s="11"/>
      <c r="JGC105" s="11"/>
      <c r="JGD105" s="11"/>
      <c r="JGE105" s="11"/>
      <c r="JGF105" s="11"/>
      <c r="JGG105" s="11"/>
      <c r="JGH105" s="11"/>
      <c r="JGI105" s="11"/>
      <c r="JGJ105" s="11"/>
      <c r="JGK105" s="11"/>
      <c r="JGL105" s="11"/>
      <c r="JGM105" s="11"/>
      <c r="JGN105" s="11"/>
      <c r="JGO105" s="11"/>
      <c r="JGP105" s="11"/>
      <c r="JGQ105" s="11"/>
      <c r="JGR105" s="11"/>
      <c r="JGS105" s="11"/>
      <c r="JGT105" s="11"/>
      <c r="JGU105" s="11"/>
      <c r="JGV105" s="11"/>
      <c r="JGW105" s="11"/>
      <c r="JGX105" s="11"/>
      <c r="JGY105" s="11"/>
      <c r="JGZ105" s="11"/>
      <c r="JHA105" s="11"/>
      <c r="JHB105" s="11"/>
      <c r="JHC105" s="11"/>
      <c r="JHD105" s="11"/>
      <c r="JHE105" s="11"/>
      <c r="JHF105" s="11"/>
      <c r="JHG105" s="11"/>
      <c r="JHH105" s="11"/>
      <c r="JHI105" s="11"/>
      <c r="JHJ105" s="11"/>
      <c r="JHK105" s="11"/>
      <c r="JHL105" s="11"/>
      <c r="JHM105" s="11"/>
      <c r="JHN105" s="11"/>
      <c r="JHO105" s="11"/>
      <c r="JHP105" s="11"/>
      <c r="JHQ105" s="11"/>
      <c r="JHR105" s="11"/>
      <c r="JHS105" s="11"/>
      <c r="JHT105" s="11"/>
      <c r="JHU105" s="11"/>
      <c r="JHV105" s="11"/>
      <c r="JHW105" s="11"/>
      <c r="JHX105" s="11"/>
      <c r="JHY105" s="11"/>
      <c r="JHZ105" s="11"/>
      <c r="JIA105" s="11"/>
      <c r="JIB105" s="11"/>
      <c r="JIC105" s="11"/>
      <c r="JID105" s="11"/>
      <c r="JIE105" s="11"/>
      <c r="JIF105" s="11"/>
      <c r="JIG105" s="11"/>
      <c r="JIH105" s="11"/>
      <c r="JII105" s="11"/>
      <c r="JIJ105" s="11"/>
      <c r="JIK105" s="11"/>
      <c r="JIL105" s="11"/>
      <c r="JIM105" s="11"/>
      <c r="JIN105" s="11"/>
      <c r="JIO105" s="11"/>
      <c r="JIP105" s="11"/>
      <c r="JIQ105" s="11"/>
      <c r="JIR105" s="11"/>
      <c r="JIS105" s="11"/>
      <c r="JIT105" s="11"/>
      <c r="JIU105" s="11"/>
      <c r="JIV105" s="11"/>
      <c r="JIW105" s="11"/>
      <c r="JIX105" s="11"/>
      <c r="JIY105" s="11"/>
      <c r="JIZ105" s="11"/>
      <c r="JJA105" s="11"/>
      <c r="JJB105" s="11"/>
      <c r="JJC105" s="11"/>
      <c r="JJD105" s="11"/>
      <c r="JJE105" s="11"/>
      <c r="JJF105" s="11"/>
      <c r="JJG105" s="11"/>
      <c r="JJH105" s="11"/>
      <c r="JJI105" s="11"/>
      <c r="JJJ105" s="11"/>
      <c r="JJK105" s="11"/>
      <c r="JJL105" s="11"/>
      <c r="JJM105" s="11"/>
      <c r="JJN105" s="11"/>
      <c r="JJO105" s="11"/>
      <c r="JJP105" s="11"/>
      <c r="JJQ105" s="11"/>
      <c r="JJR105" s="11"/>
      <c r="JJS105" s="11"/>
      <c r="JJT105" s="11"/>
      <c r="JJU105" s="11"/>
      <c r="JJV105" s="11"/>
      <c r="JJW105" s="11"/>
      <c r="JJX105" s="11"/>
      <c r="JJY105" s="11"/>
      <c r="JJZ105" s="11"/>
      <c r="JKA105" s="11"/>
      <c r="JKB105" s="11"/>
      <c r="JKC105" s="11"/>
      <c r="JKD105" s="11"/>
      <c r="JKE105" s="11"/>
      <c r="JKF105" s="11"/>
      <c r="JKG105" s="11"/>
      <c r="JKH105" s="11"/>
      <c r="JKI105" s="11"/>
      <c r="JKJ105" s="11"/>
      <c r="JKK105" s="11"/>
      <c r="JKL105" s="11"/>
      <c r="JKM105" s="11"/>
      <c r="JKN105" s="11"/>
      <c r="JKO105" s="11"/>
      <c r="JKP105" s="11"/>
      <c r="JKQ105" s="11"/>
      <c r="JKR105" s="11"/>
      <c r="JKS105" s="11"/>
      <c r="JKT105" s="11"/>
      <c r="JKU105" s="11"/>
      <c r="JKV105" s="11"/>
      <c r="JKW105" s="11"/>
      <c r="JKX105" s="11"/>
      <c r="JKY105" s="11"/>
      <c r="JKZ105" s="11"/>
      <c r="JLA105" s="11"/>
      <c r="JLB105" s="11"/>
      <c r="JLC105" s="11"/>
      <c r="JLD105" s="11"/>
      <c r="JLE105" s="11"/>
      <c r="JLF105" s="11"/>
      <c r="JLG105" s="11"/>
      <c r="JLH105" s="11"/>
      <c r="JLI105" s="11"/>
      <c r="JLJ105" s="11"/>
      <c r="JLK105" s="11"/>
      <c r="JLL105" s="11"/>
      <c r="JLM105" s="11"/>
      <c r="JLN105" s="11"/>
      <c r="JLO105" s="11"/>
      <c r="JLP105" s="11"/>
      <c r="JLQ105" s="11"/>
      <c r="JLR105" s="11"/>
      <c r="JLS105" s="11"/>
      <c r="JLT105" s="11"/>
      <c r="JLU105" s="11"/>
      <c r="JLV105" s="11"/>
      <c r="JLW105" s="11"/>
      <c r="JLX105" s="11"/>
      <c r="JLY105" s="11"/>
      <c r="JLZ105" s="11"/>
      <c r="JMA105" s="11"/>
      <c r="JMB105" s="11"/>
      <c r="JMC105" s="11"/>
      <c r="JMD105" s="11"/>
      <c r="JME105" s="11"/>
      <c r="JMF105" s="11"/>
      <c r="JMG105" s="11"/>
      <c r="JMH105" s="11"/>
      <c r="JMI105" s="11"/>
      <c r="JMJ105" s="11"/>
      <c r="JMK105" s="11"/>
      <c r="JML105" s="11"/>
      <c r="JMM105" s="11"/>
      <c r="JMN105" s="11"/>
      <c r="JMO105" s="11"/>
      <c r="JMP105" s="11"/>
      <c r="JMQ105" s="11"/>
      <c r="JMR105" s="11"/>
      <c r="JMS105" s="11"/>
      <c r="JMT105" s="11"/>
      <c r="JMU105" s="11"/>
      <c r="JMV105" s="11"/>
      <c r="JMW105" s="11"/>
      <c r="JMX105" s="11"/>
      <c r="JMY105" s="11"/>
      <c r="JMZ105" s="11"/>
      <c r="JNA105" s="11"/>
      <c r="JNB105" s="11"/>
      <c r="JNC105" s="11"/>
      <c r="JND105" s="11"/>
      <c r="JNE105" s="11"/>
      <c r="JNF105" s="11"/>
      <c r="JNG105" s="11"/>
      <c r="JNH105" s="11"/>
      <c r="JNI105" s="11"/>
      <c r="JNJ105" s="11"/>
      <c r="JNK105" s="11"/>
      <c r="JNL105" s="11"/>
      <c r="JNM105" s="11"/>
      <c r="JNN105" s="11"/>
      <c r="JNO105" s="11"/>
      <c r="JNP105" s="11"/>
      <c r="JNQ105" s="11"/>
      <c r="JNR105" s="11"/>
      <c r="JNS105" s="11"/>
      <c r="JNT105" s="11"/>
      <c r="JNU105" s="11"/>
      <c r="JNV105" s="11"/>
      <c r="JNW105" s="11"/>
      <c r="JNX105" s="11"/>
      <c r="JNY105" s="11"/>
      <c r="JNZ105" s="11"/>
      <c r="JOA105" s="11"/>
      <c r="JOB105" s="11"/>
      <c r="JOC105" s="11"/>
      <c r="JOD105" s="11"/>
      <c r="JOE105" s="11"/>
      <c r="JOF105" s="11"/>
      <c r="JOG105" s="11"/>
      <c r="JOH105" s="11"/>
      <c r="JOI105" s="11"/>
      <c r="JOJ105" s="11"/>
      <c r="JOK105" s="11"/>
      <c r="JOL105" s="11"/>
      <c r="JOM105" s="11"/>
      <c r="JON105" s="11"/>
      <c r="JOO105" s="11"/>
      <c r="JOP105" s="11"/>
      <c r="JOQ105" s="11"/>
      <c r="JOR105" s="11"/>
      <c r="JOS105" s="11"/>
      <c r="JOT105" s="11"/>
      <c r="JOU105" s="11"/>
      <c r="JOV105" s="11"/>
      <c r="JOW105" s="11"/>
      <c r="JOX105" s="11"/>
      <c r="JOY105" s="11"/>
      <c r="JOZ105" s="11"/>
      <c r="JPA105" s="11"/>
      <c r="JPB105" s="11"/>
      <c r="JPC105" s="11"/>
      <c r="JPD105" s="11"/>
      <c r="JPE105" s="11"/>
      <c r="JPF105" s="11"/>
      <c r="JPG105" s="11"/>
      <c r="JPH105" s="11"/>
      <c r="JPI105" s="11"/>
      <c r="JPJ105" s="11"/>
      <c r="JPK105" s="11"/>
      <c r="JPL105" s="11"/>
      <c r="JPM105" s="11"/>
      <c r="JPN105" s="11"/>
      <c r="JPO105" s="11"/>
      <c r="JPP105" s="11"/>
      <c r="JPQ105" s="11"/>
      <c r="JPR105" s="11"/>
      <c r="JPS105" s="11"/>
      <c r="JPT105" s="11"/>
      <c r="JPU105" s="11"/>
      <c r="JPV105" s="11"/>
      <c r="JPW105" s="11"/>
      <c r="JPX105" s="11"/>
      <c r="JPY105" s="11"/>
      <c r="JPZ105" s="11"/>
      <c r="JQA105" s="11"/>
      <c r="JQB105" s="11"/>
      <c r="JQC105" s="11"/>
      <c r="JQD105" s="11"/>
      <c r="JQE105" s="11"/>
      <c r="JQF105" s="11"/>
      <c r="JQG105" s="11"/>
      <c r="JQH105" s="11"/>
      <c r="JQI105" s="11"/>
      <c r="JQJ105" s="11"/>
      <c r="JQK105" s="11"/>
      <c r="JQL105" s="11"/>
      <c r="JQM105" s="11"/>
      <c r="JQN105" s="11"/>
      <c r="JQO105" s="11"/>
      <c r="JQP105" s="11"/>
      <c r="JQQ105" s="11"/>
      <c r="JQR105" s="11"/>
      <c r="JQS105" s="11"/>
      <c r="JQT105" s="11"/>
      <c r="JQU105" s="11"/>
      <c r="JQV105" s="11"/>
      <c r="JQW105" s="11"/>
      <c r="JQX105" s="11"/>
      <c r="JQY105" s="11"/>
      <c r="JQZ105" s="11"/>
      <c r="JRA105" s="11"/>
      <c r="JRB105" s="11"/>
      <c r="JRC105" s="11"/>
      <c r="JRD105" s="11"/>
      <c r="JRE105" s="11"/>
      <c r="JRF105" s="11"/>
      <c r="JRG105" s="11"/>
      <c r="JRH105" s="11"/>
      <c r="JRI105" s="11"/>
      <c r="JRJ105" s="11"/>
      <c r="JRK105" s="11"/>
      <c r="JRL105" s="11"/>
      <c r="JRM105" s="11"/>
      <c r="JRN105" s="11"/>
      <c r="JRO105" s="11"/>
      <c r="JRP105" s="11"/>
      <c r="JRQ105" s="11"/>
      <c r="JRR105" s="11"/>
      <c r="JRS105" s="11"/>
      <c r="JRT105" s="11"/>
      <c r="JRU105" s="11"/>
      <c r="JRV105" s="11"/>
      <c r="JRW105" s="11"/>
      <c r="JRX105" s="11"/>
      <c r="JRY105" s="11"/>
      <c r="JRZ105" s="11"/>
      <c r="JSA105" s="11"/>
      <c r="JSB105" s="11"/>
      <c r="JSC105" s="11"/>
      <c r="JSD105" s="11"/>
      <c r="JSE105" s="11"/>
      <c r="JSF105" s="11"/>
      <c r="JSG105" s="11"/>
      <c r="JSH105" s="11"/>
      <c r="JSI105" s="11"/>
      <c r="JSJ105" s="11"/>
      <c r="JSK105" s="11"/>
      <c r="JSL105" s="11"/>
      <c r="JSM105" s="11"/>
      <c r="JSN105" s="11"/>
      <c r="JSO105" s="11"/>
      <c r="JSP105" s="11"/>
      <c r="JSQ105" s="11"/>
      <c r="JSR105" s="11"/>
      <c r="JSS105" s="11"/>
      <c r="JST105" s="11"/>
      <c r="JSU105" s="11"/>
      <c r="JSV105" s="11"/>
      <c r="JSW105" s="11"/>
      <c r="JSX105" s="11"/>
      <c r="JSY105" s="11"/>
      <c r="JSZ105" s="11"/>
      <c r="JTA105" s="11"/>
      <c r="JTB105" s="11"/>
      <c r="JTC105" s="11"/>
      <c r="JTD105" s="11"/>
      <c r="JTE105" s="11"/>
      <c r="JTF105" s="11"/>
      <c r="JTG105" s="11"/>
      <c r="JTH105" s="11"/>
      <c r="JTI105" s="11"/>
      <c r="JTJ105" s="11"/>
      <c r="JTK105" s="11"/>
      <c r="JTL105" s="11"/>
      <c r="JTM105" s="11"/>
      <c r="JTN105" s="11"/>
      <c r="JTO105" s="11"/>
      <c r="JTP105" s="11"/>
      <c r="JTQ105" s="11"/>
      <c r="JTR105" s="11"/>
      <c r="JTS105" s="11"/>
      <c r="JTT105" s="11"/>
      <c r="JTU105" s="11"/>
      <c r="JTV105" s="11"/>
      <c r="JTW105" s="11"/>
      <c r="JTX105" s="11"/>
      <c r="JTY105" s="11"/>
      <c r="JTZ105" s="11"/>
      <c r="JUA105" s="11"/>
      <c r="JUB105" s="11"/>
      <c r="JUC105" s="11"/>
      <c r="JUD105" s="11"/>
      <c r="JUE105" s="11"/>
      <c r="JUF105" s="11"/>
      <c r="JUG105" s="11"/>
      <c r="JUH105" s="11"/>
      <c r="JUI105" s="11"/>
      <c r="JUJ105" s="11"/>
      <c r="JUK105" s="11"/>
      <c r="JUL105" s="11"/>
      <c r="JUM105" s="11"/>
      <c r="JUN105" s="11"/>
      <c r="JUO105" s="11"/>
      <c r="JUP105" s="11"/>
      <c r="JUQ105" s="11"/>
      <c r="JUR105" s="11"/>
      <c r="JUS105" s="11"/>
      <c r="JUT105" s="11"/>
      <c r="JUU105" s="11"/>
      <c r="JUV105" s="11"/>
      <c r="JUW105" s="11"/>
      <c r="JUX105" s="11"/>
      <c r="JUY105" s="11"/>
      <c r="JUZ105" s="11"/>
      <c r="JVA105" s="11"/>
      <c r="JVB105" s="11"/>
      <c r="JVC105" s="11"/>
      <c r="JVD105" s="11"/>
      <c r="JVE105" s="11"/>
      <c r="JVF105" s="11"/>
      <c r="JVG105" s="11"/>
      <c r="JVH105" s="11"/>
      <c r="JVI105" s="11"/>
      <c r="JVJ105" s="11"/>
      <c r="JVK105" s="11"/>
      <c r="JVL105" s="11"/>
      <c r="JVM105" s="11"/>
      <c r="JVN105" s="11"/>
      <c r="JVO105" s="11"/>
      <c r="JVP105" s="11"/>
      <c r="JVQ105" s="11"/>
      <c r="JVR105" s="11"/>
      <c r="JVS105" s="11"/>
      <c r="JVT105" s="11"/>
      <c r="JVU105" s="11"/>
      <c r="JVV105" s="11"/>
      <c r="JVW105" s="11"/>
      <c r="JVX105" s="11"/>
      <c r="JVY105" s="11"/>
      <c r="JVZ105" s="11"/>
      <c r="JWA105" s="11"/>
      <c r="JWB105" s="11"/>
      <c r="JWC105" s="11"/>
      <c r="JWD105" s="11"/>
      <c r="JWE105" s="11"/>
      <c r="JWF105" s="11"/>
      <c r="JWG105" s="11"/>
      <c r="JWH105" s="11"/>
      <c r="JWI105" s="11"/>
      <c r="JWJ105" s="11"/>
      <c r="JWK105" s="11"/>
      <c r="JWL105" s="11"/>
      <c r="JWM105" s="11"/>
      <c r="JWN105" s="11"/>
      <c r="JWO105" s="11"/>
      <c r="JWP105" s="11"/>
      <c r="JWQ105" s="11"/>
      <c r="JWR105" s="11"/>
      <c r="JWS105" s="11"/>
      <c r="JWT105" s="11"/>
      <c r="JWU105" s="11"/>
      <c r="JWV105" s="11"/>
      <c r="JWW105" s="11"/>
      <c r="JWX105" s="11"/>
      <c r="JWY105" s="11"/>
      <c r="JWZ105" s="11"/>
      <c r="JXA105" s="11"/>
      <c r="JXB105" s="11"/>
      <c r="JXC105" s="11"/>
      <c r="JXD105" s="11"/>
      <c r="JXE105" s="11"/>
      <c r="JXF105" s="11"/>
      <c r="JXG105" s="11"/>
      <c r="JXH105" s="11"/>
      <c r="JXI105" s="11"/>
      <c r="JXJ105" s="11"/>
      <c r="JXK105" s="11"/>
      <c r="JXL105" s="11"/>
      <c r="JXM105" s="11"/>
      <c r="JXN105" s="11"/>
      <c r="JXO105" s="11"/>
      <c r="JXP105" s="11"/>
      <c r="JXQ105" s="11"/>
      <c r="JXR105" s="11"/>
      <c r="JXS105" s="11"/>
      <c r="JXT105" s="11"/>
      <c r="JXU105" s="11"/>
      <c r="JXV105" s="11"/>
      <c r="JXW105" s="11"/>
      <c r="JXX105" s="11"/>
      <c r="JXY105" s="11"/>
      <c r="JXZ105" s="11"/>
      <c r="JYA105" s="11"/>
      <c r="JYB105" s="11"/>
      <c r="JYC105" s="11"/>
      <c r="JYD105" s="11"/>
      <c r="JYE105" s="11"/>
      <c r="JYF105" s="11"/>
      <c r="JYG105" s="11"/>
      <c r="JYH105" s="11"/>
      <c r="JYI105" s="11"/>
      <c r="JYJ105" s="11"/>
      <c r="JYK105" s="11"/>
      <c r="JYL105" s="11"/>
      <c r="JYM105" s="11"/>
      <c r="JYN105" s="11"/>
      <c r="JYO105" s="11"/>
      <c r="JYP105" s="11"/>
      <c r="JYQ105" s="11"/>
      <c r="JYR105" s="11"/>
      <c r="JYS105" s="11"/>
      <c r="JYT105" s="11"/>
      <c r="JYU105" s="11"/>
      <c r="JYV105" s="11"/>
      <c r="JYW105" s="11"/>
      <c r="JYX105" s="11"/>
      <c r="JYY105" s="11"/>
      <c r="JYZ105" s="11"/>
      <c r="JZA105" s="11"/>
      <c r="JZB105" s="11"/>
      <c r="JZC105" s="11"/>
      <c r="JZD105" s="11"/>
      <c r="JZE105" s="11"/>
      <c r="JZF105" s="11"/>
      <c r="JZG105" s="11"/>
      <c r="JZH105" s="11"/>
      <c r="JZI105" s="11"/>
      <c r="JZJ105" s="11"/>
      <c r="JZK105" s="11"/>
      <c r="JZL105" s="11"/>
      <c r="JZM105" s="11"/>
      <c r="JZN105" s="11"/>
      <c r="JZO105" s="11"/>
      <c r="JZP105" s="11"/>
      <c r="JZQ105" s="11"/>
      <c r="JZR105" s="11"/>
      <c r="JZS105" s="11"/>
      <c r="JZT105" s="11"/>
      <c r="JZU105" s="11"/>
      <c r="JZV105" s="11"/>
      <c r="JZW105" s="11"/>
      <c r="JZX105" s="11"/>
      <c r="JZY105" s="11"/>
      <c r="JZZ105" s="11"/>
      <c r="KAA105" s="11"/>
      <c r="KAB105" s="11"/>
      <c r="KAC105" s="11"/>
      <c r="KAD105" s="11"/>
      <c r="KAE105" s="11"/>
      <c r="KAF105" s="11"/>
      <c r="KAG105" s="11"/>
      <c r="KAH105" s="11"/>
      <c r="KAI105" s="11"/>
      <c r="KAJ105" s="11"/>
      <c r="KAK105" s="11"/>
      <c r="KAL105" s="11"/>
      <c r="KAM105" s="11"/>
      <c r="KAN105" s="11"/>
      <c r="KAO105" s="11"/>
      <c r="KAP105" s="11"/>
      <c r="KAQ105" s="11"/>
      <c r="KAR105" s="11"/>
      <c r="KAS105" s="11"/>
      <c r="KAT105" s="11"/>
      <c r="KAU105" s="11"/>
      <c r="KAV105" s="11"/>
      <c r="KAW105" s="11"/>
      <c r="KAX105" s="11"/>
      <c r="KAY105" s="11"/>
      <c r="KAZ105" s="11"/>
      <c r="KBA105" s="11"/>
      <c r="KBB105" s="11"/>
      <c r="KBC105" s="11"/>
      <c r="KBD105" s="11"/>
      <c r="KBE105" s="11"/>
      <c r="KBF105" s="11"/>
      <c r="KBG105" s="11"/>
      <c r="KBH105" s="11"/>
      <c r="KBI105" s="11"/>
      <c r="KBJ105" s="11"/>
      <c r="KBK105" s="11"/>
      <c r="KBL105" s="11"/>
      <c r="KBM105" s="11"/>
      <c r="KBN105" s="11"/>
      <c r="KBO105" s="11"/>
      <c r="KBP105" s="11"/>
      <c r="KBQ105" s="11"/>
      <c r="KBR105" s="11"/>
      <c r="KBS105" s="11"/>
      <c r="KBT105" s="11"/>
      <c r="KBU105" s="11"/>
      <c r="KBV105" s="11"/>
      <c r="KBW105" s="11"/>
      <c r="KBX105" s="11"/>
      <c r="KBY105" s="11"/>
      <c r="KBZ105" s="11"/>
      <c r="KCA105" s="11"/>
      <c r="KCB105" s="11"/>
      <c r="KCC105" s="11"/>
      <c r="KCD105" s="11"/>
      <c r="KCE105" s="11"/>
      <c r="KCF105" s="11"/>
      <c r="KCG105" s="11"/>
      <c r="KCH105" s="11"/>
      <c r="KCI105" s="11"/>
      <c r="KCJ105" s="11"/>
      <c r="KCK105" s="11"/>
      <c r="KCL105" s="11"/>
      <c r="KCM105" s="11"/>
      <c r="KCN105" s="11"/>
      <c r="KCO105" s="11"/>
      <c r="KCP105" s="11"/>
      <c r="KCQ105" s="11"/>
      <c r="KCR105" s="11"/>
      <c r="KCS105" s="11"/>
      <c r="KCT105" s="11"/>
      <c r="KCU105" s="11"/>
      <c r="KCV105" s="11"/>
      <c r="KCW105" s="11"/>
      <c r="KCX105" s="11"/>
      <c r="KCY105" s="11"/>
      <c r="KCZ105" s="11"/>
      <c r="KDA105" s="11"/>
      <c r="KDB105" s="11"/>
      <c r="KDC105" s="11"/>
      <c r="KDD105" s="11"/>
      <c r="KDE105" s="11"/>
      <c r="KDF105" s="11"/>
      <c r="KDG105" s="11"/>
      <c r="KDH105" s="11"/>
      <c r="KDI105" s="11"/>
      <c r="KDJ105" s="11"/>
      <c r="KDK105" s="11"/>
      <c r="KDL105" s="11"/>
      <c r="KDM105" s="11"/>
      <c r="KDN105" s="11"/>
      <c r="KDO105" s="11"/>
      <c r="KDP105" s="11"/>
      <c r="KDQ105" s="11"/>
      <c r="KDR105" s="11"/>
      <c r="KDS105" s="11"/>
      <c r="KDT105" s="11"/>
      <c r="KDU105" s="11"/>
      <c r="KDV105" s="11"/>
      <c r="KDW105" s="11"/>
      <c r="KDX105" s="11"/>
      <c r="KDY105" s="11"/>
      <c r="KDZ105" s="11"/>
      <c r="KEA105" s="11"/>
      <c r="KEB105" s="11"/>
      <c r="KEC105" s="11"/>
      <c r="KED105" s="11"/>
      <c r="KEE105" s="11"/>
      <c r="KEF105" s="11"/>
      <c r="KEG105" s="11"/>
      <c r="KEH105" s="11"/>
      <c r="KEI105" s="11"/>
      <c r="KEJ105" s="11"/>
      <c r="KEK105" s="11"/>
      <c r="KEL105" s="11"/>
      <c r="KEM105" s="11"/>
      <c r="KEN105" s="11"/>
      <c r="KEO105" s="11"/>
      <c r="KEP105" s="11"/>
      <c r="KEQ105" s="11"/>
      <c r="KER105" s="11"/>
      <c r="KES105" s="11"/>
      <c r="KET105" s="11"/>
      <c r="KEU105" s="11"/>
      <c r="KEV105" s="11"/>
      <c r="KEW105" s="11"/>
      <c r="KEX105" s="11"/>
      <c r="KEY105" s="11"/>
      <c r="KEZ105" s="11"/>
      <c r="KFA105" s="11"/>
      <c r="KFB105" s="11"/>
      <c r="KFC105" s="11"/>
      <c r="KFD105" s="11"/>
      <c r="KFE105" s="11"/>
      <c r="KFF105" s="11"/>
      <c r="KFG105" s="11"/>
      <c r="KFH105" s="11"/>
      <c r="KFI105" s="11"/>
      <c r="KFJ105" s="11"/>
      <c r="KFK105" s="11"/>
      <c r="KFL105" s="11"/>
      <c r="KFM105" s="11"/>
      <c r="KFN105" s="11"/>
      <c r="KFO105" s="11"/>
      <c r="KFP105" s="11"/>
      <c r="KFQ105" s="11"/>
      <c r="KFR105" s="11"/>
      <c r="KFS105" s="11"/>
      <c r="KFT105" s="11"/>
      <c r="KFU105" s="11"/>
      <c r="KFV105" s="11"/>
      <c r="KFW105" s="11"/>
      <c r="KFX105" s="11"/>
      <c r="KFY105" s="11"/>
      <c r="KFZ105" s="11"/>
      <c r="KGA105" s="11"/>
      <c r="KGB105" s="11"/>
      <c r="KGC105" s="11"/>
      <c r="KGD105" s="11"/>
      <c r="KGE105" s="11"/>
      <c r="KGF105" s="11"/>
      <c r="KGG105" s="11"/>
      <c r="KGH105" s="11"/>
      <c r="KGI105" s="11"/>
      <c r="KGJ105" s="11"/>
      <c r="KGK105" s="11"/>
      <c r="KGL105" s="11"/>
      <c r="KGM105" s="11"/>
      <c r="KGN105" s="11"/>
      <c r="KGO105" s="11"/>
      <c r="KGP105" s="11"/>
      <c r="KGQ105" s="11"/>
      <c r="KGR105" s="11"/>
      <c r="KGS105" s="11"/>
      <c r="KGT105" s="11"/>
      <c r="KGU105" s="11"/>
      <c r="KGV105" s="11"/>
      <c r="KGW105" s="11"/>
      <c r="KGX105" s="11"/>
      <c r="KGY105" s="11"/>
      <c r="KGZ105" s="11"/>
      <c r="KHA105" s="11"/>
      <c r="KHB105" s="11"/>
      <c r="KHC105" s="11"/>
      <c r="KHD105" s="11"/>
      <c r="KHE105" s="11"/>
      <c r="KHF105" s="11"/>
      <c r="KHG105" s="11"/>
      <c r="KHH105" s="11"/>
      <c r="KHI105" s="11"/>
      <c r="KHJ105" s="11"/>
      <c r="KHK105" s="11"/>
      <c r="KHL105" s="11"/>
      <c r="KHM105" s="11"/>
      <c r="KHN105" s="11"/>
      <c r="KHO105" s="11"/>
      <c r="KHP105" s="11"/>
      <c r="KHQ105" s="11"/>
      <c r="KHR105" s="11"/>
      <c r="KHS105" s="11"/>
      <c r="KHT105" s="11"/>
      <c r="KHU105" s="11"/>
      <c r="KHV105" s="11"/>
      <c r="KHW105" s="11"/>
      <c r="KHX105" s="11"/>
      <c r="KHY105" s="11"/>
      <c r="KHZ105" s="11"/>
      <c r="KIA105" s="11"/>
      <c r="KIB105" s="11"/>
      <c r="KIC105" s="11"/>
      <c r="KID105" s="11"/>
      <c r="KIE105" s="11"/>
      <c r="KIF105" s="11"/>
      <c r="KIG105" s="11"/>
      <c r="KIH105" s="11"/>
      <c r="KII105" s="11"/>
      <c r="KIJ105" s="11"/>
      <c r="KIK105" s="11"/>
      <c r="KIL105" s="11"/>
      <c r="KIM105" s="11"/>
      <c r="KIN105" s="11"/>
      <c r="KIO105" s="11"/>
      <c r="KIP105" s="11"/>
      <c r="KIQ105" s="11"/>
      <c r="KIR105" s="11"/>
      <c r="KIS105" s="11"/>
      <c r="KIT105" s="11"/>
      <c r="KIU105" s="11"/>
      <c r="KIV105" s="11"/>
      <c r="KIW105" s="11"/>
      <c r="KIX105" s="11"/>
      <c r="KIY105" s="11"/>
      <c r="KIZ105" s="11"/>
      <c r="KJA105" s="11"/>
      <c r="KJB105" s="11"/>
      <c r="KJC105" s="11"/>
      <c r="KJD105" s="11"/>
      <c r="KJE105" s="11"/>
      <c r="KJF105" s="11"/>
      <c r="KJG105" s="11"/>
      <c r="KJH105" s="11"/>
      <c r="KJI105" s="11"/>
      <c r="KJJ105" s="11"/>
      <c r="KJK105" s="11"/>
      <c r="KJL105" s="11"/>
      <c r="KJM105" s="11"/>
      <c r="KJN105" s="11"/>
      <c r="KJO105" s="11"/>
      <c r="KJP105" s="11"/>
      <c r="KJQ105" s="11"/>
      <c r="KJR105" s="11"/>
      <c r="KJS105" s="11"/>
      <c r="KJT105" s="11"/>
      <c r="KJU105" s="11"/>
      <c r="KJV105" s="11"/>
      <c r="KJW105" s="11"/>
      <c r="KJX105" s="11"/>
      <c r="KJY105" s="11"/>
      <c r="KJZ105" s="11"/>
      <c r="KKA105" s="11"/>
      <c r="KKB105" s="11"/>
      <c r="KKC105" s="11"/>
      <c r="KKD105" s="11"/>
      <c r="KKE105" s="11"/>
      <c r="KKF105" s="11"/>
      <c r="KKG105" s="11"/>
      <c r="KKH105" s="11"/>
      <c r="KKI105" s="11"/>
      <c r="KKJ105" s="11"/>
      <c r="KKK105" s="11"/>
      <c r="KKL105" s="11"/>
      <c r="KKM105" s="11"/>
      <c r="KKN105" s="11"/>
      <c r="KKO105" s="11"/>
      <c r="KKP105" s="11"/>
      <c r="KKQ105" s="11"/>
      <c r="KKR105" s="11"/>
      <c r="KKS105" s="11"/>
      <c r="KKT105" s="11"/>
      <c r="KKU105" s="11"/>
      <c r="KKV105" s="11"/>
      <c r="KKW105" s="11"/>
      <c r="KKX105" s="11"/>
      <c r="KKY105" s="11"/>
      <c r="KKZ105" s="11"/>
      <c r="KLA105" s="11"/>
      <c r="KLB105" s="11"/>
      <c r="KLC105" s="11"/>
      <c r="KLD105" s="11"/>
      <c r="KLE105" s="11"/>
      <c r="KLF105" s="11"/>
      <c r="KLG105" s="11"/>
      <c r="KLH105" s="11"/>
      <c r="KLI105" s="11"/>
      <c r="KLJ105" s="11"/>
      <c r="KLK105" s="11"/>
      <c r="KLL105" s="11"/>
      <c r="KLM105" s="11"/>
      <c r="KLN105" s="11"/>
      <c r="KLO105" s="11"/>
      <c r="KLP105" s="11"/>
      <c r="KLQ105" s="11"/>
      <c r="KLR105" s="11"/>
      <c r="KLS105" s="11"/>
      <c r="KLT105" s="11"/>
      <c r="KLU105" s="11"/>
      <c r="KLV105" s="11"/>
      <c r="KLW105" s="11"/>
      <c r="KLX105" s="11"/>
      <c r="KLY105" s="11"/>
      <c r="KLZ105" s="11"/>
      <c r="KMA105" s="11"/>
      <c r="KMB105" s="11"/>
      <c r="KMC105" s="11"/>
      <c r="KMD105" s="11"/>
      <c r="KME105" s="11"/>
      <c r="KMF105" s="11"/>
      <c r="KMG105" s="11"/>
      <c r="KMH105" s="11"/>
      <c r="KMI105" s="11"/>
      <c r="KMJ105" s="11"/>
      <c r="KMK105" s="11"/>
      <c r="KML105" s="11"/>
      <c r="KMM105" s="11"/>
      <c r="KMN105" s="11"/>
      <c r="KMO105" s="11"/>
      <c r="KMP105" s="11"/>
      <c r="KMQ105" s="11"/>
      <c r="KMR105" s="11"/>
      <c r="KMS105" s="11"/>
      <c r="KMT105" s="11"/>
      <c r="KMU105" s="11"/>
      <c r="KMV105" s="11"/>
      <c r="KMW105" s="11"/>
      <c r="KMX105" s="11"/>
      <c r="KMY105" s="11"/>
      <c r="KMZ105" s="11"/>
      <c r="KNA105" s="11"/>
      <c r="KNB105" s="11"/>
      <c r="KNC105" s="11"/>
      <c r="KND105" s="11"/>
      <c r="KNE105" s="11"/>
      <c r="KNF105" s="11"/>
      <c r="KNG105" s="11"/>
      <c r="KNH105" s="11"/>
      <c r="KNI105" s="11"/>
      <c r="KNJ105" s="11"/>
      <c r="KNK105" s="11"/>
      <c r="KNL105" s="11"/>
      <c r="KNM105" s="11"/>
      <c r="KNN105" s="11"/>
      <c r="KNO105" s="11"/>
      <c r="KNP105" s="11"/>
      <c r="KNQ105" s="11"/>
      <c r="KNR105" s="11"/>
      <c r="KNS105" s="11"/>
      <c r="KNT105" s="11"/>
      <c r="KNU105" s="11"/>
      <c r="KNV105" s="11"/>
      <c r="KNW105" s="11"/>
      <c r="KNX105" s="11"/>
      <c r="KNY105" s="11"/>
      <c r="KNZ105" s="11"/>
      <c r="KOA105" s="11"/>
      <c r="KOB105" s="11"/>
      <c r="KOC105" s="11"/>
      <c r="KOD105" s="11"/>
      <c r="KOE105" s="11"/>
      <c r="KOF105" s="11"/>
      <c r="KOG105" s="11"/>
      <c r="KOH105" s="11"/>
      <c r="KOI105" s="11"/>
      <c r="KOJ105" s="11"/>
      <c r="KOK105" s="11"/>
      <c r="KOL105" s="11"/>
      <c r="KOM105" s="11"/>
      <c r="KON105" s="11"/>
      <c r="KOO105" s="11"/>
      <c r="KOP105" s="11"/>
      <c r="KOQ105" s="11"/>
      <c r="KOR105" s="11"/>
      <c r="KOS105" s="11"/>
      <c r="KOT105" s="11"/>
      <c r="KOU105" s="11"/>
      <c r="KOV105" s="11"/>
      <c r="KOW105" s="11"/>
      <c r="KOX105" s="11"/>
      <c r="KOY105" s="11"/>
      <c r="KOZ105" s="11"/>
      <c r="KPA105" s="11"/>
      <c r="KPB105" s="11"/>
      <c r="KPC105" s="11"/>
      <c r="KPD105" s="11"/>
      <c r="KPE105" s="11"/>
      <c r="KPF105" s="11"/>
      <c r="KPG105" s="11"/>
      <c r="KPH105" s="11"/>
      <c r="KPI105" s="11"/>
      <c r="KPJ105" s="11"/>
      <c r="KPK105" s="11"/>
      <c r="KPL105" s="11"/>
      <c r="KPM105" s="11"/>
      <c r="KPN105" s="11"/>
      <c r="KPO105" s="11"/>
      <c r="KPP105" s="11"/>
      <c r="KPQ105" s="11"/>
      <c r="KPR105" s="11"/>
      <c r="KPS105" s="11"/>
      <c r="KPT105" s="11"/>
      <c r="KPU105" s="11"/>
      <c r="KPV105" s="11"/>
      <c r="KPW105" s="11"/>
      <c r="KPX105" s="11"/>
      <c r="KPY105" s="11"/>
      <c r="KPZ105" s="11"/>
      <c r="KQA105" s="11"/>
      <c r="KQB105" s="11"/>
      <c r="KQC105" s="11"/>
      <c r="KQD105" s="11"/>
      <c r="KQE105" s="11"/>
      <c r="KQF105" s="11"/>
      <c r="KQG105" s="11"/>
      <c r="KQH105" s="11"/>
      <c r="KQI105" s="11"/>
      <c r="KQJ105" s="11"/>
      <c r="KQK105" s="11"/>
      <c r="KQL105" s="11"/>
      <c r="KQM105" s="11"/>
      <c r="KQN105" s="11"/>
      <c r="KQO105" s="11"/>
      <c r="KQP105" s="11"/>
      <c r="KQQ105" s="11"/>
      <c r="KQR105" s="11"/>
      <c r="KQS105" s="11"/>
      <c r="KQT105" s="11"/>
      <c r="KQU105" s="11"/>
      <c r="KQV105" s="11"/>
      <c r="KQW105" s="11"/>
      <c r="KQX105" s="11"/>
      <c r="KQY105" s="11"/>
      <c r="KQZ105" s="11"/>
      <c r="KRA105" s="11"/>
      <c r="KRB105" s="11"/>
      <c r="KRC105" s="11"/>
      <c r="KRD105" s="11"/>
      <c r="KRE105" s="11"/>
      <c r="KRF105" s="11"/>
      <c r="KRG105" s="11"/>
      <c r="KRH105" s="11"/>
      <c r="KRI105" s="11"/>
      <c r="KRJ105" s="11"/>
      <c r="KRK105" s="11"/>
      <c r="KRL105" s="11"/>
      <c r="KRM105" s="11"/>
      <c r="KRN105" s="11"/>
      <c r="KRO105" s="11"/>
      <c r="KRP105" s="11"/>
      <c r="KRQ105" s="11"/>
      <c r="KRR105" s="11"/>
      <c r="KRS105" s="11"/>
      <c r="KRT105" s="11"/>
      <c r="KRU105" s="11"/>
      <c r="KRV105" s="11"/>
      <c r="KRW105" s="11"/>
      <c r="KRX105" s="11"/>
      <c r="KRY105" s="11"/>
      <c r="KRZ105" s="11"/>
      <c r="KSA105" s="11"/>
      <c r="KSB105" s="11"/>
      <c r="KSC105" s="11"/>
      <c r="KSD105" s="11"/>
      <c r="KSE105" s="11"/>
      <c r="KSF105" s="11"/>
      <c r="KSG105" s="11"/>
      <c r="KSH105" s="11"/>
      <c r="KSI105" s="11"/>
      <c r="KSJ105" s="11"/>
      <c r="KSK105" s="11"/>
      <c r="KSL105" s="11"/>
      <c r="KSM105" s="11"/>
      <c r="KSN105" s="11"/>
      <c r="KSO105" s="11"/>
      <c r="KSP105" s="11"/>
      <c r="KSQ105" s="11"/>
      <c r="KSR105" s="11"/>
      <c r="KSS105" s="11"/>
      <c r="KST105" s="11"/>
      <c r="KSU105" s="11"/>
      <c r="KSV105" s="11"/>
      <c r="KSW105" s="11"/>
      <c r="KSX105" s="11"/>
      <c r="KSY105" s="11"/>
      <c r="KSZ105" s="11"/>
      <c r="KTA105" s="11"/>
      <c r="KTB105" s="11"/>
      <c r="KTC105" s="11"/>
      <c r="KTD105" s="11"/>
      <c r="KTE105" s="11"/>
      <c r="KTF105" s="11"/>
      <c r="KTG105" s="11"/>
      <c r="KTH105" s="11"/>
      <c r="KTI105" s="11"/>
      <c r="KTJ105" s="11"/>
      <c r="KTK105" s="11"/>
      <c r="KTL105" s="11"/>
      <c r="KTM105" s="11"/>
      <c r="KTN105" s="11"/>
      <c r="KTO105" s="11"/>
      <c r="KTP105" s="11"/>
      <c r="KTQ105" s="11"/>
      <c r="KTR105" s="11"/>
      <c r="KTS105" s="11"/>
      <c r="KTT105" s="11"/>
      <c r="KTU105" s="11"/>
      <c r="KTV105" s="11"/>
      <c r="KTW105" s="11"/>
      <c r="KTX105" s="11"/>
      <c r="KTY105" s="11"/>
      <c r="KTZ105" s="11"/>
      <c r="KUA105" s="11"/>
      <c r="KUB105" s="11"/>
      <c r="KUC105" s="11"/>
      <c r="KUD105" s="11"/>
      <c r="KUE105" s="11"/>
      <c r="KUF105" s="11"/>
      <c r="KUG105" s="11"/>
      <c r="KUH105" s="11"/>
      <c r="KUI105" s="11"/>
      <c r="KUJ105" s="11"/>
      <c r="KUK105" s="11"/>
      <c r="KUL105" s="11"/>
      <c r="KUM105" s="11"/>
      <c r="KUN105" s="11"/>
      <c r="KUO105" s="11"/>
      <c r="KUP105" s="11"/>
      <c r="KUQ105" s="11"/>
      <c r="KUR105" s="11"/>
      <c r="KUS105" s="11"/>
      <c r="KUT105" s="11"/>
      <c r="KUU105" s="11"/>
      <c r="KUV105" s="11"/>
      <c r="KUW105" s="11"/>
      <c r="KUX105" s="11"/>
      <c r="KUY105" s="11"/>
      <c r="KUZ105" s="11"/>
      <c r="KVA105" s="11"/>
      <c r="KVB105" s="11"/>
      <c r="KVC105" s="11"/>
      <c r="KVD105" s="11"/>
      <c r="KVE105" s="11"/>
      <c r="KVF105" s="11"/>
      <c r="KVG105" s="11"/>
      <c r="KVH105" s="11"/>
      <c r="KVI105" s="11"/>
      <c r="KVJ105" s="11"/>
      <c r="KVK105" s="11"/>
      <c r="KVL105" s="11"/>
      <c r="KVM105" s="11"/>
      <c r="KVN105" s="11"/>
      <c r="KVO105" s="11"/>
      <c r="KVP105" s="11"/>
      <c r="KVQ105" s="11"/>
      <c r="KVR105" s="11"/>
      <c r="KVS105" s="11"/>
      <c r="KVT105" s="11"/>
      <c r="KVU105" s="11"/>
      <c r="KVV105" s="11"/>
      <c r="KVW105" s="11"/>
      <c r="KVX105" s="11"/>
      <c r="KVY105" s="11"/>
      <c r="KVZ105" s="11"/>
      <c r="KWA105" s="11"/>
      <c r="KWB105" s="11"/>
      <c r="KWC105" s="11"/>
      <c r="KWD105" s="11"/>
      <c r="KWE105" s="11"/>
      <c r="KWF105" s="11"/>
      <c r="KWG105" s="11"/>
      <c r="KWH105" s="11"/>
      <c r="KWI105" s="11"/>
      <c r="KWJ105" s="11"/>
      <c r="KWK105" s="11"/>
      <c r="KWL105" s="11"/>
      <c r="KWM105" s="11"/>
      <c r="KWN105" s="11"/>
      <c r="KWO105" s="11"/>
      <c r="KWP105" s="11"/>
      <c r="KWQ105" s="11"/>
      <c r="KWR105" s="11"/>
      <c r="KWS105" s="11"/>
      <c r="KWT105" s="11"/>
      <c r="KWU105" s="11"/>
      <c r="KWV105" s="11"/>
      <c r="KWW105" s="11"/>
      <c r="KWX105" s="11"/>
      <c r="KWY105" s="11"/>
      <c r="KWZ105" s="11"/>
      <c r="KXA105" s="11"/>
      <c r="KXB105" s="11"/>
      <c r="KXC105" s="11"/>
      <c r="KXD105" s="11"/>
      <c r="KXE105" s="11"/>
      <c r="KXF105" s="11"/>
      <c r="KXG105" s="11"/>
      <c r="KXH105" s="11"/>
      <c r="KXI105" s="11"/>
      <c r="KXJ105" s="11"/>
      <c r="KXK105" s="11"/>
      <c r="KXL105" s="11"/>
      <c r="KXM105" s="11"/>
      <c r="KXN105" s="11"/>
      <c r="KXO105" s="11"/>
      <c r="KXP105" s="11"/>
      <c r="KXQ105" s="11"/>
      <c r="KXR105" s="11"/>
      <c r="KXS105" s="11"/>
      <c r="KXT105" s="11"/>
      <c r="KXU105" s="11"/>
      <c r="KXV105" s="11"/>
      <c r="KXW105" s="11"/>
      <c r="KXX105" s="11"/>
      <c r="KXY105" s="11"/>
      <c r="KXZ105" s="11"/>
      <c r="KYA105" s="11"/>
      <c r="KYB105" s="11"/>
      <c r="KYC105" s="11"/>
      <c r="KYD105" s="11"/>
      <c r="KYE105" s="11"/>
      <c r="KYF105" s="11"/>
      <c r="KYG105" s="11"/>
      <c r="KYH105" s="11"/>
      <c r="KYI105" s="11"/>
      <c r="KYJ105" s="11"/>
      <c r="KYK105" s="11"/>
      <c r="KYL105" s="11"/>
      <c r="KYM105" s="11"/>
      <c r="KYN105" s="11"/>
      <c r="KYO105" s="11"/>
      <c r="KYP105" s="11"/>
      <c r="KYQ105" s="11"/>
      <c r="KYR105" s="11"/>
      <c r="KYS105" s="11"/>
      <c r="KYT105" s="11"/>
      <c r="KYU105" s="11"/>
      <c r="KYV105" s="11"/>
      <c r="KYW105" s="11"/>
      <c r="KYX105" s="11"/>
      <c r="KYY105" s="11"/>
      <c r="KYZ105" s="11"/>
      <c r="KZA105" s="11"/>
      <c r="KZB105" s="11"/>
      <c r="KZC105" s="11"/>
      <c r="KZD105" s="11"/>
      <c r="KZE105" s="11"/>
      <c r="KZF105" s="11"/>
      <c r="KZG105" s="11"/>
      <c r="KZH105" s="11"/>
      <c r="KZI105" s="11"/>
      <c r="KZJ105" s="11"/>
      <c r="KZK105" s="11"/>
      <c r="KZL105" s="11"/>
      <c r="KZM105" s="11"/>
      <c r="KZN105" s="11"/>
      <c r="KZO105" s="11"/>
      <c r="KZP105" s="11"/>
      <c r="KZQ105" s="11"/>
      <c r="KZR105" s="11"/>
      <c r="KZS105" s="11"/>
      <c r="KZT105" s="11"/>
      <c r="KZU105" s="11"/>
      <c r="KZV105" s="11"/>
      <c r="KZW105" s="11"/>
      <c r="KZX105" s="11"/>
      <c r="KZY105" s="11"/>
      <c r="KZZ105" s="11"/>
      <c r="LAA105" s="11"/>
      <c r="LAB105" s="11"/>
      <c r="LAC105" s="11"/>
      <c r="LAD105" s="11"/>
      <c r="LAE105" s="11"/>
      <c r="LAF105" s="11"/>
      <c r="LAG105" s="11"/>
      <c r="LAH105" s="11"/>
      <c r="LAI105" s="11"/>
      <c r="LAJ105" s="11"/>
      <c r="LAK105" s="11"/>
      <c r="LAL105" s="11"/>
      <c r="LAM105" s="11"/>
      <c r="LAN105" s="11"/>
      <c r="LAO105" s="11"/>
      <c r="LAP105" s="11"/>
      <c r="LAQ105" s="11"/>
      <c r="LAR105" s="11"/>
      <c r="LAS105" s="11"/>
      <c r="LAT105" s="11"/>
      <c r="LAU105" s="11"/>
      <c r="LAV105" s="11"/>
      <c r="LAW105" s="11"/>
      <c r="LAX105" s="11"/>
      <c r="LAY105" s="11"/>
      <c r="LAZ105" s="11"/>
      <c r="LBA105" s="11"/>
      <c r="LBB105" s="11"/>
      <c r="LBC105" s="11"/>
      <c r="LBD105" s="11"/>
      <c r="LBE105" s="11"/>
      <c r="LBF105" s="11"/>
      <c r="LBG105" s="11"/>
      <c r="LBH105" s="11"/>
      <c r="LBI105" s="11"/>
      <c r="LBJ105" s="11"/>
      <c r="LBK105" s="11"/>
      <c r="LBL105" s="11"/>
      <c r="LBM105" s="11"/>
      <c r="LBN105" s="11"/>
      <c r="LBO105" s="11"/>
      <c r="LBP105" s="11"/>
      <c r="LBQ105" s="11"/>
      <c r="LBR105" s="11"/>
      <c r="LBS105" s="11"/>
      <c r="LBT105" s="11"/>
      <c r="LBU105" s="11"/>
      <c r="LBV105" s="11"/>
      <c r="LBW105" s="11"/>
      <c r="LBX105" s="11"/>
      <c r="LBY105" s="11"/>
      <c r="LBZ105" s="11"/>
      <c r="LCA105" s="11"/>
      <c r="LCB105" s="11"/>
      <c r="LCC105" s="11"/>
      <c r="LCD105" s="11"/>
      <c r="LCE105" s="11"/>
      <c r="LCF105" s="11"/>
      <c r="LCG105" s="11"/>
      <c r="LCH105" s="11"/>
      <c r="LCI105" s="11"/>
      <c r="LCJ105" s="11"/>
      <c r="LCK105" s="11"/>
      <c r="LCL105" s="11"/>
      <c r="LCM105" s="11"/>
      <c r="LCN105" s="11"/>
      <c r="LCO105" s="11"/>
      <c r="LCP105" s="11"/>
      <c r="LCQ105" s="11"/>
      <c r="LCR105" s="11"/>
      <c r="LCS105" s="11"/>
      <c r="LCT105" s="11"/>
      <c r="LCU105" s="11"/>
      <c r="LCV105" s="11"/>
      <c r="LCW105" s="11"/>
      <c r="LCX105" s="11"/>
      <c r="LCY105" s="11"/>
      <c r="LCZ105" s="11"/>
      <c r="LDA105" s="11"/>
      <c r="LDB105" s="11"/>
      <c r="LDC105" s="11"/>
      <c r="LDD105" s="11"/>
      <c r="LDE105" s="11"/>
      <c r="LDF105" s="11"/>
      <c r="LDG105" s="11"/>
      <c r="LDH105" s="11"/>
      <c r="LDI105" s="11"/>
      <c r="LDJ105" s="11"/>
      <c r="LDK105" s="11"/>
      <c r="LDL105" s="11"/>
      <c r="LDM105" s="11"/>
      <c r="LDN105" s="11"/>
      <c r="LDO105" s="11"/>
      <c r="LDP105" s="11"/>
      <c r="LDQ105" s="11"/>
      <c r="LDR105" s="11"/>
      <c r="LDS105" s="11"/>
      <c r="LDT105" s="11"/>
      <c r="LDU105" s="11"/>
      <c r="LDV105" s="11"/>
      <c r="LDW105" s="11"/>
      <c r="LDX105" s="11"/>
      <c r="LDY105" s="11"/>
      <c r="LDZ105" s="11"/>
      <c r="LEA105" s="11"/>
      <c r="LEB105" s="11"/>
      <c r="LEC105" s="11"/>
      <c r="LED105" s="11"/>
      <c r="LEE105" s="11"/>
      <c r="LEF105" s="11"/>
      <c r="LEG105" s="11"/>
      <c r="LEH105" s="11"/>
      <c r="LEI105" s="11"/>
      <c r="LEJ105" s="11"/>
      <c r="LEK105" s="11"/>
      <c r="LEL105" s="11"/>
      <c r="LEM105" s="11"/>
      <c r="LEN105" s="11"/>
      <c r="LEO105" s="11"/>
      <c r="LEP105" s="11"/>
      <c r="LEQ105" s="11"/>
      <c r="LER105" s="11"/>
      <c r="LES105" s="11"/>
      <c r="LET105" s="11"/>
      <c r="LEU105" s="11"/>
      <c r="LEV105" s="11"/>
      <c r="LEW105" s="11"/>
      <c r="LEX105" s="11"/>
      <c r="LEY105" s="11"/>
      <c r="LEZ105" s="11"/>
      <c r="LFA105" s="11"/>
      <c r="LFB105" s="11"/>
      <c r="LFC105" s="11"/>
      <c r="LFD105" s="11"/>
      <c r="LFE105" s="11"/>
      <c r="LFF105" s="11"/>
      <c r="LFG105" s="11"/>
      <c r="LFH105" s="11"/>
      <c r="LFI105" s="11"/>
      <c r="LFJ105" s="11"/>
      <c r="LFK105" s="11"/>
      <c r="LFL105" s="11"/>
      <c r="LFM105" s="11"/>
      <c r="LFN105" s="11"/>
      <c r="LFO105" s="11"/>
      <c r="LFP105" s="11"/>
      <c r="LFQ105" s="11"/>
      <c r="LFR105" s="11"/>
      <c r="LFS105" s="11"/>
      <c r="LFT105" s="11"/>
      <c r="LFU105" s="11"/>
      <c r="LFV105" s="11"/>
      <c r="LFW105" s="11"/>
      <c r="LFX105" s="11"/>
      <c r="LFY105" s="11"/>
      <c r="LFZ105" s="11"/>
      <c r="LGA105" s="11"/>
      <c r="LGB105" s="11"/>
      <c r="LGC105" s="11"/>
      <c r="LGD105" s="11"/>
      <c r="LGE105" s="11"/>
      <c r="LGF105" s="11"/>
      <c r="LGG105" s="11"/>
      <c r="LGH105" s="11"/>
      <c r="LGI105" s="11"/>
      <c r="LGJ105" s="11"/>
      <c r="LGK105" s="11"/>
      <c r="LGL105" s="11"/>
      <c r="LGM105" s="11"/>
      <c r="LGN105" s="11"/>
      <c r="LGO105" s="11"/>
      <c r="LGP105" s="11"/>
      <c r="LGQ105" s="11"/>
      <c r="LGR105" s="11"/>
      <c r="LGS105" s="11"/>
      <c r="LGT105" s="11"/>
      <c r="LGU105" s="11"/>
      <c r="LGV105" s="11"/>
      <c r="LGW105" s="11"/>
      <c r="LGX105" s="11"/>
      <c r="LGY105" s="11"/>
      <c r="LGZ105" s="11"/>
      <c r="LHA105" s="11"/>
      <c r="LHB105" s="11"/>
      <c r="LHC105" s="11"/>
      <c r="LHD105" s="11"/>
      <c r="LHE105" s="11"/>
      <c r="LHF105" s="11"/>
      <c r="LHG105" s="11"/>
      <c r="LHH105" s="11"/>
      <c r="LHI105" s="11"/>
      <c r="LHJ105" s="11"/>
      <c r="LHK105" s="11"/>
      <c r="LHL105" s="11"/>
      <c r="LHM105" s="11"/>
      <c r="LHN105" s="11"/>
      <c r="LHO105" s="11"/>
      <c r="LHP105" s="11"/>
      <c r="LHQ105" s="11"/>
      <c r="LHR105" s="11"/>
      <c r="LHS105" s="11"/>
      <c r="LHT105" s="11"/>
      <c r="LHU105" s="11"/>
      <c r="LHV105" s="11"/>
      <c r="LHW105" s="11"/>
      <c r="LHX105" s="11"/>
      <c r="LHY105" s="11"/>
      <c r="LHZ105" s="11"/>
      <c r="LIA105" s="11"/>
      <c r="LIB105" s="11"/>
      <c r="LIC105" s="11"/>
      <c r="LID105" s="11"/>
      <c r="LIE105" s="11"/>
      <c r="LIF105" s="11"/>
      <c r="LIG105" s="11"/>
      <c r="LIH105" s="11"/>
      <c r="LII105" s="11"/>
      <c r="LIJ105" s="11"/>
      <c r="LIK105" s="11"/>
      <c r="LIL105" s="11"/>
      <c r="LIM105" s="11"/>
      <c r="LIN105" s="11"/>
      <c r="LIO105" s="11"/>
      <c r="LIP105" s="11"/>
      <c r="LIQ105" s="11"/>
      <c r="LIR105" s="11"/>
      <c r="LIS105" s="11"/>
      <c r="LIT105" s="11"/>
      <c r="LIU105" s="11"/>
      <c r="LIV105" s="11"/>
      <c r="LIW105" s="11"/>
      <c r="LIX105" s="11"/>
      <c r="LIY105" s="11"/>
      <c r="LIZ105" s="11"/>
      <c r="LJA105" s="11"/>
      <c r="LJB105" s="11"/>
      <c r="LJC105" s="11"/>
      <c r="LJD105" s="11"/>
      <c r="LJE105" s="11"/>
      <c r="LJF105" s="11"/>
      <c r="LJG105" s="11"/>
      <c r="LJH105" s="11"/>
      <c r="LJI105" s="11"/>
      <c r="LJJ105" s="11"/>
      <c r="LJK105" s="11"/>
      <c r="LJL105" s="11"/>
      <c r="LJM105" s="11"/>
      <c r="LJN105" s="11"/>
      <c r="LJO105" s="11"/>
      <c r="LJP105" s="11"/>
      <c r="LJQ105" s="11"/>
      <c r="LJR105" s="11"/>
      <c r="LJS105" s="11"/>
      <c r="LJT105" s="11"/>
      <c r="LJU105" s="11"/>
      <c r="LJV105" s="11"/>
      <c r="LJW105" s="11"/>
      <c r="LJX105" s="11"/>
      <c r="LJY105" s="11"/>
      <c r="LJZ105" s="11"/>
      <c r="LKA105" s="11"/>
      <c r="LKB105" s="11"/>
      <c r="LKC105" s="11"/>
      <c r="LKD105" s="11"/>
      <c r="LKE105" s="11"/>
      <c r="LKF105" s="11"/>
      <c r="LKG105" s="11"/>
      <c r="LKH105" s="11"/>
      <c r="LKI105" s="11"/>
      <c r="LKJ105" s="11"/>
      <c r="LKK105" s="11"/>
      <c r="LKL105" s="11"/>
      <c r="LKM105" s="11"/>
      <c r="LKN105" s="11"/>
      <c r="LKO105" s="11"/>
      <c r="LKP105" s="11"/>
      <c r="LKQ105" s="11"/>
      <c r="LKR105" s="11"/>
      <c r="LKS105" s="11"/>
      <c r="LKT105" s="11"/>
      <c r="LKU105" s="11"/>
      <c r="LKV105" s="11"/>
      <c r="LKW105" s="11"/>
      <c r="LKX105" s="11"/>
      <c r="LKY105" s="11"/>
      <c r="LKZ105" s="11"/>
      <c r="LLA105" s="11"/>
      <c r="LLB105" s="11"/>
      <c r="LLC105" s="11"/>
      <c r="LLD105" s="11"/>
      <c r="LLE105" s="11"/>
      <c r="LLF105" s="11"/>
      <c r="LLG105" s="11"/>
      <c r="LLH105" s="11"/>
      <c r="LLI105" s="11"/>
      <c r="LLJ105" s="11"/>
      <c r="LLK105" s="11"/>
      <c r="LLL105" s="11"/>
      <c r="LLM105" s="11"/>
      <c r="LLN105" s="11"/>
      <c r="LLO105" s="11"/>
      <c r="LLP105" s="11"/>
      <c r="LLQ105" s="11"/>
      <c r="LLR105" s="11"/>
      <c r="LLS105" s="11"/>
      <c r="LLT105" s="11"/>
      <c r="LLU105" s="11"/>
      <c r="LLV105" s="11"/>
      <c r="LLW105" s="11"/>
      <c r="LLX105" s="11"/>
      <c r="LLY105" s="11"/>
      <c r="LLZ105" s="11"/>
      <c r="LMA105" s="11"/>
      <c r="LMB105" s="11"/>
      <c r="LMC105" s="11"/>
      <c r="LMD105" s="11"/>
      <c r="LME105" s="11"/>
      <c r="LMF105" s="11"/>
      <c r="LMG105" s="11"/>
      <c r="LMH105" s="11"/>
      <c r="LMI105" s="11"/>
      <c r="LMJ105" s="11"/>
      <c r="LMK105" s="11"/>
      <c r="LML105" s="11"/>
      <c r="LMM105" s="11"/>
      <c r="LMN105" s="11"/>
      <c r="LMO105" s="11"/>
      <c r="LMP105" s="11"/>
      <c r="LMQ105" s="11"/>
      <c r="LMR105" s="11"/>
      <c r="LMS105" s="11"/>
      <c r="LMT105" s="11"/>
      <c r="LMU105" s="11"/>
      <c r="LMV105" s="11"/>
      <c r="LMW105" s="11"/>
      <c r="LMX105" s="11"/>
      <c r="LMY105" s="11"/>
      <c r="LMZ105" s="11"/>
      <c r="LNA105" s="11"/>
      <c r="LNB105" s="11"/>
      <c r="LNC105" s="11"/>
      <c r="LND105" s="11"/>
      <c r="LNE105" s="11"/>
      <c r="LNF105" s="11"/>
      <c r="LNG105" s="11"/>
      <c r="LNH105" s="11"/>
      <c r="LNI105" s="11"/>
      <c r="LNJ105" s="11"/>
      <c r="LNK105" s="11"/>
      <c r="LNL105" s="11"/>
      <c r="LNM105" s="11"/>
      <c r="LNN105" s="11"/>
      <c r="LNO105" s="11"/>
      <c r="LNP105" s="11"/>
      <c r="LNQ105" s="11"/>
      <c r="LNR105" s="11"/>
      <c r="LNS105" s="11"/>
      <c r="LNT105" s="11"/>
      <c r="LNU105" s="11"/>
      <c r="LNV105" s="11"/>
      <c r="LNW105" s="11"/>
      <c r="LNX105" s="11"/>
      <c r="LNY105" s="11"/>
      <c r="LNZ105" s="11"/>
      <c r="LOA105" s="11"/>
      <c r="LOB105" s="11"/>
      <c r="LOC105" s="11"/>
      <c r="LOD105" s="11"/>
      <c r="LOE105" s="11"/>
      <c r="LOF105" s="11"/>
      <c r="LOG105" s="11"/>
      <c r="LOH105" s="11"/>
      <c r="LOI105" s="11"/>
      <c r="LOJ105" s="11"/>
      <c r="LOK105" s="11"/>
      <c r="LOL105" s="11"/>
      <c r="LOM105" s="11"/>
      <c r="LON105" s="11"/>
      <c r="LOO105" s="11"/>
      <c r="LOP105" s="11"/>
      <c r="LOQ105" s="11"/>
      <c r="LOR105" s="11"/>
      <c r="LOS105" s="11"/>
      <c r="LOT105" s="11"/>
      <c r="LOU105" s="11"/>
      <c r="LOV105" s="11"/>
      <c r="LOW105" s="11"/>
      <c r="LOX105" s="11"/>
      <c r="LOY105" s="11"/>
      <c r="LOZ105" s="11"/>
      <c r="LPA105" s="11"/>
      <c r="LPB105" s="11"/>
      <c r="LPC105" s="11"/>
      <c r="LPD105" s="11"/>
      <c r="LPE105" s="11"/>
      <c r="LPF105" s="11"/>
      <c r="LPG105" s="11"/>
      <c r="LPH105" s="11"/>
      <c r="LPI105" s="11"/>
      <c r="LPJ105" s="11"/>
      <c r="LPK105" s="11"/>
      <c r="LPL105" s="11"/>
      <c r="LPM105" s="11"/>
      <c r="LPN105" s="11"/>
      <c r="LPO105" s="11"/>
      <c r="LPP105" s="11"/>
      <c r="LPQ105" s="11"/>
      <c r="LPR105" s="11"/>
      <c r="LPS105" s="11"/>
      <c r="LPT105" s="11"/>
      <c r="LPU105" s="11"/>
      <c r="LPV105" s="11"/>
      <c r="LPW105" s="11"/>
      <c r="LPX105" s="11"/>
      <c r="LPY105" s="11"/>
      <c r="LPZ105" s="11"/>
      <c r="LQA105" s="11"/>
      <c r="LQB105" s="11"/>
      <c r="LQC105" s="11"/>
      <c r="LQD105" s="11"/>
      <c r="LQE105" s="11"/>
      <c r="LQF105" s="11"/>
      <c r="LQG105" s="11"/>
      <c r="LQH105" s="11"/>
      <c r="LQI105" s="11"/>
      <c r="LQJ105" s="11"/>
      <c r="LQK105" s="11"/>
      <c r="LQL105" s="11"/>
      <c r="LQM105" s="11"/>
      <c r="LQN105" s="11"/>
      <c r="LQO105" s="11"/>
      <c r="LQP105" s="11"/>
      <c r="LQQ105" s="11"/>
      <c r="LQR105" s="11"/>
      <c r="LQS105" s="11"/>
      <c r="LQT105" s="11"/>
      <c r="LQU105" s="11"/>
      <c r="LQV105" s="11"/>
      <c r="LQW105" s="11"/>
      <c r="LQX105" s="11"/>
      <c r="LQY105" s="11"/>
      <c r="LQZ105" s="11"/>
      <c r="LRA105" s="11"/>
      <c r="LRB105" s="11"/>
      <c r="LRC105" s="11"/>
      <c r="LRD105" s="11"/>
      <c r="LRE105" s="11"/>
      <c r="LRF105" s="11"/>
      <c r="LRG105" s="11"/>
      <c r="LRH105" s="11"/>
      <c r="LRI105" s="11"/>
      <c r="LRJ105" s="11"/>
      <c r="LRK105" s="11"/>
      <c r="LRL105" s="11"/>
      <c r="LRM105" s="11"/>
      <c r="LRN105" s="11"/>
      <c r="LRO105" s="11"/>
      <c r="LRP105" s="11"/>
      <c r="LRQ105" s="11"/>
      <c r="LRR105" s="11"/>
      <c r="LRS105" s="11"/>
      <c r="LRT105" s="11"/>
      <c r="LRU105" s="11"/>
      <c r="LRV105" s="11"/>
      <c r="LRW105" s="11"/>
      <c r="LRX105" s="11"/>
      <c r="LRY105" s="11"/>
      <c r="LRZ105" s="11"/>
      <c r="LSA105" s="11"/>
      <c r="LSB105" s="11"/>
      <c r="LSC105" s="11"/>
      <c r="LSD105" s="11"/>
      <c r="LSE105" s="11"/>
      <c r="LSF105" s="11"/>
      <c r="LSG105" s="11"/>
      <c r="LSH105" s="11"/>
      <c r="LSI105" s="11"/>
      <c r="LSJ105" s="11"/>
      <c r="LSK105" s="11"/>
      <c r="LSL105" s="11"/>
      <c r="LSM105" s="11"/>
      <c r="LSN105" s="11"/>
      <c r="LSO105" s="11"/>
      <c r="LSP105" s="11"/>
      <c r="LSQ105" s="11"/>
      <c r="LSR105" s="11"/>
      <c r="LSS105" s="11"/>
      <c r="LST105" s="11"/>
      <c r="LSU105" s="11"/>
      <c r="LSV105" s="11"/>
      <c r="LSW105" s="11"/>
      <c r="LSX105" s="11"/>
      <c r="LSY105" s="11"/>
      <c r="LSZ105" s="11"/>
      <c r="LTA105" s="11"/>
      <c r="LTB105" s="11"/>
      <c r="LTC105" s="11"/>
      <c r="LTD105" s="11"/>
      <c r="LTE105" s="11"/>
      <c r="LTF105" s="11"/>
      <c r="LTG105" s="11"/>
      <c r="LTH105" s="11"/>
      <c r="LTI105" s="11"/>
      <c r="LTJ105" s="11"/>
      <c r="LTK105" s="11"/>
      <c r="LTL105" s="11"/>
      <c r="LTM105" s="11"/>
      <c r="LTN105" s="11"/>
      <c r="LTO105" s="11"/>
      <c r="LTP105" s="11"/>
      <c r="LTQ105" s="11"/>
      <c r="LTR105" s="11"/>
      <c r="LTS105" s="11"/>
      <c r="LTT105" s="11"/>
      <c r="LTU105" s="11"/>
      <c r="LTV105" s="11"/>
      <c r="LTW105" s="11"/>
      <c r="LTX105" s="11"/>
      <c r="LTY105" s="11"/>
      <c r="LTZ105" s="11"/>
      <c r="LUA105" s="11"/>
      <c r="LUB105" s="11"/>
      <c r="LUC105" s="11"/>
      <c r="LUD105" s="11"/>
      <c r="LUE105" s="11"/>
      <c r="LUF105" s="11"/>
      <c r="LUG105" s="11"/>
      <c r="LUH105" s="11"/>
      <c r="LUI105" s="11"/>
      <c r="LUJ105" s="11"/>
      <c r="LUK105" s="11"/>
      <c r="LUL105" s="11"/>
      <c r="LUM105" s="11"/>
      <c r="LUN105" s="11"/>
      <c r="LUO105" s="11"/>
      <c r="LUP105" s="11"/>
      <c r="LUQ105" s="11"/>
      <c r="LUR105" s="11"/>
      <c r="LUS105" s="11"/>
      <c r="LUT105" s="11"/>
      <c r="LUU105" s="11"/>
      <c r="LUV105" s="11"/>
      <c r="LUW105" s="11"/>
      <c r="LUX105" s="11"/>
      <c r="LUY105" s="11"/>
      <c r="LUZ105" s="11"/>
      <c r="LVA105" s="11"/>
      <c r="LVB105" s="11"/>
      <c r="LVC105" s="11"/>
      <c r="LVD105" s="11"/>
      <c r="LVE105" s="11"/>
      <c r="LVF105" s="11"/>
      <c r="LVG105" s="11"/>
      <c r="LVH105" s="11"/>
      <c r="LVI105" s="11"/>
      <c r="LVJ105" s="11"/>
      <c r="LVK105" s="11"/>
      <c r="LVL105" s="11"/>
      <c r="LVM105" s="11"/>
      <c r="LVN105" s="11"/>
      <c r="LVO105" s="11"/>
      <c r="LVP105" s="11"/>
      <c r="LVQ105" s="11"/>
      <c r="LVR105" s="11"/>
      <c r="LVS105" s="11"/>
      <c r="LVT105" s="11"/>
      <c r="LVU105" s="11"/>
      <c r="LVV105" s="11"/>
      <c r="LVW105" s="11"/>
      <c r="LVX105" s="11"/>
      <c r="LVY105" s="11"/>
      <c r="LVZ105" s="11"/>
      <c r="LWA105" s="11"/>
      <c r="LWB105" s="11"/>
      <c r="LWC105" s="11"/>
      <c r="LWD105" s="11"/>
      <c r="LWE105" s="11"/>
      <c r="LWF105" s="11"/>
      <c r="LWG105" s="11"/>
      <c r="LWH105" s="11"/>
      <c r="LWI105" s="11"/>
      <c r="LWJ105" s="11"/>
      <c r="LWK105" s="11"/>
      <c r="LWL105" s="11"/>
      <c r="LWM105" s="11"/>
      <c r="LWN105" s="11"/>
      <c r="LWO105" s="11"/>
      <c r="LWP105" s="11"/>
      <c r="LWQ105" s="11"/>
      <c r="LWR105" s="11"/>
      <c r="LWS105" s="11"/>
      <c r="LWT105" s="11"/>
      <c r="LWU105" s="11"/>
      <c r="LWV105" s="11"/>
      <c r="LWW105" s="11"/>
      <c r="LWX105" s="11"/>
      <c r="LWY105" s="11"/>
      <c r="LWZ105" s="11"/>
      <c r="LXA105" s="11"/>
      <c r="LXB105" s="11"/>
      <c r="LXC105" s="11"/>
      <c r="LXD105" s="11"/>
      <c r="LXE105" s="11"/>
      <c r="LXF105" s="11"/>
      <c r="LXG105" s="11"/>
      <c r="LXH105" s="11"/>
      <c r="LXI105" s="11"/>
      <c r="LXJ105" s="11"/>
      <c r="LXK105" s="11"/>
      <c r="LXL105" s="11"/>
      <c r="LXM105" s="11"/>
      <c r="LXN105" s="11"/>
      <c r="LXO105" s="11"/>
      <c r="LXP105" s="11"/>
      <c r="LXQ105" s="11"/>
      <c r="LXR105" s="11"/>
      <c r="LXS105" s="11"/>
      <c r="LXT105" s="11"/>
      <c r="LXU105" s="11"/>
      <c r="LXV105" s="11"/>
      <c r="LXW105" s="11"/>
      <c r="LXX105" s="11"/>
      <c r="LXY105" s="11"/>
      <c r="LXZ105" s="11"/>
      <c r="LYA105" s="11"/>
      <c r="LYB105" s="11"/>
      <c r="LYC105" s="11"/>
      <c r="LYD105" s="11"/>
      <c r="LYE105" s="11"/>
      <c r="LYF105" s="11"/>
      <c r="LYG105" s="11"/>
      <c r="LYH105" s="11"/>
      <c r="LYI105" s="11"/>
      <c r="LYJ105" s="11"/>
      <c r="LYK105" s="11"/>
      <c r="LYL105" s="11"/>
      <c r="LYM105" s="11"/>
      <c r="LYN105" s="11"/>
      <c r="LYO105" s="11"/>
      <c r="LYP105" s="11"/>
      <c r="LYQ105" s="11"/>
      <c r="LYR105" s="11"/>
      <c r="LYS105" s="11"/>
      <c r="LYT105" s="11"/>
      <c r="LYU105" s="11"/>
      <c r="LYV105" s="11"/>
      <c r="LYW105" s="11"/>
      <c r="LYX105" s="11"/>
      <c r="LYY105" s="11"/>
      <c r="LYZ105" s="11"/>
      <c r="LZA105" s="11"/>
      <c r="LZB105" s="11"/>
      <c r="LZC105" s="11"/>
      <c r="LZD105" s="11"/>
      <c r="LZE105" s="11"/>
      <c r="LZF105" s="11"/>
      <c r="LZG105" s="11"/>
      <c r="LZH105" s="11"/>
      <c r="LZI105" s="11"/>
      <c r="LZJ105" s="11"/>
      <c r="LZK105" s="11"/>
      <c r="LZL105" s="11"/>
      <c r="LZM105" s="11"/>
      <c r="LZN105" s="11"/>
      <c r="LZO105" s="11"/>
      <c r="LZP105" s="11"/>
      <c r="LZQ105" s="11"/>
      <c r="LZR105" s="11"/>
      <c r="LZS105" s="11"/>
      <c r="LZT105" s="11"/>
      <c r="LZU105" s="11"/>
      <c r="LZV105" s="11"/>
      <c r="LZW105" s="11"/>
      <c r="LZX105" s="11"/>
      <c r="LZY105" s="11"/>
      <c r="LZZ105" s="11"/>
      <c r="MAA105" s="11"/>
      <c r="MAB105" s="11"/>
      <c r="MAC105" s="11"/>
      <c r="MAD105" s="11"/>
      <c r="MAE105" s="11"/>
      <c r="MAF105" s="11"/>
      <c r="MAG105" s="11"/>
      <c r="MAH105" s="11"/>
      <c r="MAI105" s="11"/>
      <c r="MAJ105" s="11"/>
      <c r="MAK105" s="11"/>
      <c r="MAL105" s="11"/>
      <c r="MAM105" s="11"/>
      <c r="MAN105" s="11"/>
      <c r="MAO105" s="11"/>
      <c r="MAP105" s="11"/>
      <c r="MAQ105" s="11"/>
      <c r="MAR105" s="11"/>
      <c r="MAS105" s="11"/>
      <c r="MAT105" s="11"/>
      <c r="MAU105" s="11"/>
      <c r="MAV105" s="11"/>
      <c r="MAW105" s="11"/>
      <c r="MAX105" s="11"/>
      <c r="MAY105" s="11"/>
      <c r="MAZ105" s="11"/>
      <c r="MBA105" s="11"/>
      <c r="MBB105" s="11"/>
      <c r="MBC105" s="11"/>
      <c r="MBD105" s="11"/>
      <c r="MBE105" s="11"/>
      <c r="MBF105" s="11"/>
      <c r="MBG105" s="11"/>
      <c r="MBH105" s="11"/>
      <c r="MBI105" s="11"/>
      <c r="MBJ105" s="11"/>
      <c r="MBK105" s="11"/>
      <c r="MBL105" s="11"/>
      <c r="MBM105" s="11"/>
      <c r="MBN105" s="11"/>
      <c r="MBO105" s="11"/>
      <c r="MBP105" s="11"/>
      <c r="MBQ105" s="11"/>
      <c r="MBR105" s="11"/>
      <c r="MBS105" s="11"/>
      <c r="MBT105" s="11"/>
      <c r="MBU105" s="11"/>
      <c r="MBV105" s="11"/>
      <c r="MBW105" s="11"/>
      <c r="MBX105" s="11"/>
      <c r="MBY105" s="11"/>
      <c r="MBZ105" s="11"/>
      <c r="MCA105" s="11"/>
      <c r="MCB105" s="11"/>
      <c r="MCC105" s="11"/>
      <c r="MCD105" s="11"/>
      <c r="MCE105" s="11"/>
      <c r="MCF105" s="11"/>
      <c r="MCG105" s="11"/>
      <c r="MCH105" s="11"/>
      <c r="MCI105" s="11"/>
      <c r="MCJ105" s="11"/>
      <c r="MCK105" s="11"/>
      <c r="MCL105" s="11"/>
      <c r="MCM105" s="11"/>
      <c r="MCN105" s="11"/>
      <c r="MCO105" s="11"/>
      <c r="MCP105" s="11"/>
      <c r="MCQ105" s="11"/>
      <c r="MCR105" s="11"/>
      <c r="MCS105" s="11"/>
      <c r="MCT105" s="11"/>
      <c r="MCU105" s="11"/>
      <c r="MCV105" s="11"/>
      <c r="MCW105" s="11"/>
      <c r="MCX105" s="11"/>
      <c r="MCY105" s="11"/>
      <c r="MCZ105" s="11"/>
      <c r="MDA105" s="11"/>
      <c r="MDB105" s="11"/>
      <c r="MDC105" s="11"/>
      <c r="MDD105" s="11"/>
      <c r="MDE105" s="11"/>
      <c r="MDF105" s="11"/>
      <c r="MDG105" s="11"/>
      <c r="MDH105" s="11"/>
      <c r="MDI105" s="11"/>
      <c r="MDJ105" s="11"/>
      <c r="MDK105" s="11"/>
      <c r="MDL105" s="11"/>
      <c r="MDM105" s="11"/>
      <c r="MDN105" s="11"/>
      <c r="MDO105" s="11"/>
      <c r="MDP105" s="11"/>
      <c r="MDQ105" s="11"/>
      <c r="MDR105" s="11"/>
      <c r="MDS105" s="11"/>
      <c r="MDT105" s="11"/>
      <c r="MDU105" s="11"/>
      <c r="MDV105" s="11"/>
      <c r="MDW105" s="11"/>
      <c r="MDX105" s="11"/>
      <c r="MDY105" s="11"/>
      <c r="MDZ105" s="11"/>
      <c r="MEA105" s="11"/>
      <c r="MEB105" s="11"/>
      <c r="MEC105" s="11"/>
      <c r="MED105" s="11"/>
      <c r="MEE105" s="11"/>
      <c r="MEF105" s="11"/>
      <c r="MEG105" s="11"/>
      <c r="MEH105" s="11"/>
      <c r="MEI105" s="11"/>
      <c r="MEJ105" s="11"/>
      <c r="MEK105" s="11"/>
      <c r="MEL105" s="11"/>
      <c r="MEM105" s="11"/>
      <c r="MEN105" s="11"/>
      <c r="MEO105" s="11"/>
      <c r="MEP105" s="11"/>
      <c r="MEQ105" s="11"/>
      <c r="MER105" s="11"/>
      <c r="MES105" s="11"/>
      <c r="MET105" s="11"/>
      <c r="MEU105" s="11"/>
      <c r="MEV105" s="11"/>
      <c r="MEW105" s="11"/>
      <c r="MEX105" s="11"/>
      <c r="MEY105" s="11"/>
      <c r="MEZ105" s="11"/>
      <c r="MFA105" s="11"/>
      <c r="MFB105" s="11"/>
      <c r="MFC105" s="11"/>
      <c r="MFD105" s="11"/>
      <c r="MFE105" s="11"/>
      <c r="MFF105" s="11"/>
      <c r="MFG105" s="11"/>
      <c r="MFH105" s="11"/>
      <c r="MFI105" s="11"/>
      <c r="MFJ105" s="11"/>
      <c r="MFK105" s="11"/>
      <c r="MFL105" s="11"/>
      <c r="MFM105" s="11"/>
      <c r="MFN105" s="11"/>
      <c r="MFO105" s="11"/>
      <c r="MFP105" s="11"/>
      <c r="MFQ105" s="11"/>
      <c r="MFR105" s="11"/>
      <c r="MFS105" s="11"/>
      <c r="MFT105" s="11"/>
      <c r="MFU105" s="11"/>
      <c r="MFV105" s="11"/>
      <c r="MFW105" s="11"/>
      <c r="MFX105" s="11"/>
      <c r="MFY105" s="11"/>
      <c r="MFZ105" s="11"/>
      <c r="MGA105" s="11"/>
      <c r="MGB105" s="11"/>
      <c r="MGC105" s="11"/>
      <c r="MGD105" s="11"/>
      <c r="MGE105" s="11"/>
      <c r="MGF105" s="11"/>
      <c r="MGG105" s="11"/>
      <c r="MGH105" s="11"/>
      <c r="MGI105" s="11"/>
      <c r="MGJ105" s="11"/>
      <c r="MGK105" s="11"/>
      <c r="MGL105" s="11"/>
      <c r="MGM105" s="11"/>
      <c r="MGN105" s="11"/>
      <c r="MGO105" s="11"/>
      <c r="MGP105" s="11"/>
      <c r="MGQ105" s="11"/>
      <c r="MGR105" s="11"/>
      <c r="MGS105" s="11"/>
      <c r="MGT105" s="11"/>
      <c r="MGU105" s="11"/>
      <c r="MGV105" s="11"/>
      <c r="MGW105" s="11"/>
      <c r="MGX105" s="11"/>
      <c r="MGY105" s="11"/>
      <c r="MGZ105" s="11"/>
      <c r="MHA105" s="11"/>
      <c r="MHB105" s="11"/>
      <c r="MHC105" s="11"/>
      <c r="MHD105" s="11"/>
      <c r="MHE105" s="11"/>
      <c r="MHF105" s="11"/>
      <c r="MHG105" s="11"/>
      <c r="MHH105" s="11"/>
      <c r="MHI105" s="11"/>
      <c r="MHJ105" s="11"/>
      <c r="MHK105" s="11"/>
      <c r="MHL105" s="11"/>
      <c r="MHM105" s="11"/>
      <c r="MHN105" s="11"/>
      <c r="MHO105" s="11"/>
      <c r="MHP105" s="11"/>
      <c r="MHQ105" s="11"/>
      <c r="MHR105" s="11"/>
      <c r="MHS105" s="11"/>
      <c r="MHT105" s="11"/>
      <c r="MHU105" s="11"/>
      <c r="MHV105" s="11"/>
      <c r="MHW105" s="11"/>
      <c r="MHX105" s="11"/>
      <c r="MHY105" s="11"/>
      <c r="MHZ105" s="11"/>
      <c r="MIA105" s="11"/>
      <c r="MIB105" s="11"/>
      <c r="MIC105" s="11"/>
      <c r="MID105" s="11"/>
      <c r="MIE105" s="11"/>
      <c r="MIF105" s="11"/>
      <c r="MIG105" s="11"/>
      <c r="MIH105" s="11"/>
      <c r="MII105" s="11"/>
      <c r="MIJ105" s="11"/>
      <c r="MIK105" s="11"/>
      <c r="MIL105" s="11"/>
      <c r="MIM105" s="11"/>
      <c r="MIN105" s="11"/>
      <c r="MIO105" s="11"/>
      <c r="MIP105" s="11"/>
      <c r="MIQ105" s="11"/>
      <c r="MIR105" s="11"/>
      <c r="MIS105" s="11"/>
      <c r="MIT105" s="11"/>
      <c r="MIU105" s="11"/>
      <c r="MIV105" s="11"/>
      <c r="MIW105" s="11"/>
      <c r="MIX105" s="11"/>
      <c r="MIY105" s="11"/>
      <c r="MIZ105" s="11"/>
      <c r="MJA105" s="11"/>
      <c r="MJB105" s="11"/>
      <c r="MJC105" s="11"/>
      <c r="MJD105" s="11"/>
      <c r="MJE105" s="11"/>
      <c r="MJF105" s="11"/>
      <c r="MJG105" s="11"/>
      <c r="MJH105" s="11"/>
      <c r="MJI105" s="11"/>
      <c r="MJJ105" s="11"/>
      <c r="MJK105" s="11"/>
      <c r="MJL105" s="11"/>
      <c r="MJM105" s="11"/>
      <c r="MJN105" s="11"/>
      <c r="MJO105" s="11"/>
      <c r="MJP105" s="11"/>
      <c r="MJQ105" s="11"/>
      <c r="MJR105" s="11"/>
      <c r="MJS105" s="11"/>
      <c r="MJT105" s="11"/>
      <c r="MJU105" s="11"/>
      <c r="MJV105" s="11"/>
      <c r="MJW105" s="11"/>
      <c r="MJX105" s="11"/>
      <c r="MJY105" s="11"/>
      <c r="MJZ105" s="11"/>
      <c r="MKA105" s="11"/>
      <c r="MKB105" s="11"/>
      <c r="MKC105" s="11"/>
      <c r="MKD105" s="11"/>
      <c r="MKE105" s="11"/>
      <c r="MKF105" s="11"/>
      <c r="MKG105" s="11"/>
      <c r="MKH105" s="11"/>
      <c r="MKI105" s="11"/>
      <c r="MKJ105" s="11"/>
      <c r="MKK105" s="11"/>
      <c r="MKL105" s="11"/>
      <c r="MKM105" s="11"/>
      <c r="MKN105" s="11"/>
      <c r="MKO105" s="11"/>
      <c r="MKP105" s="11"/>
      <c r="MKQ105" s="11"/>
      <c r="MKR105" s="11"/>
      <c r="MKS105" s="11"/>
      <c r="MKT105" s="11"/>
      <c r="MKU105" s="11"/>
      <c r="MKV105" s="11"/>
      <c r="MKW105" s="11"/>
      <c r="MKX105" s="11"/>
      <c r="MKY105" s="11"/>
      <c r="MKZ105" s="11"/>
      <c r="MLA105" s="11"/>
      <c r="MLB105" s="11"/>
      <c r="MLC105" s="11"/>
      <c r="MLD105" s="11"/>
      <c r="MLE105" s="11"/>
      <c r="MLF105" s="11"/>
      <c r="MLG105" s="11"/>
      <c r="MLH105" s="11"/>
      <c r="MLI105" s="11"/>
      <c r="MLJ105" s="11"/>
      <c r="MLK105" s="11"/>
      <c r="MLL105" s="11"/>
      <c r="MLM105" s="11"/>
      <c r="MLN105" s="11"/>
      <c r="MLO105" s="11"/>
      <c r="MLP105" s="11"/>
      <c r="MLQ105" s="11"/>
      <c r="MLR105" s="11"/>
      <c r="MLS105" s="11"/>
      <c r="MLT105" s="11"/>
      <c r="MLU105" s="11"/>
      <c r="MLV105" s="11"/>
      <c r="MLW105" s="11"/>
      <c r="MLX105" s="11"/>
      <c r="MLY105" s="11"/>
      <c r="MLZ105" s="11"/>
      <c r="MMA105" s="11"/>
      <c r="MMB105" s="11"/>
      <c r="MMC105" s="11"/>
      <c r="MMD105" s="11"/>
      <c r="MME105" s="11"/>
      <c r="MMF105" s="11"/>
      <c r="MMG105" s="11"/>
      <c r="MMH105" s="11"/>
      <c r="MMI105" s="11"/>
      <c r="MMJ105" s="11"/>
      <c r="MMK105" s="11"/>
      <c r="MML105" s="11"/>
      <c r="MMM105" s="11"/>
      <c r="MMN105" s="11"/>
      <c r="MMO105" s="11"/>
      <c r="MMP105" s="11"/>
      <c r="MMQ105" s="11"/>
      <c r="MMR105" s="11"/>
      <c r="MMS105" s="11"/>
      <c r="MMT105" s="11"/>
      <c r="MMU105" s="11"/>
      <c r="MMV105" s="11"/>
      <c r="MMW105" s="11"/>
      <c r="MMX105" s="11"/>
      <c r="MMY105" s="11"/>
      <c r="MMZ105" s="11"/>
      <c r="MNA105" s="11"/>
      <c r="MNB105" s="11"/>
      <c r="MNC105" s="11"/>
      <c r="MND105" s="11"/>
      <c r="MNE105" s="11"/>
      <c r="MNF105" s="11"/>
      <c r="MNG105" s="11"/>
      <c r="MNH105" s="11"/>
      <c r="MNI105" s="11"/>
      <c r="MNJ105" s="11"/>
      <c r="MNK105" s="11"/>
      <c r="MNL105" s="11"/>
      <c r="MNM105" s="11"/>
      <c r="MNN105" s="11"/>
      <c r="MNO105" s="11"/>
      <c r="MNP105" s="11"/>
      <c r="MNQ105" s="11"/>
      <c r="MNR105" s="11"/>
      <c r="MNS105" s="11"/>
      <c r="MNT105" s="11"/>
      <c r="MNU105" s="11"/>
      <c r="MNV105" s="11"/>
      <c r="MNW105" s="11"/>
      <c r="MNX105" s="11"/>
      <c r="MNY105" s="11"/>
      <c r="MNZ105" s="11"/>
      <c r="MOA105" s="11"/>
      <c r="MOB105" s="11"/>
      <c r="MOC105" s="11"/>
      <c r="MOD105" s="11"/>
      <c r="MOE105" s="11"/>
      <c r="MOF105" s="11"/>
      <c r="MOG105" s="11"/>
      <c r="MOH105" s="11"/>
      <c r="MOI105" s="11"/>
      <c r="MOJ105" s="11"/>
      <c r="MOK105" s="11"/>
      <c r="MOL105" s="11"/>
      <c r="MOM105" s="11"/>
      <c r="MON105" s="11"/>
      <c r="MOO105" s="11"/>
      <c r="MOP105" s="11"/>
      <c r="MOQ105" s="11"/>
      <c r="MOR105" s="11"/>
      <c r="MOS105" s="11"/>
      <c r="MOT105" s="11"/>
      <c r="MOU105" s="11"/>
      <c r="MOV105" s="11"/>
      <c r="MOW105" s="11"/>
      <c r="MOX105" s="11"/>
      <c r="MOY105" s="11"/>
      <c r="MOZ105" s="11"/>
      <c r="MPA105" s="11"/>
      <c r="MPB105" s="11"/>
      <c r="MPC105" s="11"/>
      <c r="MPD105" s="11"/>
      <c r="MPE105" s="11"/>
      <c r="MPF105" s="11"/>
      <c r="MPG105" s="11"/>
      <c r="MPH105" s="11"/>
      <c r="MPI105" s="11"/>
      <c r="MPJ105" s="11"/>
      <c r="MPK105" s="11"/>
      <c r="MPL105" s="11"/>
      <c r="MPM105" s="11"/>
      <c r="MPN105" s="11"/>
      <c r="MPO105" s="11"/>
      <c r="MPP105" s="11"/>
      <c r="MPQ105" s="11"/>
      <c r="MPR105" s="11"/>
      <c r="MPS105" s="11"/>
      <c r="MPT105" s="11"/>
      <c r="MPU105" s="11"/>
      <c r="MPV105" s="11"/>
      <c r="MPW105" s="11"/>
      <c r="MPX105" s="11"/>
      <c r="MPY105" s="11"/>
      <c r="MPZ105" s="11"/>
      <c r="MQA105" s="11"/>
      <c r="MQB105" s="11"/>
      <c r="MQC105" s="11"/>
      <c r="MQD105" s="11"/>
      <c r="MQE105" s="11"/>
      <c r="MQF105" s="11"/>
      <c r="MQG105" s="11"/>
      <c r="MQH105" s="11"/>
      <c r="MQI105" s="11"/>
      <c r="MQJ105" s="11"/>
      <c r="MQK105" s="11"/>
      <c r="MQL105" s="11"/>
      <c r="MQM105" s="11"/>
      <c r="MQN105" s="11"/>
      <c r="MQO105" s="11"/>
      <c r="MQP105" s="11"/>
      <c r="MQQ105" s="11"/>
      <c r="MQR105" s="11"/>
      <c r="MQS105" s="11"/>
      <c r="MQT105" s="11"/>
      <c r="MQU105" s="11"/>
      <c r="MQV105" s="11"/>
      <c r="MQW105" s="11"/>
      <c r="MQX105" s="11"/>
      <c r="MQY105" s="11"/>
      <c r="MQZ105" s="11"/>
      <c r="MRA105" s="11"/>
      <c r="MRB105" s="11"/>
      <c r="MRC105" s="11"/>
      <c r="MRD105" s="11"/>
      <c r="MRE105" s="11"/>
      <c r="MRF105" s="11"/>
      <c r="MRG105" s="11"/>
      <c r="MRH105" s="11"/>
      <c r="MRI105" s="11"/>
      <c r="MRJ105" s="11"/>
      <c r="MRK105" s="11"/>
      <c r="MRL105" s="11"/>
      <c r="MRM105" s="11"/>
      <c r="MRN105" s="11"/>
      <c r="MRO105" s="11"/>
      <c r="MRP105" s="11"/>
      <c r="MRQ105" s="11"/>
      <c r="MRR105" s="11"/>
      <c r="MRS105" s="11"/>
      <c r="MRT105" s="11"/>
      <c r="MRU105" s="11"/>
      <c r="MRV105" s="11"/>
      <c r="MRW105" s="11"/>
      <c r="MRX105" s="11"/>
      <c r="MRY105" s="11"/>
      <c r="MRZ105" s="11"/>
      <c r="MSA105" s="11"/>
      <c r="MSB105" s="11"/>
      <c r="MSC105" s="11"/>
      <c r="MSD105" s="11"/>
      <c r="MSE105" s="11"/>
      <c r="MSF105" s="11"/>
      <c r="MSG105" s="11"/>
      <c r="MSH105" s="11"/>
      <c r="MSI105" s="11"/>
      <c r="MSJ105" s="11"/>
      <c r="MSK105" s="11"/>
      <c r="MSL105" s="11"/>
      <c r="MSM105" s="11"/>
      <c r="MSN105" s="11"/>
      <c r="MSO105" s="11"/>
      <c r="MSP105" s="11"/>
      <c r="MSQ105" s="11"/>
      <c r="MSR105" s="11"/>
      <c r="MSS105" s="11"/>
      <c r="MST105" s="11"/>
      <c r="MSU105" s="11"/>
      <c r="MSV105" s="11"/>
      <c r="MSW105" s="11"/>
      <c r="MSX105" s="11"/>
      <c r="MSY105" s="11"/>
      <c r="MSZ105" s="11"/>
      <c r="MTA105" s="11"/>
      <c r="MTB105" s="11"/>
      <c r="MTC105" s="11"/>
      <c r="MTD105" s="11"/>
      <c r="MTE105" s="11"/>
      <c r="MTF105" s="11"/>
      <c r="MTG105" s="11"/>
      <c r="MTH105" s="11"/>
      <c r="MTI105" s="11"/>
      <c r="MTJ105" s="11"/>
      <c r="MTK105" s="11"/>
      <c r="MTL105" s="11"/>
      <c r="MTM105" s="11"/>
      <c r="MTN105" s="11"/>
      <c r="MTO105" s="11"/>
      <c r="MTP105" s="11"/>
      <c r="MTQ105" s="11"/>
      <c r="MTR105" s="11"/>
      <c r="MTS105" s="11"/>
      <c r="MTT105" s="11"/>
      <c r="MTU105" s="11"/>
      <c r="MTV105" s="11"/>
      <c r="MTW105" s="11"/>
      <c r="MTX105" s="11"/>
      <c r="MTY105" s="11"/>
      <c r="MTZ105" s="11"/>
      <c r="MUA105" s="11"/>
      <c r="MUB105" s="11"/>
      <c r="MUC105" s="11"/>
      <c r="MUD105" s="11"/>
      <c r="MUE105" s="11"/>
      <c r="MUF105" s="11"/>
      <c r="MUG105" s="11"/>
      <c r="MUH105" s="11"/>
      <c r="MUI105" s="11"/>
      <c r="MUJ105" s="11"/>
      <c r="MUK105" s="11"/>
      <c r="MUL105" s="11"/>
      <c r="MUM105" s="11"/>
      <c r="MUN105" s="11"/>
      <c r="MUO105" s="11"/>
      <c r="MUP105" s="11"/>
      <c r="MUQ105" s="11"/>
      <c r="MUR105" s="11"/>
      <c r="MUS105" s="11"/>
      <c r="MUT105" s="11"/>
      <c r="MUU105" s="11"/>
      <c r="MUV105" s="11"/>
      <c r="MUW105" s="11"/>
      <c r="MUX105" s="11"/>
      <c r="MUY105" s="11"/>
      <c r="MUZ105" s="11"/>
      <c r="MVA105" s="11"/>
      <c r="MVB105" s="11"/>
      <c r="MVC105" s="11"/>
      <c r="MVD105" s="11"/>
      <c r="MVE105" s="11"/>
      <c r="MVF105" s="11"/>
      <c r="MVG105" s="11"/>
      <c r="MVH105" s="11"/>
      <c r="MVI105" s="11"/>
      <c r="MVJ105" s="11"/>
      <c r="MVK105" s="11"/>
      <c r="MVL105" s="11"/>
      <c r="MVM105" s="11"/>
      <c r="MVN105" s="11"/>
      <c r="MVO105" s="11"/>
      <c r="MVP105" s="11"/>
      <c r="MVQ105" s="11"/>
      <c r="MVR105" s="11"/>
      <c r="MVS105" s="11"/>
      <c r="MVT105" s="11"/>
      <c r="MVU105" s="11"/>
      <c r="MVV105" s="11"/>
      <c r="MVW105" s="11"/>
      <c r="MVX105" s="11"/>
      <c r="MVY105" s="11"/>
      <c r="MVZ105" s="11"/>
      <c r="MWA105" s="11"/>
      <c r="MWB105" s="11"/>
      <c r="MWC105" s="11"/>
      <c r="MWD105" s="11"/>
      <c r="MWE105" s="11"/>
      <c r="MWF105" s="11"/>
      <c r="MWG105" s="11"/>
      <c r="MWH105" s="11"/>
      <c r="MWI105" s="11"/>
      <c r="MWJ105" s="11"/>
      <c r="MWK105" s="11"/>
      <c r="MWL105" s="11"/>
      <c r="MWM105" s="11"/>
      <c r="MWN105" s="11"/>
      <c r="MWO105" s="11"/>
      <c r="MWP105" s="11"/>
      <c r="MWQ105" s="11"/>
      <c r="MWR105" s="11"/>
      <c r="MWS105" s="11"/>
      <c r="MWT105" s="11"/>
      <c r="MWU105" s="11"/>
      <c r="MWV105" s="11"/>
      <c r="MWW105" s="11"/>
      <c r="MWX105" s="11"/>
      <c r="MWY105" s="11"/>
      <c r="MWZ105" s="11"/>
      <c r="MXA105" s="11"/>
      <c r="MXB105" s="11"/>
      <c r="MXC105" s="11"/>
      <c r="MXD105" s="11"/>
      <c r="MXE105" s="11"/>
      <c r="MXF105" s="11"/>
      <c r="MXG105" s="11"/>
      <c r="MXH105" s="11"/>
      <c r="MXI105" s="11"/>
      <c r="MXJ105" s="11"/>
      <c r="MXK105" s="11"/>
      <c r="MXL105" s="11"/>
      <c r="MXM105" s="11"/>
      <c r="MXN105" s="11"/>
      <c r="MXO105" s="11"/>
      <c r="MXP105" s="11"/>
      <c r="MXQ105" s="11"/>
      <c r="MXR105" s="11"/>
      <c r="MXS105" s="11"/>
      <c r="MXT105" s="11"/>
      <c r="MXU105" s="11"/>
      <c r="MXV105" s="11"/>
      <c r="MXW105" s="11"/>
      <c r="MXX105" s="11"/>
      <c r="MXY105" s="11"/>
      <c r="MXZ105" s="11"/>
      <c r="MYA105" s="11"/>
      <c r="MYB105" s="11"/>
      <c r="MYC105" s="11"/>
      <c r="MYD105" s="11"/>
      <c r="MYE105" s="11"/>
      <c r="MYF105" s="11"/>
      <c r="MYG105" s="11"/>
      <c r="MYH105" s="11"/>
      <c r="MYI105" s="11"/>
      <c r="MYJ105" s="11"/>
      <c r="MYK105" s="11"/>
      <c r="MYL105" s="11"/>
      <c r="MYM105" s="11"/>
      <c r="MYN105" s="11"/>
      <c r="MYO105" s="11"/>
      <c r="MYP105" s="11"/>
      <c r="MYQ105" s="11"/>
      <c r="MYR105" s="11"/>
      <c r="MYS105" s="11"/>
      <c r="MYT105" s="11"/>
      <c r="MYU105" s="11"/>
      <c r="MYV105" s="11"/>
      <c r="MYW105" s="11"/>
      <c r="MYX105" s="11"/>
      <c r="MYY105" s="11"/>
      <c r="MYZ105" s="11"/>
      <c r="MZA105" s="11"/>
      <c r="MZB105" s="11"/>
      <c r="MZC105" s="11"/>
      <c r="MZD105" s="11"/>
      <c r="MZE105" s="11"/>
      <c r="MZF105" s="11"/>
      <c r="MZG105" s="11"/>
      <c r="MZH105" s="11"/>
      <c r="MZI105" s="11"/>
      <c r="MZJ105" s="11"/>
      <c r="MZK105" s="11"/>
      <c r="MZL105" s="11"/>
      <c r="MZM105" s="11"/>
      <c r="MZN105" s="11"/>
      <c r="MZO105" s="11"/>
      <c r="MZP105" s="11"/>
      <c r="MZQ105" s="11"/>
      <c r="MZR105" s="11"/>
      <c r="MZS105" s="11"/>
      <c r="MZT105" s="11"/>
      <c r="MZU105" s="11"/>
      <c r="MZV105" s="11"/>
      <c r="MZW105" s="11"/>
      <c r="MZX105" s="11"/>
      <c r="MZY105" s="11"/>
      <c r="MZZ105" s="11"/>
      <c r="NAA105" s="11"/>
      <c r="NAB105" s="11"/>
      <c r="NAC105" s="11"/>
      <c r="NAD105" s="11"/>
      <c r="NAE105" s="11"/>
      <c r="NAF105" s="11"/>
      <c r="NAG105" s="11"/>
      <c r="NAH105" s="11"/>
      <c r="NAI105" s="11"/>
      <c r="NAJ105" s="11"/>
      <c r="NAK105" s="11"/>
      <c r="NAL105" s="11"/>
      <c r="NAM105" s="11"/>
      <c r="NAN105" s="11"/>
      <c r="NAO105" s="11"/>
      <c r="NAP105" s="11"/>
      <c r="NAQ105" s="11"/>
      <c r="NAR105" s="11"/>
      <c r="NAS105" s="11"/>
      <c r="NAT105" s="11"/>
      <c r="NAU105" s="11"/>
      <c r="NAV105" s="11"/>
      <c r="NAW105" s="11"/>
      <c r="NAX105" s="11"/>
      <c r="NAY105" s="11"/>
      <c r="NAZ105" s="11"/>
      <c r="NBA105" s="11"/>
      <c r="NBB105" s="11"/>
      <c r="NBC105" s="11"/>
      <c r="NBD105" s="11"/>
      <c r="NBE105" s="11"/>
      <c r="NBF105" s="11"/>
      <c r="NBG105" s="11"/>
      <c r="NBH105" s="11"/>
      <c r="NBI105" s="11"/>
      <c r="NBJ105" s="11"/>
      <c r="NBK105" s="11"/>
      <c r="NBL105" s="11"/>
      <c r="NBM105" s="11"/>
      <c r="NBN105" s="11"/>
      <c r="NBO105" s="11"/>
      <c r="NBP105" s="11"/>
      <c r="NBQ105" s="11"/>
      <c r="NBR105" s="11"/>
      <c r="NBS105" s="11"/>
      <c r="NBT105" s="11"/>
      <c r="NBU105" s="11"/>
      <c r="NBV105" s="11"/>
      <c r="NBW105" s="11"/>
      <c r="NBX105" s="11"/>
      <c r="NBY105" s="11"/>
      <c r="NBZ105" s="11"/>
      <c r="NCA105" s="11"/>
      <c r="NCB105" s="11"/>
      <c r="NCC105" s="11"/>
      <c r="NCD105" s="11"/>
      <c r="NCE105" s="11"/>
      <c r="NCF105" s="11"/>
      <c r="NCG105" s="11"/>
      <c r="NCH105" s="11"/>
      <c r="NCI105" s="11"/>
      <c r="NCJ105" s="11"/>
      <c r="NCK105" s="11"/>
      <c r="NCL105" s="11"/>
      <c r="NCM105" s="11"/>
      <c r="NCN105" s="11"/>
      <c r="NCO105" s="11"/>
      <c r="NCP105" s="11"/>
      <c r="NCQ105" s="11"/>
      <c r="NCR105" s="11"/>
      <c r="NCS105" s="11"/>
      <c r="NCT105" s="11"/>
      <c r="NCU105" s="11"/>
      <c r="NCV105" s="11"/>
      <c r="NCW105" s="11"/>
      <c r="NCX105" s="11"/>
      <c r="NCY105" s="11"/>
      <c r="NCZ105" s="11"/>
      <c r="NDA105" s="11"/>
      <c r="NDB105" s="11"/>
      <c r="NDC105" s="11"/>
      <c r="NDD105" s="11"/>
      <c r="NDE105" s="11"/>
      <c r="NDF105" s="11"/>
      <c r="NDG105" s="11"/>
      <c r="NDH105" s="11"/>
      <c r="NDI105" s="11"/>
      <c r="NDJ105" s="11"/>
      <c r="NDK105" s="11"/>
      <c r="NDL105" s="11"/>
      <c r="NDM105" s="11"/>
      <c r="NDN105" s="11"/>
      <c r="NDO105" s="11"/>
      <c r="NDP105" s="11"/>
      <c r="NDQ105" s="11"/>
      <c r="NDR105" s="11"/>
      <c r="NDS105" s="11"/>
      <c r="NDT105" s="11"/>
      <c r="NDU105" s="11"/>
      <c r="NDV105" s="11"/>
      <c r="NDW105" s="11"/>
      <c r="NDX105" s="11"/>
      <c r="NDY105" s="11"/>
      <c r="NDZ105" s="11"/>
      <c r="NEA105" s="11"/>
      <c r="NEB105" s="11"/>
      <c r="NEC105" s="11"/>
      <c r="NED105" s="11"/>
      <c r="NEE105" s="11"/>
      <c r="NEF105" s="11"/>
      <c r="NEG105" s="11"/>
      <c r="NEH105" s="11"/>
      <c r="NEI105" s="11"/>
      <c r="NEJ105" s="11"/>
      <c r="NEK105" s="11"/>
      <c r="NEL105" s="11"/>
      <c r="NEM105" s="11"/>
      <c r="NEN105" s="11"/>
      <c r="NEO105" s="11"/>
      <c r="NEP105" s="11"/>
      <c r="NEQ105" s="11"/>
      <c r="NER105" s="11"/>
      <c r="NES105" s="11"/>
      <c r="NET105" s="11"/>
      <c r="NEU105" s="11"/>
      <c r="NEV105" s="11"/>
      <c r="NEW105" s="11"/>
      <c r="NEX105" s="11"/>
      <c r="NEY105" s="11"/>
      <c r="NEZ105" s="11"/>
      <c r="NFA105" s="11"/>
      <c r="NFB105" s="11"/>
      <c r="NFC105" s="11"/>
      <c r="NFD105" s="11"/>
      <c r="NFE105" s="11"/>
      <c r="NFF105" s="11"/>
      <c r="NFG105" s="11"/>
      <c r="NFH105" s="11"/>
      <c r="NFI105" s="11"/>
      <c r="NFJ105" s="11"/>
      <c r="NFK105" s="11"/>
      <c r="NFL105" s="11"/>
      <c r="NFM105" s="11"/>
      <c r="NFN105" s="11"/>
      <c r="NFO105" s="11"/>
      <c r="NFP105" s="11"/>
      <c r="NFQ105" s="11"/>
      <c r="NFR105" s="11"/>
      <c r="NFS105" s="11"/>
      <c r="NFT105" s="11"/>
      <c r="NFU105" s="11"/>
      <c r="NFV105" s="11"/>
      <c r="NFW105" s="11"/>
      <c r="NFX105" s="11"/>
      <c r="NFY105" s="11"/>
      <c r="NFZ105" s="11"/>
      <c r="NGA105" s="11"/>
      <c r="NGB105" s="11"/>
      <c r="NGC105" s="11"/>
      <c r="NGD105" s="11"/>
      <c r="NGE105" s="11"/>
      <c r="NGF105" s="11"/>
      <c r="NGG105" s="11"/>
      <c r="NGH105" s="11"/>
      <c r="NGI105" s="11"/>
      <c r="NGJ105" s="11"/>
      <c r="NGK105" s="11"/>
      <c r="NGL105" s="11"/>
      <c r="NGM105" s="11"/>
      <c r="NGN105" s="11"/>
      <c r="NGO105" s="11"/>
      <c r="NGP105" s="11"/>
      <c r="NGQ105" s="11"/>
      <c r="NGR105" s="11"/>
      <c r="NGS105" s="11"/>
      <c r="NGT105" s="11"/>
      <c r="NGU105" s="11"/>
      <c r="NGV105" s="11"/>
      <c r="NGW105" s="11"/>
      <c r="NGX105" s="11"/>
      <c r="NGY105" s="11"/>
      <c r="NGZ105" s="11"/>
      <c r="NHA105" s="11"/>
      <c r="NHB105" s="11"/>
      <c r="NHC105" s="11"/>
      <c r="NHD105" s="11"/>
      <c r="NHE105" s="11"/>
      <c r="NHF105" s="11"/>
      <c r="NHG105" s="11"/>
      <c r="NHH105" s="11"/>
      <c r="NHI105" s="11"/>
      <c r="NHJ105" s="11"/>
      <c r="NHK105" s="11"/>
      <c r="NHL105" s="11"/>
      <c r="NHM105" s="11"/>
      <c r="NHN105" s="11"/>
      <c r="NHO105" s="11"/>
      <c r="NHP105" s="11"/>
      <c r="NHQ105" s="11"/>
      <c r="NHR105" s="11"/>
      <c r="NHS105" s="11"/>
      <c r="NHT105" s="11"/>
      <c r="NHU105" s="11"/>
      <c r="NHV105" s="11"/>
      <c r="NHW105" s="11"/>
      <c r="NHX105" s="11"/>
      <c r="NHY105" s="11"/>
      <c r="NHZ105" s="11"/>
      <c r="NIA105" s="11"/>
      <c r="NIB105" s="11"/>
      <c r="NIC105" s="11"/>
      <c r="NID105" s="11"/>
      <c r="NIE105" s="11"/>
      <c r="NIF105" s="11"/>
      <c r="NIG105" s="11"/>
      <c r="NIH105" s="11"/>
      <c r="NII105" s="11"/>
      <c r="NIJ105" s="11"/>
      <c r="NIK105" s="11"/>
      <c r="NIL105" s="11"/>
      <c r="NIM105" s="11"/>
      <c r="NIN105" s="11"/>
      <c r="NIO105" s="11"/>
      <c r="NIP105" s="11"/>
      <c r="NIQ105" s="11"/>
      <c r="NIR105" s="11"/>
      <c r="NIS105" s="11"/>
      <c r="NIT105" s="11"/>
      <c r="NIU105" s="11"/>
      <c r="NIV105" s="11"/>
      <c r="NIW105" s="11"/>
      <c r="NIX105" s="11"/>
      <c r="NIY105" s="11"/>
      <c r="NIZ105" s="11"/>
      <c r="NJA105" s="11"/>
      <c r="NJB105" s="11"/>
      <c r="NJC105" s="11"/>
      <c r="NJD105" s="11"/>
      <c r="NJE105" s="11"/>
      <c r="NJF105" s="11"/>
      <c r="NJG105" s="11"/>
      <c r="NJH105" s="11"/>
      <c r="NJI105" s="11"/>
      <c r="NJJ105" s="11"/>
      <c r="NJK105" s="11"/>
      <c r="NJL105" s="11"/>
      <c r="NJM105" s="11"/>
      <c r="NJN105" s="11"/>
      <c r="NJO105" s="11"/>
      <c r="NJP105" s="11"/>
      <c r="NJQ105" s="11"/>
      <c r="NJR105" s="11"/>
      <c r="NJS105" s="11"/>
      <c r="NJT105" s="11"/>
      <c r="NJU105" s="11"/>
      <c r="NJV105" s="11"/>
      <c r="NJW105" s="11"/>
      <c r="NJX105" s="11"/>
      <c r="NJY105" s="11"/>
      <c r="NJZ105" s="11"/>
      <c r="NKA105" s="11"/>
      <c r="NKB105" s="11"/>
      <c r="NKC105" s="11"/>
      <c r="NKD105" s="11"/>
      <c r="NKE105" s="11"/>
      <c r="NKF105" s="11"/>
      <c r="NKG105" s="11"/>
      <c r="NKH105" s="11"/>
      <c r="NKI105" s="11"/>
      <c r="NKJ105" s="11"/>
      <c r="NKK105" s="11"/>
      <c r="NKL105" s="11"/>
      <c r="NKM105" s="11"/>
      <c r="NKN105" s="11"/>
      <c r="NKO105" s="11"/>
      <c r="NKP105" s="11"/>
      <c r="NKQ105" s="11"/>
      <c r="NKR105" s="11"/>
      <c r="NKS105" s="11"/>
      <c r="NKT105" s="11"/>
      <c r="NKU105" s="11"/>
      <c r="NKV105" s="11"/>
      <c r="NKW105" s="11"/>
      <c r="NKX105" s="11"/>
      <c r="NKY105" s="11"/>
      <c r="NKZ105" s="11"/>
      <c r="NLA105" s="11"/>
      <c r="NLB105" s="11"/>
      <c r="NLC105" s="11"/>
      <c r="NLD105" s="11"/>
      <c r="NLE105" s="11"/>
      <c r="NLF105" s="11"/>
      <c r="NLG105" s="11"/>
      <c r="NLH105" s="11"/>
      <c r="NLI105" s="11"/>
      <c r="NLJ105" s="11"/>
      <c r="NLK105" s="11"/>
      <c r="NLL105" s="11"/>
      <c r="NLM105" s="11"/>
      <c r="NLN105" s="11"/>
      <c r="NLO105" s="11"/>
      <c r="NLP105" s="11"/>
      <c r="NLQ105" s="11"/>
      <c r="NLR105" s="11"/>
      <c r="NLS105" s="11"/>
      <c r="NLT105" s="11"/>
      <c r="NLU105" s="11"/>
      <c r="NLV105" s="11"/>
      <c r="NLW105" s="11"/>
      <c r="NLX105" s="11"/>
      <c r="NLY105" s="11"/>
      <c r="NLZ105" s="11"/>
      <c r="NMA105" s="11"/>
      <c r="NMB105" s="11"/>
      <c r="NMC105" s="11"/>
      <c r="NMD105" s="11"/>
      <c r="NME105" s="11"/>
      <c r="NMF105" s="11"/>
      <c r="NMG105" s="11"/>
      <c r="NMH105" s="11"/>
      <c r="NMI105" s="11"/>
      <c r="NMJ105" s="11"/>
      <c r="NMK105" s="11"/>
      <c r="NML105" s="11"/>
      <c r="NMM105" s="11"/>
      <c r="NMN105" s="11"/>
      <c r="NMO105" s="11"/>
      <c r="NMP105" s="11"/>
      <c r="NMQ105" s="11"/>
      <c r="NMR105" s="11"/>
      <c r="NMS105" s="11"/>
      <c r="NMT105" s="11"/>
      <c r="NMU105" s="11"/>
      <c r="NMV105" s="11"/>
      <c r="NMW105" s="11"/>
      <c r="NMX105" s="11"/>
      <c r="NMY105" s="11"/>
      <c r="NMZ105" s="11"/>
      <c r="NNA105" s="11"/>
      <c r="NNB105" s="11"/>
      <c r="NNC105" s="11"/>
      <c r="NND105" s="11"/>
      <c r="NNE105" s="11"/>
      <c r="NNF105" s="11"/>
      <c r="NNG105" s="11"/>
      <c r="NNH105" s="11"/>
      <c r="NNI105" s="11"/>
      <c r="NNJ105" s="11"/>
      <c r="NNK105" s="11"/>
      <c r="NNL105" s="11"/>
      <c r="NNM105" s="11"/>
      <c r="NNN105" s="11"/>
      <c r="NNO105" s="11"/>
      <c r="NNP105" s="11"/>
      <c r="NNQ105" s="11"/>
      <c r="NNR105" s="11"/>
      <c r="NNS105" s="11"/>
      <c r="NNT105" s="11"/>
      <c r="NNU105" s="11"/>
      <c r="NNV105" s="11"/>
      <c r="NNW105" s="11"/>
      <c r="NNX105" s="11"/>
      <c r="NNY105" s="11"/>
      <c r="NNZ105" s="11"/>
      <c r="NOA105" s="11"/>
      <c r="NOB105" s="11"/>
      <c r="NOC105" s="11"/>
      <c r="NOD105" s="11"/>
      <c r="NOE105" s="11"/>
      <c r="NOF105" s="11"/>
      <c r="NOG105" s="11"/>
      <c r="NOH105" s="11"/>
      <c r="NOI105" s="11"/>
      <c r="NOJ105" s="11"/>
      <c r="NOK105" s="11"/>
      <c r="NOL105" s="11"/>
      <c r="NOM105" s="11"/>
      <c r="NON105" s="11"/>
      <c r="NOO105" s="11"/>
      <c r="NOP105" s="11"/>
      <c r="NOQ105" s="11"/>
      <c r="NOR105" s="11"/>
      <c r="NOS105" s="11"/>
      <c r="NOT105" s="11"/>
      <c r="NOU105" s="11"/>
      <c r="NOV105" s="11"/>
      <c r="NOW105" s="11"/>
      <c r="NOX105" s="11"/>
      <c r="NOY105" s="11"/>
      <c r="NOZ105" s="11"/>
      <c r="NPA105" s="11"/>
      <c r="NPB105" s="11"/>
      <c r="NPC105" s="11"/>
      <c r="NPD105" s="11"/>
      <c r="NPE105" s="11"/>
      <c r="NPF105" s="11"/>
      <c r="NPG105" s="11"/>
      <c r="NPH105" s="11"/>
      <c r="NPI105" s="11"/>
      <c r="NPJ105" s="11"/>
      <c r="NPK105" s="11"/>
      <c r="NPL105" s="11"/>
      <c r="NPM105" s="11"/>
      <c r="NPN105" s="11"/>
      <c r="NPO105" s="11"/>
      <c r="NPP105" s="11"/>
      <c r="NPQ105" s="11"/>
      <c r="NPR105" s="11"/>
      <c r="NPS105" s="11"/>
      <c r="NPT105" s="11"/>
      <c r="NPU105" s="11"/>
      <c r="NPV105" s="11"/>
      <c r="NPW105" s="11"/>
      <c r="NPX105" s="11"/>
      <c r="NPY105" s="11"/>
      <c r="NPZ105" s="11"/>
      <c r="NQA105" s="11"/>
      <c r="NQB105" s="11"/>
      <c r="NQC105" s="11"/>
      <c r="NQD105" s="11"/>
      <c r="NQE105" s="11"/>
      <c r="NQF105" s="11"/>
      <c r="NQG105" s="11"/>
      <c r="NQH105" s="11"/>
      <c r="NQI105" s="11"/>
      <c r="NQJ105" s="11"/>
      <c r="NQK105" s="11"/>
      <c r="NQL105" s="11"/>
      <c r="NQM105" s="11"/>
      <c r="NQN105" s="11"/>
      <c r="NQO105" s="11"/>
      <c r="NQP105" s="11"/>
      <c r="NQQ105" s="11"/>
      <c r="NQR105" s="11"/>
      <c r="NQS105" s="11"/>
      <c r="NQT105" s="11"/>
      <c r="NQU105" s="11"/>
      <c r="NQV105" s="11"/>
      <c r="NQW105" s="11"/>
      <c r="NQX105" s="11"/>
      <c r="NQY105" s="11"/>
      <c r="NQZ105" s="11"/>
      <c r="NRA105" s="11"/>
      <c r="NRB105" s="11"/>
      <c r="NRC105" s="11"/>
      <c r="NRD105" s="11"/>
      <c r="NRE105" s="11"/>
      <c r="NRF105" s="11"/>
      <c r="NRG105" s="11"/>
      <c r="NRH105" s="11"/>
      <c r="NRI105" s="11"/>
      <c r="NRJ105" s="11"/>
      <c r="NRK105" s="11"/>
      <c r="NRL105" s="11"/>
      <c r="NRM105" s="11"/>
      <c r="NRN105" s="11"/>
      <c r="NRO105" s="11"/>
      <c r="NRP105" s="11"/>
      <c r="NRQ105" s="11"/>
      <c r="NRR105" s="11"/>
      <c r="NRS105" s="11"/>
      <c r="NRT105" s="11"/>
      <c r="NRU105" s="11"/>
      <c r="NRV105" s="11"/>
      <c r="NRW105" s="11"/>
      <c r="NRX105" s="11"/>
      <c r="NRY105" s="11"/>
      <c r="NRZ105" s="11"/>
      <c r="NSA105" s="11"/>
      <c r="NSB105" s="11"/>
      <c r="NSC105" s="11"/>
      <c r="NSD105" s="11"/>
      <c r="NSE105" s="11"/>
      <c r="NSF105" s="11"/>
      <c r="NSG105" s="11"/>
      <c r="NSH105" s="11"/>
      <c r="NSI105" s="11"/>
      <c r="NSJ105" s="11"/>
      <c r="NSK105" s="11"/>
      <c r="NSL105" s="11"/>
      <c r="NSM105" s="11"/>
      <c r="NSN105" s="11"/>
      <c r="NSO105" s="11"/>
      <c r="NSP105" s="11"/>
      <c r="NSQ105" s="11"/>
      <c r="NSR105" s="11"/>
      <c r="NSS105" s="11"/>
      <c r="NST105" s="11"/>
      <c r="NSU105" s="11"/>
      <c r="NSV105" s="11"/>
      <c r="NSW105" s="11"/>
      <c r="NSX105" s="11"/>
      <c r="NSY105" s="11"/>
      <c r="NSZ105" s="11"/>
      <c r="NTA105" s="11"/>
      <c r="NTB105" s="11"/>
      <c r="NTC105" s="11"/>
      <c r="NTD105" s="11"/>
      <c r="NTE105" s="11"/>
      <c r="NTF105" s="11"/>
      <c r="NTG105" s="11"/>
      <c r="NTH105" s="11"/>
      <c r="NTI105" s="11"/>
      <c r="NTJ105" s="11"/>
      <c r="NTK105" s="11"/>
      <c r="NTL105" s="11"/>
      <c r="NTM105" s="11"/>
      <c r="NTN105" s="11"/>
      <c r="NTO105" s="11"/>
      <c r="NTP105" s="11"/>
      <c r="NTQ105" s="11"/>
      <c r="NTR105" s="11"/>
      <c r="NTS105" s="11"/>
      <c r="NTT105" s="11"/>
      <c r="NTU105" s="11"/>
      <c r="NTV105" s="11"/>
      <c r="NTW105" s="11"/>
      <c r="NTX105" s="11"/>
      <c r="NTY105" s="11"/>
      <c r="NTZ105" s="11"/>
      <c r="NUA105" s="11"/>
      <c r="NUB105" s="11"/>
      <c r="NUC105" s="11"/>
      <c r="NUD105" s="11"/>
      <c r="NUE105" s="11"/>
      <c r="NUF105" s="11"/>
      <c r="NUG105" s="11"/>
      <c r="NUH105" s="11"/>
      <c r="NUI105" s="11"/>
      <c r="NUJ105" s="11"/>
      <c r="NUK105" s="11"/>
      <c r="NUL105" s="11"/>
      <c r="NUM105" s="11"/>
      <c r="NUN105" s="11"/>
      <c r="NUO105" s="11"/>
      <c r="NUP105" s="11"/>
      <c r="NUQ105" s="11"/>
      <c r="NUR105" s="11"/>
      <c r="NUS105" s="11"/>
      <c r="NUT105" s="11"/>
      <c r="NUU105" s="11"/>
      <c r="NUV105" s="11"/>
      <c r="NUW105" s="11"/>
      <c r="NUX105" s="11"/>
      <c r="NUY105" s="11"/>
      <c r="NUZ105" s="11"/>
      <c r="NVA105" s="11"/>
      <c r="NVB105" s="11"/>
      <c r="NVC105" s="11"/>
      <c r="NVD105" s="11"/>
      <c r="NVE105" s="11"/>
      <c r="NVF105" s="11"/>
      <c r="NVG105" s="11"/>
      <c r="NVH105" s="11"/>
      <c r="NVI105" s="11"/>
      <c r="NVJ105" s="11"/>
      <c r="NVK105" s="11"/>
      <c r="NVL105" s="11"/>
      <c r="NVM105" s="11"/>
      <c r="NVN105" s="11"/>
      <c r="NVO105" s="11"/>
      <c r="NVP105" s="11"/>
      <c r="NVQ105" s="11"/>
      <c r="NVR105" s="11"/>
      <c r="NVS105" s="11"/>
      <c r="NVT105" s="11"/>
      <c r="NVU105" s="11"/>
      <c r="NVV105" s="11"/>
      <c r="NVW105" s="11"/>
      <c r="NVX105" s="11"/>
      <c r="NVY105" s="11"/>
      <c r="NVZ105" s="11"/>
      <c r="NWA105" s="11"/>
      <c r="NWB105" s="11"/>
      <c r="NWC105" s="11"/>
      <c r="NWD105" s="11"/>
      <c r="NWE105" s="11"/>
      <c r="NWF105" s="11"/>
      <c r="NWG105" s="11"/>
      <c r="NWH105" s="11"/>
      <c r="NWI105" s="11"/>
      <c r="NWJ105" s="11"/>
      <c r="NWK105" s="11"/>
      <c r="NWL105" s="11"/>
      <c r="NWM105" s="11"/>
      <c r="NWN105" s="11"/>
      <c r="NWO105" s="11"/>
      <c r="NWP105" s="11"/>
      <c r="NWQ105" s="11"/>
      <c r="NWR105" s="11"/>
      <c r="NWS105" s="11"/>
      <c r="NWT105" s="11"/>
      <c r="NWU105" s="11"/>
      <c r="NWV105" s="11"/>
      <c r="NWW105" s="11"/>
      <c r="NWX105" s="11"/>
      <c r="NWY105" s="11"/>
      <c r="NWZ105" s="11"/>
      <c r="NXA105" s="11"/>
      <c r="NXB105" s="11"/>
      <c r="NXC105" s="11"/>
      <c r="NXD105" s="11"/>
      <c r="NXE105" s="11"/>
      <c r="NXF105" s="11"/>
      <c r="NXG105" s="11"/>
      <c r="NXH105" s="11"/>
      <c r="NXI105" s="11"/>
      <c r="NXJ105" s="11"/>
      <c r="NXK105" s="11"/>
      <c r="NXL105" s="11"/>
      <c r="NXM105" s="11"/>
      <c r="NXN105" s="11"/>
      <c r="NXO105" s="11"/>
      <c r="NXP105" s="11"/>
      <c r="NXQ105" s="11"/>
      <c r="NXR105" s="11"/>
      <c r="NXS105" s="11"/>
      <c r="NXT105" s="11"/>
      <c r="NXU105" s="11"/>
      <c r="NXV105" s="11"/>
      <c r="NXW105" s="11"/>
      <c r="NXX105" s="11"/>
      <c r="NXY105" s="11"/>
      <c r="NXZ105" s="11"/>
      <c r="NYA105" s="11"/>
      <c r="NYB105" s="11"/>
      <c r="NYC105" s="11"/>
      <c r="NYD105" s="11"/>
      <c r="NYE105" s="11"/>
      <c r="NYF105" s="11"/>
      <c r="NYG105" s="11"/>
      <c r="NYH105" s="11"/>
      <c r="NYI105" s="11"/>
      <c r="NYJ105" s="11"/>
      <c r="NYK105" s="11"/>
      <c r="NYL105" s="11"/>
      <c r="NYM105" s="11"/>
      <c r="NYN105" s="11"/>
      <c r="NYO105" s="11"/>
      <c r="NYP105" s="11"/>
      <c r="NYQ105" s="11"/>
      <c r="NYR105" s="11"/>
      <c r="NYS105" s="11"/>
      <c r="NYT105" s="11"/>
      <c r="NYU105" s="11"/>
      <c r="NYV105" s="11"/>
      <c r="NYW105" s="11"/>
      <c r="NYX105" s="11"/>
      <c r="NYY105" s="11"/>
      <c r="NYZ105" s="11"/>
      <c r="NZA105" s="11"/>
      <c r="NZB105" s="11"/>
      <c r="NZC105" s="11"/>
      <c r="NZD105" s="11"/>
      <c r="NZE105" s="11"/>
      <c r="NZF105" s="11"/>
      <c r="NZG105" s="11"/>
      <c r="NZH105" s="11"/>
      <c r="NZI105" s="11"/>
      <c r="NZJ105" s="11"/>
      <c r="NZK105" s="11"/>
      <c r="NZL105" s="11"/>
      <c r="NZM105" s="11"/>
      <c r="NZN105" s="11"/>
      <c r="NZO105" s="11"/>
      <c r="NZP105" s="11"/>
      <c r="NZQ105" s="11"/>
      <c r="NZR105" s="11"/>
      <c r="NZS105" s="11"/>
      <c r="NZT105" s="11"/>
      <c r="NZU105" s="11"/>
      <c r="NZV105" s="11"/>
      <c r="NZW105" s="11"/>
      <c r="NZX105" s="11"/>
      <c r="NZY105" s="11"/>
      <c r="NZZ105" s="11"/>
      <c r="OAA105" s="11"/>
      <c r="OAB105" s="11"/>
      <c r="OAC105" s="11"/>
      <c r="OAD105" s="11"/>
      <c r="OAE105" s="11"/>
      <c r="OAF105" s="11"/>
      <c r="OAG105" s="11"/>
      <c r="OAH105" s="11"/>
      <c r="OAI105" s="11"/>
      <c r="OAJ105" s="11"/>
      <c r="OAK105" s="11"/>
      <c r="OAL105" s="11"/>
      <c r="OAM105" s="11"/>
      <c r="OAN105" s="11"/>
      <c r="OAO105" s="11"/>
      <c r="OAP105" s="11"/>
      <c r="OAQ105" s="11"/>
      <c r="OAR105" s="11"/>
      <c r="OAS105" s="11"/>
      <c r="OAT105" s="11"/>
      <c r="OAU105" s="11"/>
      <c r="OAV105" s="11"/>
      <c r="OAW105" s="11"/>
      <c r="OAX105" s="11"/>
      <c r="OAY105" s="11"/>
      <c r="OAZ105" s="11"/>
      <c r="OBA105" s="11"/>
      <c r="OBB105" s="11"/>
      <c r="OBC105" s="11"/>
      <c r="OBD105" s="11"/>
      <c r="OBE105" s="11"/>
      <c r="OBF105" s="11"/>
      <c r="OBG105" s="11"/>
      <c r="OBH105" s="11"/>
      <c r="OBI105" s="11"/>
      <c r="OBJ105" s="11"/>
      <c r="OBK105" s="11"/>
      <c r="OBL105" s="11"/>
      <c r="OBM105" s="11"/>
      <c r="OBN105" s="11"/>
      <c r="OBO105" s="11"/>
      <c r="OBP105" s="11"/>
      <c r="OBQ105" s="11"/>
      <c r="OBR105" s="11"/>
      <c r="OBS105" s="11"/>
      <c r="OBT105" s="11"/>
      <c r="OBU105" s="11"/>
      <c r="OBV105" s="11"/>
      <c r="OBW105" s="11"/>
      <c r="OBX105" s="11"/>
      <c r="OBY105" s="11"/>
      <c r="OBZ105" s="11"/>
      <c r="OCA105" s="11"/>
      <c r="OCB105" s="11"/>
      <c r="OCC105" s="11"/>
      <c r="OCD105" s="11"/>
      <c r="OCE105" s="11"/>
      <c r="OCF105" s="11"/>
      <c r="OCG105" s="11"/>
      <c r="OCH105" s="11"/>
      <c r="OCI105" s="11"/>
      <c r="OCJ105" s="11"/>
      <c r="OCK105" s="11"/>
      <c r="OCL105" s="11"/>
      <c r="OCM105" s="11"/>
      <c r="OCN105" s="11"/>
      <c r="OCO105" s="11"/>
      <c r="OCP105" s="11"/>
      <c r="OCQ105" s="11"/>
      <c r="OCR105" s="11"/>
      <c r="OCS105" s="11"/>
      <c r="OCT105" s="11"/>
      <c r="OCU105" s="11"/>
      <c r="OCV105" s="11"/>
      <c r="OCW105" s="11"/>
      <c r="OCX105" s="11"/>
      <c r="OCY105" s="11"/>
      <c r="OCZ105" s="11"/>
      <c r="ODA105" s="11"/>
      <c r="ODB105" s="11"/>
      <c r="ODC105" s="11"/>
      <c r="ODD105" s="11"/>
      <c r="ODE105" s="11"/>
      <c r="ODF105" s="11"/>
      <c r="ODG105" s="11"/>
      <c r="ODH105" s="11"/>
      <c r="ODI105" s="11"/>
      <c r="ODJ105" s="11"/>
      <c r="ODK105" s="11"/>
      <c r="ODL105" s="11"/>
      <c r="ODM105" s="11"/>
      <c r="ODN105" s="11"/>
      <c r="ODO105" s="11"/>
      <c r="ODP105" s="11"/>
      <c r="ODQ105" s="11"/>
      <c r="ODR105" s="11"/>
      <c r="ODS105" s="11"/>
      <c r="ODT105" s="11"/>
      <c r="ODU105" s="11"/>
      <c r="ODV105" s="11"/>
      <c r="ODW105" s="11"/>
      <c r="ODX105" s="11"/>
      <c r="ODY105" s="11"/>
      <c r="ODZ105" s="11"/>
      <c r="OEA105" s="11"/>
      <c r="OEB105" s="11"/>
      <c r="OEC105" s="11"/>
      <c r="OED105" s="11"/>
      <c r="OEE105" s="11"/>
      <c r="OEF105" s="11"/>
      <c r="OEG105" s="11"/>
      <c r="OEH105" s="11"/>
      <c r="OEI105" s="11"/>
      <c r="OEJ105" s="11"/>
      <c r="OEK105" s="11"/>
      <c r="OEL105" s="11"/>
      <c r="OEM105" s="11"/>
      <c r="OEN105" s="11"/>
      <c r="OEO105" s="11"/>
      <c r="OEP105" s="11"/>
      <c r="OEQ105" s="11"/>
      <c r="OER105" s="11"/>
      <c r="OES105" s="11"/>
      <c r="OET105" s="11"/>
      <c r="OEU105" s="11"/>
      <c r="OEV105" s="11"/>
      <c r="OEW105" s="11"/>
      <c r="OEX105" s="11"/>
      <c r="OEY105" s="11"/>
      <c r="OEZ105" s="11"/>
      <c r="OFA105" s="11"/>
      <c r="OFB105" s="11"/>
      <c r="OFC105" s="11"/>
      <c r="OFD105" s="11"/>
      <c r="OFE105" s="11"/>
      <c r="OFF105" s="11"/>
      <c r="OFG105" s="11"/>
      <c r="OFH105" s="11"/>
      <c r="OFI105" s="11"/>
      <c r="OFJ105" s="11"/>
      <c r="OFK105" s="11"/>
      <c r="OFL105" s="11"/>
      <c r="OFM105" s="11"/>
      <c r="OFN105" s="11"/>
      <c r="OFO105" s="11"/>
      <c r="OFP105" s="11"/>
      <c r="OFQ105" s="11"/>
      <c r="OFR105" s="11"/>
      <c r="OFS105" s="11"/>
      <c r="OFT105" s="11"/>
      <c r="OFU105" s="11"/>
      <c r="OFV105" s="11"/>
      <c r="OFW105" s="11"/>
      <c r="OFX105" s="11"/>
      <c r="OFY105" s="11"/>
      <c r="OFZ105" s="11"/>
      <c r="OGA105" s="11"/>
      <c r="OGB105" s="11"/>
      <c r="OGC105" s="11"/>
      <c r="OGD105" s="11"/>
      <c r="OGE105" s="11"/>
      <c r="OGF105" s="11"/>
      <c r="OGG105" s="11"/>
      <c r="OGH105" s="11"/>
      <c r="OGI105" s="11"/>
      <c r="OGJ105" s="11"/>
      <c r="OGK105" s="11"/>
      <c r="OGL105" s="11"/>
      <c r="OGM105" s="11"/>
      <c r="OGN105" s="11"/>
      <c r="OGO105" s="11"/>
      <c r="OGP105" s="11"/>
      <c r="OGQ105" s="11"/>
      <c r="OGR105" s="11"/>
      <c r="OGS105" s="11"/>
      <c r="OGT105" s="11"/>
      <c r="OGU105" s="11"/>
      <c r="OGV105" s="11"/>
      <c r="OGW105" s="11"/>
      <c r="OGX105" s="11"/>
      <c r="OGY105" s="11"/>
      <c r="OGZ105" s="11"/>
      <c r="OHA105" s="11"/>
      <c r="OHB105" s="11"/>
      <c r="OHC105" s="11"/>
      <c r="OHD105" s="11"/>
      <c r="OHE105" s="11"/>
      <c r="OHF105" s="11"/>
      <c r="OHG105" s="11"/>
      <c r="OHH105" s="11"/>
      <c r="OHI105" s="11"/>
      <c r="OHJ105" s="11"/>
      <c r="OHK105" s="11"/>
      <c r="OHL105" s="11"/>
      <c r="OHM105" s="11"/>
      <c r="OHN105" s="11"/>
      <c r="OHO105" s="11"/>
      <c r="OHP105" s="11"/>
      <c r="OHQ105" s="11"/>
      <c r="OHR105" s="11"/>
      <c r="OHS105" s="11"/>
      <c r="OHT105" s="11"/>
      <c r="OHU105" s="11"/>
      <c r="OHV105" s="11"/>
      <c r="OHW105" s="11"/>
      <c r="OHX105" s="11"/>
      <c r="OHY105" s="11"/>
      <c r="OHZ105" s="11"/>
      <c r="OIA105" s="11"/>
      <c r="OIB105" s="11"/>
      <c r="OIC105" s="11"/>
      <c r="OID105" s="11"/>
      <c r="OIE105" s="11"/>
      <c r="OIF105" s="11"/>
      <c r="OIG105" s="11"/>
      <c r="OIH105" s="11"/>
      <c r="OII105" s="11"/>
      <c r="OIJ105" s="11"/>
      <c r="OIK105" s="11"/>
      <c r="OIL105" s="11"/>
      <c r="OIM105" s="11"/>
      <c r="OIN105" s="11"/>
      <c r="OIO105" s="11"/>
      <c r="OIP105" s="11"/>
      <c r="OIQ105" s="11"/>
      <c r="OIR105" s="11"/>
      <c r="OIS105" s="11"/>
      <c r="OIT105" s="11"/>
      <c r="OIU105" s="11"/>
      <c r="OIV105" s="11"/>
      <c r="OIW105" s="11"/>
      <c r="OIX105" s="11"/>
      <c r="OIY105" s="11"/>
      <c r="OIZ105" s="11"/>
      <c r="OJA105" s="11"/>
      <c r="OJB105" s="11"/>
      <c r="OJC105" s="11"/>
      <c r="OJD105" s="11"/>
      <c r="OJE105" s="11"/>
      <c r="OJF105" s="11"/>
      <c r="OJG105" s="11"/>
      <c r="OJH105" s="11"/>
      <c r="OJI105" s="11"/>
      <c r="OJJ105" s="11"/>
      <c r="OJK105" s="11"/>
      <c r="OJL105" s="11"/>
      <c r="OJM105" s="11"/>
      <c r="OJN105" s="11"/>
      <c r="OJO105" s="11"/>
      <c r="OJP105" s="11"/>
      <c r="OJQ105" s="11"/>
      <c r="OJR105" s="11"/>
      <c r="OJS105" s="11"/>
      <c r="OJT105" s="11"/>
      <c r="OJU105" s="11"/>
      <c r="OJV105" s="11"/>
      <c r="OJW105" s="11"/>
      <c r="OJX105" s="11"/>
      <c r="OJY105" s="11"/>
      <c r="OJZ105" s="11"/>
      <c r="OKA105" s="11"/>
      <c r="OKB105" s="11"/>
      <c r="OKC105" s="11"/>
      <c r="OKD105" s="11"/>
      <c r="OKE105" s="11"/>
      <c r="OKF105" s="11"/>
      <c r="OKG105" s="11"/>
      <c r="OKH105" s="11"/>
      <c r="OKI105" s="11"/>
      <c r="OKJ105" s="11"/>
      <c r="OKK105" s="11"/>
      <c r="OKL105" s="11"/>
      <c r="OKM105" s="11"/>
      <c r="OKN105" s="11"/>
      <c r="OKO105" s="11"/>
      <c r="OKP105" s="11"/>
      <c r="OKQ105" s="11"/>
      <c r="OKR105" s="11"/>
      <c r="OKS105" s="11"/>
      <c r="OKT105" s="11"/>
      <c r="OKU105" s="11"/>
      <c r="OKV105" s="11"/>
      <c r="OKW105" s="11"/>
      <c r="OKX105" s="11"/>
      <c r="OKY105" s="11"/>
      <c r="OKZ105" s="11"/>
      <c r="OLA105" s="11"/>
      <c r="OLB105" s="11"/>
      <c r="OLC105" s="11"/>
      <c r="OLD105" s="11"/>
      <c r="OLE105" s="11"/>
      <c r="OLF105" s="11"/>
      <c r="OLG105" s="11"/>
      <c r="OLH105" s="11"/>
      <c r="OLI105" s="11"/>
      <c r="OLJ105" s="11"/>
      <c r="OLK105" s="11"/>
      <c r="OLL105" s="11"/>
      <c r="OLM105" s="11"/>
      <c r="OLN105" s="11"/>
      <c r="OLO105" s="11"/>
      <c r="OLP105" s="11"/>
      <c r="OLQ105" s="11"/>
      <c r="OLR105" s="11"/>
      <c r="OLS105" s="11"/>
      <c r="OLT105" s="11"/>
      <c r="OLU105" s="11"/>
      <c r="OLV105" s="11"/>
      <c r="OLW105" s="11"/>
      <c r="OLX105" s="11"/>
      <c r="OLY105" s="11"/>
      <c r="OLZ105" s="11"/>
      <c r="OMA105" s="11"/>
      <c r="OMB105" s="11"/>
      <c r="OMC105" s="11"/>
      <c r="OMD105" s="11"/>
      <c r="OME105" s="11"/>
      <c r="OMF105" s="11"/>
      <c r="OMG105" s="11"/>
      <c r="OMH105" s="11"/>
      <c r="OMI105" s="11"/>
      <c r="OMJ105" s="11"/>
      <c r="OMK105" s="11"/>
      <c r="OML105" s="11"/>
      <c r="OMM105" s="11"/>
      <c r="OMN105" s="11"/>
      <c r="OMO105" s="11"/>
      <c r="OMP105" s="11"/>
      <c r="OMQ105" s="11"/>
      <c r="OMR105" s="11"/>
      <c r="OMS105" s="11"/>
      <c r="OMT105" s="11"/>
      <c r="OMU105" s="11"/>
      <c r="OMV105" s="11"/>
      <c r="OMW105" s="11"/>
      <c r="OMX105" s="11"/>
      <c r="OMY105" s="11"/>
      <c r="OMZ105" s="11"/>
      <c r="ONA105" s="11"/>
      <c r="ONB105" s="11"/>
      <c r="ONC105" s="11"/>
      <c r="OND105" s="11"/>
      <c r="ONE105" s="11"/>
      <c r="ONF105" s="11"/>
      <c r="ONG105" s="11"/>
      <c r="ONH105" s="11"/>
      <c r="ONI105" s="11"/>
      <c r="ONJ105" s="11"/>
      <c r="ONK105" s="11"/>
      <c r="ONL105" s="11"/>
      <c r="ONM105" s="11"/>
      <c r="ONN105" s="11"/>
      <c r="ONO105" s="11"/>
      <c r="ONP105" s="11"/>
      <c r="ONQ105" s="11"/>
      <c r="ONR105" s="11"/>
      <c r="ONS105" s="11"/>
      <c r="ONT105" s="11"/>
      <c r="ONU105" s="11"/>
      <c r="ONV105" s="11"/>
      <c r="ONW105" s="11"/>
      <c r="ONX105" s="11"/>
      <c r="ONY105" s="11"/>
      <c r="ONZ105" s="11"/>
      <c r="OOA105" s="11"/>
      <c r="OOB105" s="11"/>
      <c r="OOC105" s="11"/>
      <c r="OOD105" s="11"/>
      <c r="OOE105" s="11"/>
      <c r="OOF105" s="11"/>
      <c r="OOG105" s="11"/>
      <c r="OOH105" s="11"/>
      <c r="OOI105" s="11"/>
      <c r="OOJ105" s="11"/>
      <c r="OOK105" s="11"/>
      <c r="OOL105" s="11"/>
      <c r="OOM105" s="11"/>
      <c r="OON105" s="11"/>
      <c r="OOO105" s="11"/>
      <c r="OOP105" s="11"/>
      <c r="OOQ105" s="11"/>
      <c r="OOR105" s="11"/>
      <c r="OOS105" s="11"/>
      <c r="OOT105" s="11"/>
      <c r="OOU105" s="11"/>
      <c r="OOV105" s="11"/>
      <c r="OOW105" s="11"/>
      <c r="OOX105" s="11"/>
      <c r="OOY105" s="11"/>
      <c r="OOZ105" s="11"/>
      <c r="OPA105" s="11"/>
      <c r="OPB105" s="11"/>
      <c r="OPC105" s="11"/>
      <c r="OPD105" s="11"/>
      <c r="OPE105" s="11"/>
      <c r="OPF105" s="11"/>
      <c r="OPG105" s="11"/>
      <c r="OPH105" s="11"/>
      <c r="OPI105" s="11"/>
      <c r="OPJ105" s="11"/>
      <c r="OPK105" s="11"/>
      <c r="OPL105" s="11"/>
      <c r="OPM105" s="11"/>
      <c r="OPN105" s="11"/>
      <c r="OPO105" s="11"/>
      <c r="OPP105" s="11"/>
      <c r="OPQ105" s="11"/>
      <c r="OPR105" s="11"/>
      <c r="OPS105" s="11"/>
      <c r="OPT105" s="11"/>
      <c r="OPU105" s="11"/>
      <c r="OPV105" s="11"/>
      <c r="OPW105" s="11"/>
      <c r="OPX105" s="11"/>
      <c r="OPY105" s="11"/>
      <c r="OPZ105" s="11"/>
      <c r="OQA105" s="11"/>
      <c r="OQB105" s="11"/>
      <c r="OQC105" s="11"/>
      <c r="OQD105" s="11"/>
      <c r="OQE105" s="11"/>
      <c r="OQF105" s="11"/>
      <c r="OQG105" s="11"/>
      <c r="OQH105" s="11"/>
      <c r="OQI105" s="11"/>
      <c r="OQJ105" s="11"/>
      <c r="OQK105" s="11"/>
      <c r="OQL105" s="11"/>
      <c r="OQM105" s="11"/>
      <c r="OQN105" s="11"/>
      <c r="OQO105" s="11"/>
      <c r="OQP105" s="11"/>
      <c r="OQQ105" s="11"/>
      <c r="OQR105" s="11"/>
      <c r="OQS105" s="11"/>
      <c r="OQT105" s="11"/>
      <c r="OQU105" s="11"/>
      <c r="OQV105" s="11"/>
      <c r="OQW105" s="11"/>
      <c r="OQX105" s="11"/>
      <c r="OQY105" s="11"/>
      <c r="OQZ105" s="11"/>
      <c r="ORA105" s="11"/>
      <c r="ORB105" s="11"/>
      <c r="ORC105" s="11"/>
      <c r="ORD105" s="11"/>
      <c r="ORE105" s="11"/>
      <c r="ORF105" s="11"/>
      <c r="ORG105" s="11"/>
      <c r="ORH105" s="11"/>
      <c r="ORI105" s="11"/>
      <c r="ORJ105" s="11"/>
      <c r="ORK105" s="11"/>
      <c r="ORL105" s="11"/>
      <c r="ORM105" s="11"/>
      <c r="ORN105" s="11"/>
      <c r="ORO105" s="11"/>
      <c r="ORP105" s="11"/>
      <c r="ORQ105" s="11"/>
      <c r="ORR105" s="11"/>
      <c r="ORS105" s="11"/>
      <c r="ORT105" s="11"/>
      <c r="ORU105" s="11"/>
      <c r="ORV105" s="11"/>
      <c r="ORW105" s="11"/>
      <c r="ORX105" s="11"/>
      <c r="ORY105" s="11"/>
      <c r="ORZ105" s="11"/>
      <c r="OSA105" s="11"/>
      <c r="OSB105" s="11"/>
      <c r="OSC105" s="11"/>
      <c r="OSD105" s="11"/>
      <c r="OSE105" s="11"/>
      <c r="OSF105" s="11"/>
      <c r="OSG105" s="11"/>
      <c r="OSH105" s="11"/>
      <c r="OSI105" s="11"/>
      <c r="OSJ105" s="11"/>
      <c r="OSK105" s="11"/>
      <c r="OSL105" s="11"/>
      <c r="OSM105" s="11"/>
      <c r="OSN105" s="11"/>
      <c r="OSO105" s="11"/>
      <c r="OSP105" s="11"/>
      <c r="OSQ105" s="11"/>
      <c r="OSR105" s="11"/>
      <c r="OSS105" s="11"/>
      <c r="OST105" s="11"/>
      <c r="OSU105" s="11"/>
      <c r="OSV105" s="11"/>
      <c r="OSW105" s="11"/>
      <c r="OSX105" s="11"/>
      <c r="OSY105" s="11"/>
      <c r="OSZ105" s="11"/>
      <c r="OTA105" s="11"/>
      <c r="OTB105" s="11"/>
      <c r="OTC105" s="11"/>
      <c r="OTD105" s="11"/>
      <c r="OTE105" s="11"/>
      <c r="OTF105" s="11"/>
      <c r="OTG105" s="11"/>
      <c r="OTH105" s="11"/>
      <c r="OTI105" s="11"/>
      <c r="OTJ105" s="11"/>
      <c r="OTK105" s="11"/>
      <c r="OTL105" s="11"/>
      <c r="OTM105" s="11"/>
      <c r="OTN105" s="11"/>
      <c r="OTO105" s="11"/>
      <c r="OTP105" s="11"/>
      <c r="OTQ105" s="11"/>
      <c r="OTR105" s="11"/>
      <c r="OTS105" s="11"/>
      <c r="OTT105" s="11"/>
      <c r="OTU105" s="11"/>
      <c r="OTV105" s="11"/>
      <c r="OTW105" s="11"/>
      <c r="OTX105" s="11"/>
      <c r="OTY105" s="11"/>
      <c r="OTZ105" s="11"/>
      <c r="OUA105" s="11"/>
      <c r="OUB105" s="11"/>
      <c r="OUC105" s="11"/>
      <c r="OUD105" s="11"/>
      <c r="OUE105" s="11"/>
      <c r="OUF105" s="11"/>
      <c r="OUG105" s="11"/>
      <c r="OUH105" s="11"/>
      <c r="OUI105" s="11"/>
      <c r="OUJ105" s="11"/>
      <c r="OUK105" s="11"/>
      <c r="OUL105" s="11"/>
      <c r="OUM105" s="11"/>
      <c r="OUN105" s="11"/>
      <c r="OUO105" s="11"/>
      <c r="OUP105" s="11"/>
      <c r="OUQ105" s="11"/>
      <c r="OUR105" s="11"/>
      <c r="OUS105" s="11"/>
      <c r="OUT105" s="11"/>
      <c r="OUU105" s="11"/>
      <c r="OUV105" s="11"/>
      <c r="OUW105" s="11"/>
      <c r="OUX105" s="11"/>
      <c r="OUY105" s="11"/>
      <c r="OUZ105" s="11"/>
      <c r="OVA105" s="11"/>
      <c r="OVB105" s="11"/>
      <c r="OVC105" s="11"/>
      <c r="OVD105" s="11"/>
      <c r="OVE105" s="11"/>
      <c r="OVF105" s="11"/>
      <c r="OVG105" s="11"/>
      <c r="OVH105" s="11"/>
      <c r="OVI105" s="11"/>
      <c r="OVJ105" s="11"/>
      <c r="OVK105" s="11"/>
      <c r="OVL105" s="11"/>
      <c r="OVM105" s="11"/>
      <c r="OVN105" s="11"/>
      <c r="OVO105" s="11"/>
      <c r="OVP105" s="11"/>
      <c r="OVQ105" s="11"/>
      <c r="OVR105" s="11"/>
      <c r="OVS105" s="11"/>
      <c r="OVT105" s="11"/>
      <c r="OVU105" s="11"/>
      <c r="OVV105" s="11"/>
      <c r="OVW105" s="11"/>
      <c r="OVX105" s="11"/>
      <c r="OVY105" s="11"/>
      <c r="OVZ105" s="11"/>
      <c r="OWA105" s="11"/>
      <c r="OWB105" s="11"/>
      <c r="OWC105" s="11"/>
      <c r="OWD105" s="11"/>
      <c r="OWE105" s="11"/>
      <c r="OWF105" s="11"/>
      <c r="OWG105" s="11"/>
      <c r="OWH105" s="11"/>
      <c r="OWI105" s="11"/>
      <c r="OWJ105" s="11"/>
      <c r="OWK105" s="11"/>
      <c r="OWL105" s="11"/>
      <c r="OWM105" s="11"/>
      <c r="OWN105" s="11"/>
      <c r="OWO105" s="11"/>
      <c r="OWP105" s="11"/>
      <c r="OWQ105" s="11"/>
      <c r="OWR105" s="11"/>
      <c r="OWS105" s="11"/>
      <c r="OWT105" s="11"/>
      <c r="OWU105" s="11"/>
      <c r="OWV105" s="11"/>
      <c r="OWW105" s="11"/>
      <c r="OWX105" s="11"/>
      <c r="OWY105" s="11"/>
      <c r="OWZ105" s="11"/>
      <c r="OXA105" s="11"/>
      <c r="OXB105" s="11"/>
      <c r="OXC105" s="11"/>
      <c r="OXD105" s="11"/>
      <c r="OXE105" s="11"/>
      <c r="OXF105" s="11"/>
      <c r="OXG105" s="11"/>
      <c r="OXH105" s="11"/>
      <c r="OXI105" s="11"/>
      <c r="OXJ105" s="11"/>
      <c r="OXK105" s="11"/>
      <c r="OXL105" s="11"/>
      <c r="OXM105" s="11"/>
      <c r="OXN105" s="11"/>
      <c r="OXO105" s="11"/>
      <c r="OXP105" s="11"/>
      <c r="OXQ105" s="11"/>
      <c r="OXR105" s="11"/>
      <c r="OXS105" s="11"/>
      <c r="OXT105" s="11"/>
      <c r="OXU105" s="11"/>
      <c r="OXV105" s="11"/>
      <c r="OXW105" s="11"/>
      <c r="OXX105" s="11"/>
      <c r="OXY105" s="11"/>
      <c r="OXZ105" s="11"/>
      <c r="OYA105" s="11"/>
      <c r="OYB105" s="11"/>
      <c r="OYC105" s="11"/>
      <c r="OYD105" s="11"/>
      <c r="OYE105" s="11"/>
      <c r="OYF105" s="11"/>
      <c r="OYG105" s="11"/>
      <c r="OYH105" s="11"/>
      <c r="OYI105" s="11"/>
      <c r="OYJ105" s="11"/>
      <c r="OYK105" s="11"/>
      <c r="OYL105" s="11"/>
      <c r="OYM105" s="11"/>
      <c r="OYN105" s="11"/>
      <c r="OYO105" s="11"/>
      <c r="OYP105" s="11"/>
      <c r="OYQ105" s="11"/>
      <c r="OYR105" s="11"/>
      <c r="OYS105" s="11"/>
      <c r="OYT105" s="11"/>
      <c r="OYU105" s="11"/>
      <c r="OYV105" s="11"/>
      <c r="OYW105" s="11"/>
      <c r="OYX105" s="11"/>
      <c r="OYY105" s="11"/>
      <c r="OYZ105" s="11"/>
      <c r="OZA105" s="11"/>
      <c r="OZB105" s="11"/>
      <c r="OZC105" s="11"/>
      <c r="OZD105" s="11"/>
      <c r="OZE105" s="11"/>
      <c r="OZF105" s="11"/>
      <c r="OZG105" s="11"/>
      <c r="OZH105" s="11"/>
      <c r="OZI105" s="11"/>
      <c r="OZJ105" s="11"/>
      <c r="OZK105" s="11"/>
      <c r="OZL105" s="11"/>
      <c r="OZM105" s="11"/>
      <c r="OZN105" s="11"/>
      <c r="OZO105" s="11"/>
      <c r="OZP105" s="11"/>
      <c r="OZQ105" s="11"/>
      <c r="OZR105" s="11"/>
      <c r="OZS105" s="11"/>
      <c r="OZT105" s="11"/>
      <c r="OZU105" s="11"/>
      <c r="OZV105" s="11"/>
      <c r="OZW105" s="11"/>
      <c r="OZX105" s="11"/>
      <c r="OZY105" s="11"/>
      <c r="OZZ105" s="11"/>
      <c r="PAA105" s="11"/>
      <c r="PAB105" s="11"/>
      <c r="PAC105" s="11"/>
      <c r="PAD105" s="11"/>
      <c r="PAE105" s="11"/>
      <c r="PAF105" s="11"/>
      <c r="PAG105" s="11"/>
      <c r="PAH105" s="11"/>
      <c r="PAI105" s="11"/>
      <c r="PAJ105" s="11"/>
      <c r="PAK105" s="11"/>
      <c r="PAL105" s="11"/>
      <c r="PAM105" s="11"/>
      <c r="PAN105" s="11"/>
      <c r="PAO105" s="11"/>
      <c r="PAP105" s="11"/>
      <c r="PAQ105" s="11"/>
      <c r="PAR105" s="11"/>
      <c r="PAS105" s="11"/>
      <c r="PAT105" s="11"/>
      <c r="PAU105" s="11"/>
      <c r="PAV105" s="11"/>
      <c r="PAW105" s="11"/>
      <c r="PAX105" s="11"/>
      <c r="PAY105" s="11"/>
      <c r="PAZ105" s="11"/>
      <c r="PBA105" s="11"/>
      <c r="PBB105" s="11"/>
      <c r="PBC105" s="11"/>
      <c r="PBD105" s="11"/>
      <c r="PBE105" s="11"/>
      <c r="PBF105" s="11"/>
      <c r="PBG105" s="11"/>
      <c r="PBH105" s="11"/>
      <c r="PBI105" s="11"/>
      <c r="PBJ105" s="11"/>
      <c r="PBK105" s="11"/>
      <c r="PBL105" s="11"/>
      <c r="PBM105" s="11"/>
      <c r="PBN105" s="11"/>
      <c r="PBO105" s="11"/>
      <c r="PBP105" s="11"/>
      <c r="PBQ105" s="11"/>
      <c r="PBR105" s="11"/>
      <c r="PBS105" s="11"/>
      <c r="PBT105" s="11"/>
      <c r="PBU105" s="11"/>
      <c r="PBV105" s="11"/>
      <c r="PBW105" s="11"/>
      <c r="PBX105" s="11"/>
      <c r="PBY105" s="11"/>
      <c r="PBZ105" s="11"/>
      <c r="PCA105" s="11"/>
      <c r="PCB105" s="11"/>
      <c r="PCC105" s="11"/>
      <c r="PCD105" s="11"/>
      <c r="PCE105" s="11"/>
      <c r="PCF105" s="11"/>
      <c r="PCG105" s="11"/>
      <c r="PCH105" s="11"/>
      <c r="PCI105" s="11"/>
      <c r="PCJ105" s="11"/>
      <c r="PCK105" s="11"/>
      <c r="PCL105" s="11"/>
      <c r="PCM105" s="11"/>
      <c r="PCN105" s="11"/>
      <c r="PCO105" s="11"/>
      <c r="PCP105" s="11"/>
      <c r="PCQ105" s="11"/>
      <c r="PCR105" s="11"/>
      <c r="PCS105" s="11"/>
      <c r="PCT105" s="11"/>
      <c r="PCU105" s="11"/>
      <c r="PCV105" s="11"/>
      <c r="PCW105" s="11"/>
      <c r="PCX105" s="11"/>
      <c r="PCY105" s="11"/>
      <c r="PCZ105" s="11"/>
      <c r="PDA105" s="11"/>
      <c r="PDB105" s="11"/>
      <c r="PDC105" s="11"/>
      <c r="PDD105" s="11"/>
      <c r="PDE105" s="11"/>
      <c r="PDF105" s="11"/>
      <c r="PDG105" s="11"/>
      <c r="PDH105" s="11"/>
      <c r="PDI105" s="11"/>
      <c r="PDJ105" s="11"/>
      <c r="PDK105" s="11"/>
      <c r="PDL105" s="11"/>
      <c r="PDM105" s="11"/>
      <c r="PDN105" s="11"/>
      <c r="PDO105" s="11"/>
      <c r="PDP105" s="11"/>
      <c r="PDQ105" s="11"/>
      <c r="PDR105" s="11"/>
      <c r="PDS105" s="11"/>
      <c r="PDT105" s="11"/>
      <c r="PDU105" s="11"/>
      <c r="PDV105" s="11"/>
      <c r="PDW105" s="11"/>
      <c r="PDX105" s="11"/>
      <c r="PDY105" s="11"/>
      <c r="PDZ105" s="11"/>
      <c r="PEA105" s="11"/>
      <c r="PEB105" s="11"/>
      <c r="PEC105" s="11"/>
      <c r="PED105" s="11"/>
      <c r="PEE105" s="11"/>
      <c r="PEF105" s="11"/>
      <c r="PEG105" s="11"/>
      <c r="PEH105" s="11"/>
      <c r="PEI105" s="11"/>
      <c r="PEJ105" s="11"/>
      <c r="PEK105" s="11"/>
      <c r="PEL105" s="11"/>
      <c r="PEM105" s="11"/>
      <c r="PEN105" s="11"/>
      <c r="PEO105" s="11"/>
      <c r="PEP105" s="11"/>
      <c r="PEQ105" s="11"/>
      <c r="PER105" s="11"/>
      <c r="PES105" s="11"/>
      <c r="PET105" s="11"/>
      <c r="PEU105" s="11"/>
      <c r="PEV105" s="11"/>
      <c r="PEW105" s="11"/>
      <c r="PEX105" s="11"/>
      <c r="PEY105" s="11"/>
      <c r="PEZ105" s="11"/>
      <c r="PFA105" s="11"/>
      <c r="PFB105" s="11"/>
      <c r="PFC105" s="11"/>
      <c r="PFD105" s="11"/>
      <c r="PFE105" s="11"/>
      <c r="PFF105" s="11"/>
      <c r="PFG105" s="11"/>
      <c r="PFH105" s="11"/>
      <c r="PFI105" s="11"/>
      <c r="PFJ105" s="11"/>
      <c r="PFK105" s="11"/>
      <c r="PFL105" s="11"/>
      <c r="PFM105" s="11"/>
      <c r="PFN105" s="11"/>
      <c r="PFO105" s="11"/>
      <c r="PFP105" s="11"/>
      <c r="PFQ105" s="11"/>
      <c r="PFR105" s="11"/>
      <c r="PFS105" s="11"/>
      <c r="PFT105" s="11"/>
      <c r="PFU105" s="11"/>
      <c r="PFV105" s="11"/>
      <c r="PFW105" s="11"/>
      <c r="PFX105" s="11"/>
      <c r="PFY105" s="11"/>
      <c r="PFZ105" s="11"/>
      <c r="PGA105" s="11"/>
      <c r="PGB105" s="11"/>
      <c r="PGC105" s="11"/>
      <c r="PGD105" s="11"/>
      <c r="PGE105" s="11"/>
      <c r="PGF105" s="11"/>
      <c r="PGG105" s="11"/>
      <c r="PGH105" s="11"/>
      <c r="PGI105" s="11"/>
      <c r="PGJ105" s="11"/>
      <c r="PGK105" s="11"/>
      <c r="PGL105" s="11"/>
      <c r="PGM105" s="11"/>
      <c r="PGN105" s="11"/>
      <c r="PGO105" s="11"/>
      <c r="PGP105" s="11"/>
      <c r="PGQ105" s="11"/>
      <c r="PGR105" s="11"/>
      <c r="PGS105" s="11"/>
      <c r="PGT105" s="11"/>
      <c r="PGU105" s="11"/>
      <c r="PGV105" s="11"/>
      <c r="PGW105" s="11"/>
      <c r="PGX105" s="11"/>
      <c r="PGY105" s="11"/>
      <c r="PGZ105" s="11"/>
      <c r="PHA105" s="11"/>
      <c r="PHB105" s="11"/>
      <c r="PHC105" s="11"/>
      <c r="PHD105" s="11"/>
      <c r="PHE105" s="11"/>
      <c r="PHF105" s="11"/>
      <c r="PHG105" s="11"/>
      <c r="PHH105" s="11"/>
      <c r="PHI105" s="11"/>
      <c r="PHJ105" s="11"/>
      <c r="PHK105" s="11"/>
      <c r="PHL105" s="11"/>
      <c r="PHM105" s="11"/>
      <c r="PHN105" s="11"/>
      <c r="PHO105" s="11"/>
      <c r="PHP105" s="11"/>
      <c r="PHQ105" s="11"/>
      <c r="PHR105" s="11"/>
      <c r="PHS105" s="11"/>
      <c r="PHT105" s="11"/>
      <c r="PHU105" s="11"/>
      <c r="PHV105" s="11"/>
      <c r="PHW105" s="11"/>
      <c r="PHX105" s="11"/>
      <c r="PHY105" s="11"/>
      <c r="PHZ105" s="11"/>
      <c r="PIA105" s="11"/>
      <c r="PIB105" s="11"/>
      <c r="PIC105" s="11"/>
      <c r="PID105" s="11"/>
      <c r="PIE105" s="11"/>
      <c r="PIF105" s="11"/>
      <c r="PIG105" s="11"/>
      <c r="PIH105" s="11"/>
      <c r="PII105" s="11"/>
      <c r="PIJ105" s="11"/>
      <c r="PIK105" s="11"/>
      <c r="PIL105" s="11"/>
      <c r="PIM105" s="11"/>
      <c r="PIN105" s="11"/>
      <c r="PIO105" s="11"/>
      <c r="PIP105" s="11"/>
      <c r="PIQ105" s="11"/>
      <c r="PIR105" s="11"/>
      <c r="PIS105" s="11"/>
      <c r="PIT105" s="11"/>
      <c r="PIU105" s="11"/>
      <c r="PIV105" s="11"/>
      <c r="PIW105" s="11"/>
      <c r="PIX105" s="11"/>
      <c r="PIY105" s="11"/>
      <c r="PIZ105" s="11"/>
      <c r="PJA105" s="11"/>
      <c r="PJB105" s="11"/>
      <c r="PJC105" s="11"/>
      <c r="PJD105" s="11"/>
      <c r="PJE105" s="11"/>
      <c r="PJF105" s="11"/>
      <c r="PJG105" s="11"/>
      <c r="PJH105" s="11"/>
      <c r="PJI105" s="11"/>
      <c r="PJJ105" s="11"/>
      <c r="PJK105" s="11"/>
      <c r="PJL105" s="11"/>
      <c r="PJM105" s="11"/>
      <c r="PJN105" s="11"/>
      <c r="PJO105" s="11"/>
      <c r="PJP105" s="11"/>
      <c r="PJQ105" s="11"/>
      <c r="PJR105" s="11"/>
      <c r="PJS105" s="11"/>
      <c r="PJT105" s="11"/>
      <c r="PJU105" s="11"/>
      <c r="PJV105" s="11"/>
      <c r="PJW105" s="11"/>
      <c r="PJX105" s="11"/>
      <c r="PJY105" s="11"/>
      <c r="PJZ105" s="11"/>
      <c r="PKA105" s="11"/>
      <c r="PKB105" s="11"/>
      <c r="PKC105" s="11"/>
      <c r="PKD105" s="11"/>
      <c r="PKE105" s="11"/>
      <c r="PKF105" s="11"/>
      <c r="PKG105" s="11"/>
      <c r="PKH105" s="11"/>
      <c r="PKI105" s="11"/>
      <c r="PKJ105" s="11"/>
      <c r="PKK105" s="11"/>
      <c r="PKL105" s="11"/>
      <c r="PKM105" s="11"/>
      <c r="PKN105" s="11"/>
      <c r="PKO105" s="11"/>
      <c r="PKP105" s="11"/>
      <c r="PKQ105" s="11"/>
      <c r="PKR105" s="11"/>
      <c r="PKS105" s="11"/>
      <c r="PKT105" s="11"/>
      <c r="PKU105" s="11"/>
      <c r="PKV105" s="11"/>
      <c r="PKW105" s="11"/>
      <c r="PKX105" s="11"/>
      <c r="PKY105" s="11"/>
      <c r="PKZ105" s="11"/>
      <c r="PLA105" s="11"/>
      <c r="PLB105" s="11"/>
      <c r="PLC105" s="11"/>
      <c r="PLD105" s="11"/>
      <c r="PLE105" s="11"/>
      <c r="PLF105" s="11"/>
      <c r="PLG105" s="11"/>
      <c r="PLH105" s="11"/>
      <c r="PLI105" s="11"/>
      <c r="PLJ105" s="11"/>
      <c r="PLK105" s="11"/>
      <c r="PLL105" s="11"/>
      <c r="PLM105" s="11"/>
      <c r="PLN105" s="11"/>
      <c r="PLO105" s="11"/>
      <c r="PLP105" s="11"/>
      <c r="PLQ105" s="11"/>
      <c r="PLR105" s="11"/>
      <c r="PLS105" s="11"/>
      <c r="PLT105" s="11"/>
      <c r="PLU105" s="11"/>
      <c r="PLV105" s="11"/>
      <c r="PLW105" s="11"/>
      <c r="PLX105" s="11"/>
      <c r="PLY105" s="11"/>
      <c r="PLZ105" s="11"/>
      <c r="PMA105" s="11"/>
      <c r="PMB105" s="11"/>
      <c r="PMC105" s="11"/>
      <c r="PMD105" s="11"/>
      <c r="PME105" s="11"/>
      <c r="PMF105" s="11"/>
      <c r="PMG105" s="11"/>
      <c r="PMH105" s="11"/>
      <c r="PMI105" s="11"/>
      <c r="PMJ105" s="11"/>
      <c r="PMK105" s="11"/>
      <c r="PML105" s="11"/>
      <c r="PMM105" s="11"/>
      <c r="PMN105" s="11"/>
      <c r="PMO105" s="11"/>
      <c r="PMP105" s="11"/>
      <c r="PMQ105" s="11"/>
      <c r="PMR105" s="11"/>
      <c r="PMS105" s="11"/>
      <c r="PMT105" s="11"/>
      <c r="PMU105" s="11"/>
      <c r="PMV105" s="11"/>
      <c r="PMW105" s="11"/>
      <c r="PMX105" s="11"/>
      <c r="PMY105" s="11"/>
      <c r="PMZ105" s="11"/>
      <c r="PNA105" s="11"/>
      <c r="PNB105" s="11"/>
      <c r="PNC105" s="11"/>
      <c r="PND105" s="11"/>
      <c r="PNE105" s="11"/>
      <c r="PNF105" s="11"/>
      <c r="PNG105" s="11"/>
      <c r="PNH105" s="11"/>
      <c r="PNI105" s="11"/>
      <c r="PNJ105" s="11"/>
      <c r="PNK105" s="11"/>
      <c r="PNL105" s="11"/>
      <c r="PNM105" s="11"/>
      <c r="PNN105" s="11"/>
      <c r="PNO105" s="11"/>
      <c r="PNP105" s="11"/>
      <c r="PNQ105" s="11"/>
      <c r="PNR105" s="11"/>
      <c r="PNS105" s="11"/>
      <c r="PNT105" s="11"/>
      <c r="PNU105" s="11"/>
      <c r="PNV105" s="11"/>
      <c r="PNW105" s="11"/>
      <c r="PNX105" s="11"/>
      <c r="PNY105" s="11"/>
      <c r="PNZ105" s="11"/>
      <c r="POA105" s="11"/>
      <c r="POB105" s="11"/>
      <c r="POC105" s="11"/>
      <c r="POD105" s="11"/>
      <c r="POE105" s="11"/>
      <c r="POF105" s="11"/>
      <c r="POG105" s="11"/>
      <c r="POH105" s="11"/>
      <c r="POI105" s="11"/>
      <c r="POJ105" s="11"/>
      <c r="POK105" s="11"/>
      <c r="POL105" s="11"/>
      <c r="POM105" s="11"/>
      <c r="PON105" s="11"/>
      <c r="POO105" s="11"/>
      <c r="POP105" s="11"/>
      <c r="POQ105" s="11"/>
      <c r="POR105" s="11"/>
      <c r="POS105" s="11"/>
      <c r="POT105" s="11"/>
      <c r="POU105" s="11"/>
      <c r="POV105" s="11"/>
      <c r="POW105" s="11"/>
      <c r="POX105" s="11"/>
      <c r="POY105" s="11"/>
      <c r="POZ105" s="11"/>
      <c r="PPA105" s="11"/>
      <c r="PPB105" s="11"/>
      <c r="PPC105" s="11"/>
      <c r="PPD105" s="11"/>
      <c r="PPE105" s="11"/>
      <c r="PPF105" s="11"/>
      <c r="PPG105" s="11"/>
      <c r="PPH105" s="11"/>
      <c r="PPI105" s="11"/>
      <c r="PPJ105" s="11"/>
      <c r="PPK105" s="11"/>
      <c r="PPL105" s="11"/>
      <c r="PPM105" s="11"/>
      <c r="PPN105" s="11"/>
      <c r="PPO105" s="11"/>
      <c r="PPP105" s="11"/>
      <c r="PPQ105" s="11"/>
      <c r="PPR105" s="11"/>
      <c r="PPS105" s="11"/>
      <c r="PPT105" s="11"/>
      <c r="PPU105" s="11"/>
      <c r="PPV105" s="11"/>
      <c r="PPW105" s="11"/>
      <c r="PPX105" s="11"/>
      <c r="PPY105" s="11"/>
      <c r="PPZ105" s="11"/>
      <c r="PQA105" s="11"/>
      <c r="PQB105" s="11"/>
      <c r="PQC105" s="11"/>
      <c r="PQD105" s="11"/>
      <c r="PQE105" s="11"/>
      <c r="PQF105" s="11"/>
      <c r="PQG105" s="11"/>
      <c r="PQH105" s="11"/>
      <c r="PQI105" s="11"/>
      <c r="PQJ105" s="11"/>
      <c r="PQK105" s="11"/>
      <c r="PQL105" s="11"/>
      <c r="PQM105" s="11"/>
      <c r="PQN105" s="11"/>
      <c r="PQO105" s="11"/>
      <c r="PQP105" s="11"/>
      <c r="PQQ105" s="11"/>
      <c r="PQR105" s="11"/>
      <c r="PQS105" s="11"/>
      <c r="PQT105" s="11"/>
      <c r="PQU105" s="11"/>
      <c r="PQV105" s="11"/>
      <c r="PQW105" s="11"/>
      <c r="PQX105" s="11"/>
      <c r="PQY105" s="11"/>
      <c r="PQZ105" s="11"/>
      <c r="PRA105" s="11"/>
      <c r="PRB105" s="11"/>
      <c r="PRC105" s="11"/>
      <c r="PRD105" s="11"/>
      <c r="PRE105" s="11"/>
      <c r="PRF105" s="11"/>
      <c r="PRG105" s="11"/>
      <c r="PRH105" s="11"/>
      <c r="PRI105" s="11"/>
      <c r="PRJ105" s="11"/>
      <c r="PRK105" s="11"/>
      <c r="PRL105" s="11"/>
      <c r="PRM105" s="11"/>
      <c r="PRN105" s="11"/>
      <c r="PRO105" s="11"/>
      <c r="PRP105" s="11"/>
      <c r="PRQ105" s="11"/>
      <c r="PRR105" s="11"/>
      <c r="PRS105" s="11"/>
      <c r="PRT105" s="11"/>
      <c r="PRU105" s="11"/>
      <c r="PRV105" s="11"/>
      <c r="PRW105" s="11"/>
      <c r="PRX105" s="11"/>
      <c r="PRY105" s="11"/>
      <c r="PRZ105" s="11"/>
      <c r="PSA105" s="11"/>
      <c r="PSB105" s="11"/>
      <c r="PSC105" s="11"/>
      <c r="PSD105" s="11"/>
      <c r="PSE105" s="11"/>
      <c r="PSF105" s="11"/>
      <c r="PSG105" s="11"/>
      <c r="PSH105" s="11"/>
      <c r="PSI105" s="11"/>
      <c r="PSJ105" s="11"/>
      <c r="PSK105" s="11"/>
      <c r="PSL105" s="11"/>
      <c r="PSM105" s="11"/>
      <c r="PSN105" s="11"/>
      <c r="PSO105" s="11"/>
      <c r="PSP105" s="11"/>
      <c r="PSQ105" s="11"/>
      <c r="PSR105" s="11"/>
      <c r="PSS105" s="11"/>
      <c r="PST105" s="11"/>
      <c r="PSU105" s="11"/>
      <c r="PSV105" s="11"/>
      <c r="PSW105" s="11"/>
      <c r="PSX105" s="11"/>
      <c r="PSY105" s="11"/>
      <c r="PSZ105" s="11"/>
      <c r="PTA105" s="11"/>
      <c r="PTB105" s="11"/>
      <c r="PTC105" s="11"/>
      <c r="PTD105" s="11"/>
      <c r="PTE105" s="11"/>
      <c r="PTF105" s="11"/>
      <c r="PTG105" s="11"/>
      <c r="PTH105" s="11"/>
      <c r="PTI105" s="11"/>
      <c r="PTJ105" s="11"/>
      <c r="PTK105" s="11"/>
      <c r="PTL105" s="11"/>
      <c r="PTM105" s="11"/>
      <c r="PTN105" s="11"/>
      <c r="PTO105" s="11"/>
      <c r="PTP105" s="11"/>
      <c r="PTQ105" s="11"/>
      <c r="PTR105" s="11"/>
      <c r="PTS105" s="11"/>
      <c r="PTT105" s="11"/>
      <c r="PTU105" s="11"/>
      <c r="PTV105" s="11"/>
      <c r="PTW105" s="11"/>
      <c r="PTX105" s="11"/>
      <c r="PTY105" s="11"/>
      <c r="PTZ105" s="11"/>
      <c r="PUA105" s="11"/>
      <c r="PUB105" s="11"/>
      <c r="PUC105" s="11"/>
      <c r="PUD105" s="11"/>
      <c r="PUE105" s="11"/>
      <c r="PUF105" s="11"/>
      <c r="PUG105" s="11"/>
      <c r="PUH105" s="11"/>
      <c r="PUI105" s="11"/>
      <c r="PUJ105" s="11"/>
      <c r="PUK105" s="11"/>
      <c r="PUL105" s="11"/>
      <c r="PUM105" s="11"/>
      <c r="PUN105" s="11"/>
      <c r="PUO105" s="11"/>
      <c r="PUP105" s="11"/>
      <c r="PUQ105" s="11"/>
      <c r="PUR105" s="11"/>
      <c r="PUS105" s="11"/>
      <c r="PUT105" s="11"/>
      <c r="PUU105" s="11"/>
      <c r="PUV105" s="11"/>
      <c r="PUW105" s="11"/>
      <c r="PUX105" s="11"/>
      <c r="PUY105" s="11"/>
      <c r="PUZ105" s="11"/>
      <c r="PVA105" s="11"/>
      <c r="PVB105" s="11"/>
      <c r="PVC105" s="11"/>
      <c r="PVD105" s="11"/>
      <c r="PVE105" s="11"/>
      <c r="PVF105" s="11"/>
      <c r="PVG105" s="11"/>
      <c r="PVH105" s="11"/>
      <c r="PVI105" s="11"/>
      <c r="PVJ105" s="11"/>
      <c r="PVK105" s="11"/>
      <c r="PVL105" s="11"/>
      <c r="PVM105" s="11"/>
      <c r="PVN105" s="11"/>
      <c r="PVO105" s="11"/>
      <c r="PVP105" s="11"/>
      <c r="PVQ105" s="11"/>
      <c r="PVR105" s="11"/>
      <c r="PVS105" s="11"/>
      <c r="PVT105" s="11"/>
      <c r="PVU105" s="11"/>
      <c r="PVV105" s="11"/>
      <c r="PVW105" s="11"/>
      <c r="PVX105" s="11"/>
      <c r="PVY105" s="11"/>
      <c r="PVZ105" s="11"/>
      <c r="PWA105" s="11"/>
      <c r="PWB105" s="11"/>
      <c r="PWC105" s="11"/>
      <c r="PWD105" s="11"/>
      <c r="PWE105" s="11"/>
      <c r="PWF105" s="11"/>
      <c r="PWG105" s="11"/>
      <c r="PWH105" s="11"/>
      <c r="PWI105" s="11"/>
      <c r="PWJ105" s="11"/>
      <c r="PWK105" s="11"/>
      <c r="PWL105" s="11"/>
      <c r="PWM105" s="11"/>
      <c r="PWN105" s="11"/>
      <c r="PWO105" s="11"/>
      <c r="PWP105" s="11"/>
      <c r="PWQ105" s="11"/>
      <c r="PWR105" s="11"/>
      <c r="PWS105" s="11"/>
      <c r="PWT105" s="11"/>
      <c r="PWU105" s="11"/>
      <c r="PWV105" s="11"/>
      <c r="PWW105" s="11"/>
      <c r="PWX105" s="11"/>
      <c r="PWY105" s="11"/>
      <c r="PWZ105" s="11"/>
      <c r="PXA105" s="11"/>
      <c r="PXB105" s="11"/>
      <c r="PXC105" s="11"/>
      <c r="PXD105" s="11"/>
      <c r="PXE105" s="11"/>
      <c r="PXF105" s="11"/>
      <c r="PXG105" s="11"/>
      <c r="PXH105" s="11"/>
      <c r="PXI105" s="11"/>
      <c r="PXJ105" s="11"/>
      <c r="PXK105" s="11"/>
      <c r="PXL105" s="11"/>
      <c r="PXM105" s="11"/>
      <c r="PXN105" s="11"/>
      <c r="PXO105" s="11"/>
      <c r="PXP105" s="11"/>
      <c r="PXQ105" s="11"/>
      <c r="PXR105" s="11"/>
      <c r="PXS105" s="11"/>
      <c r="PXT105" s="11"/>
      <c r="PXU105" s="11"/>
      <c r="PXV105" s="11"/>
      <c r="PXW105" s="11"/>
      <c r="PXX105" s="11"/>
      <c r="PXY105" s="11"/>
      <c r="PXZ105" s="11"/>
      <c r="PYA105" s="11"/>
      <c r="PYB105" s="11"/>
      <c r="PYC105" s="11"/>
      <c r="PYD105" s="11"/>
      <c r="PYE105" s="11"/>
      <c r="PYF105" s="11"/>
      <c r="PYG105" s="11"/>
      <c r="PYH105" s="11"/>
      <c r="PYI105" s="11"/>
      <c r="PYJ105" s="11"/>
      <c r="PYK105" s="11"/>
      <c r="PYL105" s="11"/>
      <c r="PYM105" s="11"/>
      <c r="PYN105" s="11"/>
      <c r="PYO105" s="11"/>
      <c r="PYP105" s="11"/>
      <c r="PYQ105" s="11"/>
      <c r="PYR105" s="11"/>
      <c r="PYS105" s="11"/>
      <c r="PYT105" s="11"/>
      <c r="PYU105" s="11"/>
      <c r="PYV105" s="11"/>
      <c r="PYW105" s="11"/>
      <c r="PYX105" s="11"/>
      <c r="PYY105" s="11"/>
      <c r="PYZ105" s="11"/>
      <c r="PZA105" s="11"/>
      <c r="PZB105" s="11"/>
      <c r="PZC105" s="11"/>
      <c r="PZD105" s="11"/>
      <c r="PZE105" s="11"/>
      <c r="PZF105" s="11"/>
      <c r="PZG105" s="11"/>
      <c r="PZH105" s="11"/>
      <c r="PZI105" s="11"/>
      <c r="PZJ105" s="11"/>
      <c r="PZK105" s="11"/>
      <c r="PZL105" s="11"/>
      <c r="PZM105" s="11"/>
      <c r="PZN105" s="11"/>
      <c r="PZO105" s="11"/>
      <c r="PZP105" s="11"/>
      <c r="PZQ105" s="11"/>
      <c r="PZR105" s="11"/>
      <c r="PZS105" s="11"/>
      <c r="PZT105" s="11"/>
      <c r="PZU105" s="11"/>
      <c r="PZV105" s="11"/>
      <c r="PZW105" s="11"/>
      <c r="PZX105" s="11"/>
      <c r="PZY105" s="11"/>
      <c r="PZZ105" s="11"/>
      <c r="QAA105" s="11"/>
      <c r="QAB105" s="11"/>
      <c r="QAC105" s="11"/>
      <c r="QAD105" s="11"/>
      <c r="QAE105" s="11"/>
      <c r="QAF105" s="11"/>
      <c r="QAG105" s="11"/>
      <c r="QAH105" s="11"/>
      <c r="QAI105" s="11"/>
      <c r="QAJ105" s="11"/>
      <c r="QAK105" s="11"/>
      <c r="QAL105" s="11"/>
      <c r="QAM105" s="11"/>
      <c r="QAN105" s="11"/>
      <c r="QAO105" s="11"/>
      <c r="QAP105" s="11"/>
      <c r="QAQ105" s="11"/>
      <c r="QAR105" s="11"/>
      <c r="QAS105" s="11"/>
      <c r="QAT105" s="11"/>
      <c r="QAU105" s="11"/>
      <c r="QAV105" s="11"/>
      <c r="QAW105" s="11"/>
      <c r="QAX105" s="11"/>
      <c r="QAY105" s="11"/>
      <c r="QAZ105" s="11"/>
      <c r="QBA105" s="11"/>
      <c r="QBB105" s="11"/>
      <c r="QBC105" s="11"/>
      <c r="QBD105" s="11"/>
      <c r="QBE105" s="11"/>
      <c r="QBF105" s="11"/>
      <c r="QBG105" s="11"/>
      <c r="QBH105" s="11"/>
      <c r="QBI105" s="11"/>
      <c r="QBJ105" s="11"/>
      <c r="QBK105" s="11"/>
      <c r="QBL105" s="11"/>
      <c r="QBM105" s="11"/>
      <c r="QBN105" s="11"/>
      <c r="QBO105" s="11"/>
      <c r="QBP105" s="11"/>
      <c r="QBQ105" s="11"/>
      <c r="QBR105" s="11"/>
      <c r="QBS105" s="11"/>
      <c r="QBT105" s="11"/>
      <c r="QBU105" s="11"/>
      <c r="QBV105" s="11"/>
      <c r="QBW105" s="11"/>
      <c r="QBX105" s="11"/>
      <c r="QBY105" s="11"/>
      <c r="QBZ105" s="11"/>
      <c r="QCA105" s="11"/>
      <c r="QCB105" s="11"/>
      <c r="QCC105" s="11"/>
      <c r="QCD105" s="11"/>
      <c r="QCE105" s="11"/>
      <c r="QCF105" s="11"/>
      <c r="QCG105" s="11"/>
      <c r="QCH105" s="11"/>
      <c r="QCI105" s="11"/>
      <c r="QCJ105" s="11"/>
      <c r="QCK105" s="11"/>
      <c r="QCL105" s="11"/>
      <c r="QCM105" s="11"/>
      <c r="QCN105" s="11"/>
      <c r="QCO105" s="11"/>
      <c r="QCP105" s="11"/>
      <c r="QCQ105" s="11"/>
      <c r="QCR105" s="11"/>
      <c r="QCS105" s="11"/>
      <c r="QCT105" s="11"/>
      <c r="QCU105" s="11"/>
      <c r="QCV105" s="11"/>
      <c r="QCW105" s="11"/>
      <c r="QCX105" s="11"/>
      <c r="QCY105" s="11"/>
      <c r="QCZ105" s="11"/>
      <c r="QDA105" s="11"/>
      <c r="QDB105" s="11"/>
      <c r="QDC105" s="11"/>
      <c r="QDD105" s="11"/>
      <c r="QDE105" s="11"/>
      <c r="QDF105" s="11"/>
      <c r="QDG105" s="11"/>
      <c r="QDH105" s="11"/>
      <c r="QDI105" s="11"/>
      <c r="QDJ105" s="11"/>
      <c r="QDK105" s="11"/>
      <c r="QDL105" s="11"/>
      <c r="QDM105" s="11"/>
      <c r="QDN105" s="11"/>
      <c r="QDO105" s="11"/>
      <c r="QDP105" s="11"/>
      <c r="QDQ105" s="11"/>
      <c r="QDR105" s="11"/>
      <c r="QDS105" s="11"/>
      <c r="QDT105" s="11"/>
      <c r="QDU105" s="11"/>
      <c r="QDV105" s="11"/>
      <c r="QDW105" s="11"/>
      <c r="QDX105" s="11"/>
      <c r="QDY105" s="11"/>
      <c r="QDZ105" s="11"/>
      <c r="QEA105" s="11"/>
      <c r="QEB105" s="11"/>
      <c r="QEC105" s="11"/>
      <c r="QED105" s="11"/>
      <c r="QEE105" s="11"/>
      <c r="QEF105" s="11"/>
      <c r="QEG105" s="11"/>
      <c r="QEH105" s="11"/>
      <c r="QEI105" s="11"/>
      <c r="QEJ105" s="11"/>
      <c r="QEK105" s="11"/>
      <c r="QEL105" s="11"/>
      <c r="QEM105" s="11"/>
      <c r="QEN105" s="11"/>
      <c r="QEO105" s="11"/>
      <c r="QEP105" s="11"/>
      <c r="QEQ105" s="11"/>
      <c r="QER105" s="11"/>
      <c r="QES105" s="11"/>
      <c r="QET105" s="11"/>
      <c r="QEU105" s="11"/>
      <c r="QEV105" s="11"/>
      <c r="QEW105" s="11"/>
      <c r="QEX105" s="11"/>
      <c r="QEY105" s="11"/>
      <c r="QEZ105" s="11"/>
      <c r="QFA105" s="11"/>
      <c r="QFB105" s="11"/>
      <c r="QFC105" s="11"/>
      <c r="QFD105" s="11"/>
      <c r="QFE105" s="11"/>
      <c r="QFF105" s="11"/>
      <c r="QFG105" s="11"/>
      <c r="QFH105" s="11"/>
      <c r="QFI105" s="11"/>
      <c r="QFJ105" s="11"/>
      <c r="QFK105" s="11"/>
      <c r="QFL105" s="11"/>
      <c r="QFM105" s="11"/>
      <c r="QFN105" s="11"/>
      <c r="QFO105" s="11"/>
      <c r="QFP105" s="11"/>
      <c r="QFQ105" s="11"/>
      <c r="QFR105" s="11"/>
      <c r="QFS105" s="11"/>
      <c r="QFT105" s="11"/>
      <c r="QFU105" s="11"/>
      <c r="QFV105" s="11"/>
      <c r="QFW105" s="11"/>
      <c r="QFX105" s="11"/>
      <c r="QFY105" s="11"/>
      <c r="QFZ105" s="11"/>
      <c r="QGA105" s="11"/>
      <c r="QGB105" s="11"/>
      <c r="QGC105" s="11"/>
      <c r="QGD105" s="11"/>
      <c r="QGE105" s="11"/>
      <c r="QGF105" s="11"/>
      <c r="QGG105" s="11"/>
      <c r="QGH105" s="11"/>
      <c r="QGI105" s="11"/>
      <c r="QGJ105" s="11"/>
      <c r="QGK105" s="11"/>
      <c r="QGL105" s="11"/>
      <c r="QGM105" s="11"/>
      <c r="QGN105" s="11"/>
      <c r="QGO105" s="11"/>
      <c r="QGP105" s="11"/>
      <c r="QGQ105" s="11"/>
      <c r="QGR105" s="11"/>
      <c r="QGS105" s="11"/>
      <c r="QGT105" s="11"/>
      <c r="QGU105" s="11"/>
      <c r="QGV105" s="11"/>
      <c r="QGW105" s="11"/>
      <c r="QGX105" s="11"/>
      <c r="QGY105" s="11"/>
      <c r="QGZ105" s="11"/>
      <c r="QHA105" s="11"/>
      <c r="QHB105" s="11"/>
      <c r="QHC105" s="11"/>
      <c r="QHD105" s="11"/>
      <c r="QHE105" s="11"/>
      <c r="QHF105" s="11"/>
      <c r="QHG105" s="11"/>
      <c r="QHH105" s="11"/>
      <c r="QHI105" s="11"/>
      <c r="QHJ105" s="11"/>
      <c r="QHK105" s="11"/>
      <c r="QHL105" s="11"/>
      <c r="QHM105" s="11"/>
      <c r="QHN105" s="11"/>
      <c r="QHO105" s="11"/>
      <c r="QHP105" s="11"/>
      <c r="QHQ105" s="11"/>
      <c r="QHR105" s="11"/>
      <c r="QHS105" s="11"/>
      <c r="QHT105" s="11"/>
      <c r="QHU105" s="11"/>
      <c r="QHV105" s="11"/>
      <c r="QHW105" s="11"/>
      <c r="QHX105" s="11"/>
      <c r="QHY105" s="11"/>
      <c r="QHZ105" s="11"/>
      <c r="QIA105" s="11"/>
      <c r="QIB105" s="11"/>
      <c r="QIC105" s="11"/>
      <c r="QID105" s="11"/>
      <c r="QIE105" s="11"/>
      <c r="QIF105" s="11"/>
      <c r="QIG105" s="11"/>
      <c r="QIH105" s="11"/>
      <c r="QII105" s="11"/>
      <c r="QIJ105" s="11"/>
      <c r="QIK105" s="11"/>
      <c r="QIL105" s="11"/>
      <c r="QIM105" s="11"/>
      <c r="QIN105" s="11"/>
      <c r="QIO105" s="11"/>
      <c r="QIP105" s="11"/>
      <c r="QIQ105" s="11"/>
      <c r="QIR105" s="11"/>
      <c r="QIS105" s="11"/>
      <c r="QIT105" s="11"/>
      <c r="QIU105" s="11"/>
      <c r="QIV105" s="11"/>
      <c r="QIW105" s="11"/>
      <c r="QIX105" s="11"/>
      <c r="QIY105" s="11"/>
      <c r="QIZ105" s="11"/>
      <c r="QJA105" s="11"/>
      <c r="QJB105" s="11"/>
      <c r="QJC105" s="11"/>
      <c r="QJD105" s="11"/>
      <c r="QJE105" s="11"/>
      <c r="QJF105" s="11"/>
      <c r="QJG105" s="11"/>
      <c r="QJH105" s="11"/>
      <c r="QJI105" s="11"/>
      <c r="QJJ105" s="11"/>
      <c r="QJK105" s="11"/>
      <c r="QJL105" s="11"/>
      <c r="QJM105" s="11"/>
      <c r="QJN105" s="11"/>
      <c r="QJO105" s="11"/>
      <c r="QJP105" s="11"/>
      <c r="QJQ105" s="11"/>
      <c r="QJR105" s="11"/>
      <c r="QJS105" s="11"/>
      <c r="QJT105" s="11"/>
      <c r="QJU105" s="11"/>
      <c r="QJV105" s="11"/>
      <c r="QJW105" s="11"/>
      <c r="QJX105" s="11"/>
      <c r="QJY105" s="11"/>
      <c r="QJZ105" s="11"/>
      <c r="QKA105" s="11"/>
      <c r="QKB105" s="11"/>
      <c r="QKC105" s="11"/>
      <c r="QKD105" s="11"/>
      <c r="QKE105" s="11"/>
      <c r="QKF105" s="11"/>
      <c r="QKG105" s="11"/>
      <c r="QKH105" s="11"/>
      <c r="QKI105" s="11"/>
      <c r="QKJ105" s="11"/>
      <c r="QKK105" s="11"/>
      <c r="QKL105" s="11"/>
      <c r="QKM105" s="11"/>
      <c r="QKN105" s="11"/>
      <c r="QKO105" s="11"/>
      <c r="QKP105" s="11"/>
      <c r="QKQ105" s="11"/>
      <c r="QKR105" s="11"/>
      <c r="QKS105" s="11"/>
      <c r="QKT105" s="11"/>
      <c r="QKU105" s="11"/>
      <c r="QKV105" s="11"/>
      <c r="QKW105" s="11"/>
      <c r="QKX105" s="11"/>
      <c r="QKY105" s="11"/>
      <c r="QKZ105" s="11"/>
      <c r="QLA105" s="11"/>
      <c r="QLB105" s="11"/>
      <c r="QLC105" s="11"/>
      <c r="QLD105" s="11"/>
      <c r="QLE105" s="11"/>
      <c r="QLF105" s="11"/>
      <c r="QLG105" s="11"/>
      <c r="QLH105" s="11"/>
      <c r="QLI105" s="11"/>
      <c r="QLJ105" s="11"/>
      <c r="QLK105" s="11"/>
      <c r="QLL105" s="11"/>
      <c r="QLM105" s="11"/>
      <c r="QLN105" s="11"/>
      <c r="QLO105" s="11"/>
      <c r="QLP105" s="11"/>
      <c r="QLQ105" s="11"/>
      <c r="QLR105" s="11"/>
      <c r="QLS105" s="11"/>
      <c r="QLT105" s="11"/>
      <c r="QLU105" s="11"/>
      <c r="QLV105" s="11"/>
      <c r="QLW105" s="11"/>
      <c r="QLX105" s="11"/>
      <c r="QLY105" s="11"/>
      <c r="QLZ105" s="11"/>
      <c r="QMA105" s="11"/>
      <c r="QMB105" s="11"/>
      <c r="QMC105" s="11"/>
      <c r="QMD105" s="11"/>
      <c r="QME105" s="11"/>
      <c r="QMF105" s="11"/>
      <c r="QMG105" s="11"/>
      <c r="QMH105" s="11"/>
      <c r="QMI105" s="11"/>
      <c r="QMJ105" s="11"/>
      <c r="QMK105" s="11"/>
      <c r="QML105" s="11"/>
      <c r="QMM105" s="11"/>
      <c r="QMN105" s="11"/>
      <c r="QMO105" s="11"/>
      <c r="QMP105" s="11"/>
      <c r="QMQ105" s="11"/>
      <c r="QMR105" s="11"/>
      <c r="QMS105" s="11"/>
      <c r="QMT105" s="11"/>
      <c r="QMU105" s="11"/>
      <c r="QMV105" s="11"/>
      <c r="QMW105" s="11"/>
      <c r="QMX105" s="11"/>
      <c r="QMY105" s="11"/>
      <c r="QMZ105" s="11"/>
      <c r="QNA105" s="11"/>
      <c r="QNB105" s="11"/>
      <c r="QNC105" s="11"/>
      <c r="QND105" s="11"/>
      <c r="QNE105" s="11"/>
      <c r="QNF105" s="11"/>
      <c r="QNG105" s="11"/>
      <c r="QNH105" s="11"/>
      <c r="QNI105" s="11"/>
      <c r="QNJ105" s="11"/>
      <c r="QNK105" s="11"/>
      <c r="QNL105" s="11"/>
      <c r="QNM105" s="11"/>
      <c r="QNN105" s="11"/>
      <c r="QNO105" s="11"/>
      <c r="QNP105" s="11"/>
      <c r="QNQ105" s="11"/>
      <c r="QNR105" s="11"/>
      <c r="QNS105" s="11"/>
      <c r="QNT105" s="11"/>
      <c r="QNU105" s="11"/>
      <c r="QNV105" s="11"/>
      <c r="QNW105" s="11"/>
      <c r="QNX105" s="11"/>
      <c r="QNY105" s="11"/>
      <c r="QNZ105" s="11"/>
      <c r="QOA105" s="11"/>
      <c r="QOB105" s="11"/>
      <c r="QOC105" s="11"/>
      <c r="QOD105" s="11"/>
      <c r="QOE105" s="11"/>
      <c r="QOF105" s="11"/>
      <c r="QOG105" s="11"/>
      <c r="QOH105" s="11"/>
      <c r="QOI105" s="11"/>
      <c r="QOJ105" s="11"/>
      <c r="QOK105" s="11"/>
      <c r="QOL105" s="11"/>
      <c r="QOM105" s="11"/>
      <c r="QON105" s="11"/>
      <c r="QOO105" s="11"/>
      <c r="QOP105" s="11"/>
      <c r="QOQ105" s="11"/>
      <c r="QOR105" s="11"/>
      <c r="QOS105" s="11"/>
      <c r="QOT105" s="11"/>
      <c r="QOU105" s="11"/>
      <c r="QOV105" s="11"/>
      <c r="QOW105" s="11"/>
      <c r="QOX105" s="11"/>
      <c r="QOY105" s="11"/>
      <c r="QOZ105" s="11"/>
      <c r="QPA105" s="11"/>
      <c r="QPB105" s="11"/>
      <c r="QPC105" s="11"/>
      <c r="QPD105" s="11"/>
      <c r="QPE105" s="11"/>
      <c r="QPF105" s="11"/>
      <c r="QPG105" s="11"/>
      <c r="QPH105" s="11"/>
      <c r="QPI105" s="11"/>
      <c r="QPJ105" s="11"/>
      <c r="QPK105" s="11"/>
      <c r="QPL105" s="11"/>
      <c r="QPM105" s="11"/>
      <c r="QPN105" s="11"/>
      <c r="QPO105" s="11"/>
      <c r="QPP105" s="11"/>
      <c r="QPQ105" s="11"/>
      <c r="QPR105" s="11"/>
      <c r="QPS105" s="11"/>
      <c r="QPT105" s="11"/>
      <c r="QPU105" s="11"/>
      <c r="QPV105" s="11"/>
      <c r="QPW105" s="11"/>
      <c r="QPX105" s="11"/>
      <c r="QPY105" s="11"/>
      <c r="QPZ105" s="11"/>
      <c r="QQA105" s="11"/>
      <c r="QQB105" s="11"/>
      <c r="QQC105" s="11"/>
      <c r="QQD105" s="11"/>
      <c r="QQE105" s="11"/>
      <c r="QQF105" s="11"/>
      <c r="QQG105" s="11"/>
      <c r="QQH105" s="11"/>
      <c r="QQI105" s="11"/>
      <c r="QQJ105" s="11"/>
      <c r="QQK105" s="11"/>
      <c r="QQL105" s="11"/>
      <c r="QQM105" s="11"/>
      <c r="QQN105" s="11"/>
      <c r="QQO105" s="11"/>
      <c r="QQP105" s="11"/>
      <c r="QQQ105" s="11"/>
      <c r="QQR105" s="11"/>
      <c r="QQS105" s="11"/>
      <c r="QQT105" s="11"/>
      <c r="QQU105" s="11"/>
      <c r="QQV105" s="11"/>
      <c r="QQW105" s="11"/>
      <c r="QQX105" s="11"/>
      <c r="QQY105" s="11"/>
      <c r="QQZ105" s="11"/>
      <c r="QRA105" s="11"/>
      <c r="QRB105" s="11"/>
      <c r="QRC105" s="11"/>
      <c r="QRD105" s="11"/>
      <c r="QRE105" s="11"/>
      <c r="QRF105" s="11"/>
      <c r="QRG105" s="11"/>
      <c r="QRH105" s="11"/>
      <c r="QRI105" s="11"/>
      <c r="QRJ105" s="11"/>
      <c r="QRK105" s="11"/>
      <c r="QRL105" s="11"/>
      <c r="QRM105" s="11"/>
      <c r="QRN105" s="11"/>
      <c r="QRO105" s="11"/>
      <c r="QRP105" s="11"/>
      <c r="QRQ105" s="11"/>
      <c r="QRR105" s="11"/>
      <c r="QRS105" s="11"/>
      <c r="QRT105" s="11"/>
      <c r="QRU105" s="11"/>
      <c r="QRV105" s="11"/>
      <c r="QRW105" s="11"/>
      <c r="QRX105" s="11"/>
      <c r="QRY105" s="11"/>
      <c r="QRZ105" s="11"/>
      <c r="QSA105" s="11"/>
      <c r="QSB105" s="11"/>
      <c r="QSC105" s="11"/>
      <c r="QSD105" s="11"/>
      <c r="QSE105" s="11"/>
      <c r="QSF105" s="11"/>
      <c r="QSG105" s="11"/>
      <c r="QSH105" s="11"/>
      <c r="QSI105" s="11"/>
      <c r="QSJ105" s="11"/>
      <c r="QSK105" s="11"/>
      <c r="QSL105" s="11"/>
      <c r="QSM105" s="11"/>
      <c r="QSN105" s="11"/>
      <c r="QSO105" s="11"/>
      <c r="QSP105" s="11"/>
      <c r="QSQ105" s="11"/>
      <c r="QSR105" s="11"/>
      <c r="QSS105" s="11"/>
      <c r="QST105" s="11"/>
      <c r="QSU105" s="11"/>
      <c r="QSV105" s="11"/>
      <c r="QSW105" s="11"/>
      <c r="QSX105" s="11"/>
      <c r="QSY105" s="11"/>
      <c r="QSZ105" s="11"/>
      <c r="QTA105" s="11"/>
      <c r="QTB105" s="11"/>
      <c r="QTC105" s="11"/>
      <c r="QTD105" s="11"/>
      <c r="QTE105" s="11"/>
      <c r="QTF105" s="11"/>
      <c r="QTG105" s="11"/>
      <c r="QTH105" s="11"/>
      <c r="QTI105" s="11"/>
      <c r="QTJ105" s="11"/>
      <c r="QTK105" s="11"/>
      <c r="QTL105" s="11"/>
      <c r="QTM105" s="11"/>
      <c r="QTN105" s="11"/>
      <c r="QTO105" s="11"/>
      <c r="QTP105" s="11"/>
      <c r="QTQ105" s="11"/>
      <c r="QTR105" s="11"/>
      <c r="QTS105" s="11"/>
      <c r="QTT105" s="11"/>
      <c r="QTU105" s="11"/>
      <c r="QTV105" s="11"/>
      <c r="QTW105" s="11"/>
      <c r="QTX105" s="11"/>
      <c r="QTY105" s="11"/>
      <c r="QTZ105" s="11"/>
      <c r="QUA105" s="11"/>
      <c r="QUB105" s="11"/>
      <c r="QUC105" s="11"/>
      <c r="QUD105" s="11"/>
      <c r="QUE105" s="11"/>
      <c r="QUF105" s="11"/>
      <c r="QUG105" s="11"/>
      <c r="QUH105" s="11"/>
      <c r="QUI105" s="11"/>
      <c r="QUJ105" s="11"/>
      <c r="QUK105" s="11"/>
      <c r="QUL105" s="11"/>
      <c r="QUM105" s="11"/>
      <c r="QUN105" s="11"/>
      <c r="QUO105" s="11"/>
      <c r="QUP105" s="11"/>
      <c r="QUQ105" s="11"/>
      <c r="QUR105" s="11"/>
      <c r="QUS105" s="11"/>
      <c r="QUT105" s="11"/>
      <c r="QUU105" s="11"/>
      <c r="QUV105" s="11"/>
      <c r="QUW105" s="11"/>
      <c r="QUX105" s="11"/>
      <c r="QUY105" s="11"/>
      <c r="QUZ105" s="11"/>
      <c r="QVA105" s="11"/>
      <c r="QVB105" s="11"/>
      <c r="QVC105" s="11"/>
      <c r="QVD105" s="11"/>
      <c r="QVE105" s="11"/>
      <c r="QVF105" s="11"/>
      <c r="QVG105" s="11"/>
      <c r="QVH105" s="11"/>
      <c r="QVI105" s="11"/>
      <c r="QVJ105" s="11"/>
      <c r="QVK105" s="11"/>
      <c r="QVL105" s="11"/>
      <c r="QVM105" s="11"/>
      <c r="QVN105" s="11"/>
      <c r="QVO105" s="11"/>
      <c r="QVP105" s="11"/>
      <c r="QVQ105" s="11"/>
      <c r="QVR105" s="11"/>
      <c r="QVS105" s="11"/>
      <c r="QVT105" s="11"/>
      <c r="QVU105" s="11"/>
      <c r="QVV105" s="11"/>
      <c r="QVW105" s="11"/>
      <c r="QVX105" s="11"/>
      <c r="QVY105" s="11"/>
      <c r="QVZ105" s="11"/>
      <c r="QWA105" s="11"/>
      <c r="QWB105" s="11"/>
      <c r="QWC105" s="11"/>
      <c r="QWD105" s="11"/>
      <c r="QWE105" s="11"/>
      <c r="QWF105" s="11"/>
      <c r="QWG105" s="11"/>
      <c r="QWH105" s="11"/>
      <c r="QWI105" s="11"/>
      <c r="QWJ105" s="11"/>
      <c r="QWK105" s="11"/>
      <c r="QWL105" s="11"/>
      <c r="QWM105" s="11"/>
      <c r="QWN105" s="11"/>
      <c r="QWO105" s="11"/>
      <c r="QWP105" s="11"/>
      <c r="QWQ105" s="11"/>
      <c r="QWR105" s="11"/>
      <c r="QWS105" s="11"/>
      <c r="QWT105" s="11"/>
      <c r="QWU105" s="11"/>
      <c r="QWV105" s="11"/>
      <c r="QWW105" s="11"/>
      <c r="QWX105" s="11"/>
      <c r="QWY105" s="11"/>
      <c r="QWZ105" s="11"/>
      <c r="QXA105" s="11"/>
      <c r="QXB105" s="11"/>
      <c r="QXC105" s="11"/>
      <c r="QXD105" s="11"/>
      <c r="QXE105" s="11"/>
      <c r="QXF105" s="11"/>
      <c r="QXG105" s="11"/>
      <c r="QXH105" s="11"/>
      <c r="QXI105" s="11"/>
      <c r="QXJ105" s="11"/>
      <c r="QXK105" s="11"/>
      <c r="QXL105" s="11"/>
      <c r="QXM105" s="11"/>
      <c r="QXN105" s="11"/>
      <c r="QXO105" s="11"/>
      <c r="QXP105" s="11"/>
      <c r="QXQ105" s="11"/>
      <c r="QXR105" s="11"/>
      <c r="QXS105" s="11"/>
      <c r="QXT105" s="11"/>
      <c r="QXU105" s="11"/>
      <c r="QXV105" s="11"/>
      <c r="QXW105" s="11"/>
      <c r="QXX105" s="11"/>
      <c r="QXY105" s="11"/>
      <c r="QXZ105" s="11"/>
      <c r="QYA105" s="11"/>
      <c r="QYB105" s="11"/>
      <c r="QYC105" s="11"/>
      <c r="QYD105" s="11"/>
      <c r="QYE105" s="11"/>
      <c r="QYF105" s="11"/>
      <c r="QYG105" s="11"/>
      <c r="QYH105" s="11"/>
      <c r="QYI105" s="11"/>
      <c r="QYJ105" s="11"/>
      <c r="QYK105" s="11"/>
      <c r="QYL105" s="11"/>
      <c r="QYM105" s="11"/>
      <c r="QYN105" s="11"/>
      <c r="QYO105" s="11"/>
      <c r="QYP105" s="11"/>
      <c r="QYQ105" s="11"/>
      <c r="QYR105" s="11"/>
      <c r="QYS105" s="11"/>
      <c r="QYT105" s="11"/>
      <c r="QYU105" s="11"/>
      <c r="QYV105" s="11"/>
      <c r="QYW105" s="11"/>
      <c r="QYX105" s="11"/>
      <c r="QYY105" s="11"/>
      <c r="QYZ105" s="11"/>
      <c r="QZA105" s="11"/>
      <c r="QZB105" s="11"/>
      <c r="QZC105" s="11"/>
      <c r="QZD105" s="11"/>
      <c r="QZE105" s="11"/>
      <c r="QZF105" s="11"/>
      <c r="QZG105" s="11"/>
      <c r="QZH105" s="11"/>
      <c r="QZI105" s="11"/>
      <c r="QZJ105" s="11"/>
      <c r="QZK105" s="11"/>
      <c r="QZL105" s="11"/>
      <c r="QZM105" s="11"/>
      <c r="QZN105" s="11"/>
      <c r="QZO105" s="11"/>
      <c r="QZP105" s="11"/>
      <c r="QZQ105" s="11"/>
      <c r="QZR105" s="11"/>
      <c r="QZS105" s="11"/>
      <c r="QZT105" s="11"/>
      <c r="QZU105" s="11"/>
      <c r="QZV105" s="11"/>
      <c r="QZW105" s="11"/>
      <c r="QZX105" s="11"/>
      <c r="QZY105" s="11"/>
      <c r="QZZ105" s="11"/>
      <c r="RAA105" s="11"/>
      <c r="RAB105" s="11"/>
      <c r="RAC105" s="11"/>
      <c r="RAD105" s="11"/>
      <c r="RAE105" s="11"/>
      <c r="RAF105" s="11"/>
      <c r="RAG105" s="11"/>
      <c r="RAH105" s="11"/>
      <c r="RAI105" s="11"/>
      <c r="RAJ105" s="11"/>
      <c r="RAK105" s="11"/>
      <c r="RAL105" s="11"/>
      <c r="RAM105" s="11"/>
      <c r="RAN105" s="11"/>
      <c r="RAO105" s="11"/>
      <c r="RAP105" s="11"/>
      <c r="RAQ105" s="11"/>
      <c r="RAR105" s="11"/>
      <c r="RAS105" s="11"/>
      <c r="RAT105" s="11"/>
      <c r="RAU105" s="11"/>
      <c r="RAV105" s="11"/>
      <c r="RAW105" s="11"/>
      <c r="RAX105" s="11"/>
      <c r="RAY105" s="11"/>
      <c r="RAZ105" s="11"/>
      <c r="RBA105" s="11"/>
      <c r="RBB105" s="11"/>
      <c r="RBC105" s="11"/>
      <c r="RBD105" s="11"/>
      <c r="RBE105" s="11"/>
      <c r="RBF105" s="11"/>
      <c r="RBG105" s="11"/>
      <c r="RBH105" s="11"/>
      <c r="RBI105" s="11"/>
      <c r="RBJ105" s="11"/>
      <c r="RBK105" s="11"/>
      <c r="RBL105" s="11"/>
      <c r="RBM105" s="11"/>
      <c r="RBN105" s="11"/>
      <c r="RBO105" s="11"/>
      <c r="RBP105" s="11"/>
      <c r="RBQ105" s="11"/>
      <c r="RBR105" s="11"/>
      <c r="RBS105" s="11"/>
      <c r="RBT105" s="11"/>
      <c r="RBU105" s="11"/>
      <c r="RBV105" s="11"/>
      <c r="RBW105" s="11"/>
      <c r="RBX105" s="11"/>
      <c r="RBY105" s="11"/>
      <c r="RBZ105" s="11"/>
      <c r="RCA105" s="11"/>
      <c r="RCB105" s="11"/>
      <c r="RCC105" s="11"/>
      <c r="RCD105" s="11"/>
      <c r="RCE105" s="11"/>
      <c r="RCF105" s="11"/>
      <c r="RCG105" s="11"/>
      <c r="RCH105" s="11"/>
      <c r="RCI105" s="11"/>
      <c r="RCJ105" s="11"/>
      <c r="RCK105" s="11"/>
      <c r="RCL105" s="11"/>
      <c r="RCM105" s="11"/>
      <c r="RCN105" s="11"/>
      <c r="RCO105" s="11"/>
      <c r="RCP105" s="11"/>
      <c r="RCQ105" s="11"/>
      <c r="RCR105" s="11"/>
      <c r="RCS105" s="11"/>
      <c r="RCT105" s="11"/>
      <c r="RCU105" s="11"/>
      <c r="RCV105" s="11"/>
      <c r="RCW105" s="11"/>
      <c r="RCX105" s="11"/>
      <c r="RCY105" s="11"/>
      <c r="RCZ105" s="11"/>
      <c r="RDA105" s="11"/>
      <c r="RDB105" s="11"/>
      <c r="RDC105" s="11"/>
      <c r="RDD105" s="11"/>
      <c r="RDE105" s="11"/>
      <c r="RDF105" s="11"/>
      <c r="RDG105" s="11"/>
      <c r="RDH105" s="11"/>
      <c r="RDI105" s="11"/>
      <c r="RDJ105" s="11"/>
      <c r="RDK105" s="11"/>
      <c r="RDL105" s="11"/>
      <c r="RDM105" s="11"/>
      <c r="RDN105" s="11"/>
      <c r="RDO105" s="11"/>
      <c r="RDP105" s="11"/>
      <c r="RDQ105" s="11"/>
      <c r="RDR105" s="11"/>
      <c r="RDS105" s="11"/>
      <c r="RDT105" s="11"/>
      <c r="RDU105" s="11"/>
      <c r="RDV105" s="11"/>
      <c r="RDW105" s="11"/>
      <c r="RDX105" s="11"/>
      <c r="RDY105" s="11"/>
      <c r="RDZ105" s="11"/>
      <c r="REA105" s="11"/>
      <c r="REB105" s="11"/>
      <c r="REC105" s="11"/>
      <c r="RED105" s="11"/>
      <c r="REE105" s="11"/>
      <c r="REF105" s="11"/>
      <c r="REG105" s="11"/>
      <c r="REH105" s="11"/>
      <c r="REI105" s="11"/>
      <c r="REJ105" s="11"/>
      <c r="REK105" s="11"/>
      <c r="REL105" s="11"/>
      <c r="REM105" s="11"/>
      <c r="REN105" s="11"/>
      <c r="REO105" s="11"/>
      <c r="REP105" s="11"/>
      <c r="REQ105" s="11"/>
      <c r="RER105" s="11"/>
      <c r="RES105" s="11"/>
      <c r="RET105" s="11"/>
      <c r="REU105" s="11"/>
      <c r="REV105" s="11"/>
      <c r="REW105" s="11"/>
      <c r="REX105" s="11"/>
      <c r="REY105" s="11"/>
      <c r="REZ105" s="11"/>
      <c r="RFA105" s="11"/>
      <c r="RFB105" s="11"/>
      <c r="RFC105" s="11"/>
      <c r="RFD105" s="11"/>
      <c r="RFE105" s="11"/>
      <c r="RFF105" s="11"/>
      <c r="RFG105" s="11"/>
      <c r="RFH105" s="11"/>
      <c r="RFI105" s="11"/>
      <c r="RFJ105" s="11"/>
      <c r="RFK105" s="11"/>
      <c r="RFL105" s="11"/>
      <c r="RFM105" s="11"/>
      <c r="RFN105" s="11"/>
      <c r="RFO105" s="11"/>
      <c r="RFP105" s="11"/>
      <c r="RFQ105" s="11"/>
      <c r="RFR105" s="11"/>
      <c r="RFS105" s="11"/>
      <c r="RFT105" s="11"/>
      <c r="RFU105" s="11"/>
      <c r="RFV105" s="11"/>
      <c r="RFW105" s="11"/>
      <c r="RFX105" s="11"/>
      <c r="RFY105" s="11"/>
      <c r="RFZ105" s="11"/>
      <c r="RGA105" s="11"/>
      <c r="RGB105" s="11"/>
      <c r="RGC105" s="11"/>
      <c r="RGD105" s="11"/>
      <c r="RGE105" s="11"/>
      <c r="RGF105" s="11"/>
      <c r="RGG105" s="11"/>
      <c r="RGH105" s="11"/>
      <c r="RGI105" s="11"/>
      <c r="RGJ105" s="11"/>
      <c r="RGK105" s="11"/>
      <c r="RGL105" s="11"/>
      <c r="RGM105" s="11"/>
      <c r="RGN105" s="11"/>
      <c r="RGO105" s="11"/>
      <c r="RGP105" s="11"/>
      <c r="RGQ105" s="11"/>
      <c r="RGR105" s="11"/>
      <c r="RGS105" s="11"/>
      <c r="RGT105" s="11"/>
      <c r="RGU105" s="11"/>
      <c r="RGV105" s="11"/>
      <c r="RGW105" s="11"/>
      <c r="RGX105" s="11"/>
      <c r="RGY105" s="11"/>
      <c r="RGZ105" s="11"/>
      <c r="RHA105" s="11"/>
      <c r="RHB105" s="11"/>
      <c r="RHC105" s="11"/>
      <c r="RHD105" s="11"/>
      <c r="RHE105" s="11"/>
      <c r="RHF105" s="11"/>
      <c r="RHG105" s="11"/>
      <c r="RHH105" s="11"/>
      <c r="RHI105" s="11"/>
      <c r="RHJ105" s="11"/>
      <c r="RHK105" s="11"/>
      <c r="RHL105" s="11"/>
      <c r="RHM105" s="11"/>
      <c r="RHN105" s="11"/>
      <c r="RHO105" s="11"/>
      <c r="RHP105" s="11"/>
      <c r="RHQ105" s="11"/>
      <c r="RHR105" s="11"/>
      <c r="RHS105" s="11"/>
      <c r="RHT105" s="11"/>
      <c r="RHU105" s="11"/>
      <c r="RHV105" s="11"/>
      <c r="RHW105" s="11"/>
      <c r="RHX105" s="11"/>
      <c r="RHY105" s="11"/>
      <c r="RHZ105" s="11"/>
      <c r="RIA105" s="11"/>
      <c r="RIB105" s="11"/>
      <c r="RIC105" s="11"/>
      <c r="RID105" s="11"/>
      <c r="RIE105" s="11"/>
      <c r="RIF105" s="11"/>
      <c r="RIG105" s="11"/>
      <c r="RIH105" s="11"/>
      <c r="RII105" s="11"/>
      <c r="RIJ105" s="11"/>
      <c r="RIK105" s="11"/>
      <c r="RIL105" s="11"/>
      <c r="RIM105" s="11"/>
      <c r="RIN105" s="11"/>
      <c r="RIO105" s="11"/>
      <c r="RIP105" s="11"/>
      <c r="RIQ105" s="11"/>
      <c r="RIR105" s="11"/>
      <c r="RIS105" s="11"/>
      <c r="RIT105" s="11"/>
      <c r="RIU105" s="11"/>
      <c r="RIV105" s="11"/>
      <c r="RIW105" s="11"/>
      <c r="RIX105" s="11"/>
      <c r="RIY105" s="11"/>
      <c r="RIZ105" s="11"/>
      <c r="RJA105" s="11"/>
      <c r="RJB105" s="11"/>
      <c r="RJC105" s="11"/>
      <c r="RJD105" s="11"/>
      <c r="RJE105" s="11"/>
      <c r="RJF105" s="11"/>
      <c r="RJG105" s="11"/>
      <c r="RJH105" s="11"/>
      <c r="RJI105" s="11"/>
      <c r="RJJ105" s="11"/>
      <c r="RJK105" s="11"/>
      <c r="RJL105" s="11"/>
      <c r="RJM105" s="11"/>
      <c r="RJN105" s="11"/>
      <c r="RJO105" s="11"/>
      <c r="RJP105" s="11"/>
      <c r="RJQ105" s="11"/>
      <c r="RJR105" s="11"/>
      <c r="RJS105" s="11"/>
      <c r="RJT105" s="11"/>
      <c r="RJU105" s="11"/>
      <c r="RJV105" s="11"/>
      <c r="RJW105" s="11"/>
      <c r="RJX105" s="11"/>
      <c r="RJY105" s="11"/>
      <c r="RJZ105" s="11"/>
      <c r="RKA105" s="11"/>
      <c r="RKB105" s="11"/>
      <c r="RKC105" s="11"/>
      <c r="RKD105" s="11"/>
      <c r="RKE105" s="11"/>
      <c r="RKF105" s="11"/>
      <c r="RKG105" s="11"/>
      <c r="RKH105" s="11"/>
      <c r="RKI105" s="11"/>
      <c r="RKJ105" s="11"/>
      <c r="RKK105" s="11"/>
      <c r="RKL105" s="11"/>
      <c r="RKM105" s="11"/>
      <c r="RKN105" s="11"/>
      <c r="RKO105" s="11"/>
      <c r="RKP105" s="11"/>
      <c r="RKQ105" s="11"/>
      <c r="RKR105" s="11"/>
      <c r="RKS105" s="11"/>
      <c r="RKT105" s="11"/>
      <c r="RKU105" s="11"/>
      <c r="RKV105" s="11"/>
      <c r="RKW105" s="11"/>
      <c r="RKX105" s="11"/>
      <c r="RKY105" s="11"/>
      <c r="RKZ105" s="11"/>
      <c r="RLA105" s="11"/>
      <c r="RLB105" s="11"/>
      <c r="RLC105" s="11"/>
      <c r="RLD105" s="11"/>
      <c r="RLE105" s="11"/>
      <c r="RLF105" s="11"/>
      <c r="RLG105" s="11"/>
      <c r="RLH105" s="11"/>
      <c r="RLI105" s="11"/>
      <c r="RLJ105" s="11"/>
      <c r="RLK105" s="11"/>
      <c r="RLL105" s="11"/>
      <c r="RLM105" s="11"/>
      <c r="RLN105" s="11"/>
      <c r="RLO105" s="11"/>
      <c r="RLP105" s="11"/>
      <c r="RLQ105" s="11"/>
      <c r="RLR105" s="11"/>
      <c r="RLS105" s="11"/>
      <c r="RLT105" s="11"/>
      <c r="RLU105" s="11"/>
      <c r="RLV105" s="11"/>
      <c r="RLW105" s="11"/>
      <c r="RLX105" s="11"/>
      <c r="RLY105" s="11"/>
      <c r="RLZ105" s="11"/>
      <c r="RMA105" s="11"/>
      <c r="RMB105" s="11"/>
      <c r="RMC105" s="11"/>
      <c r="RMD105" s="11"/>
      <c r="RME105" s="11"/>
      <c r="RMF105" s="11"/>
      <c r="RMG105" s="11"/>
      <c r="RMH105" s="11"/>
      <c r="RMI105" s="11"/>
      <c r="RMJ105" s="11"/>
      <c r="RMK105" s="11"/>
      <c r="RML105" s="11"/>
      <c r="RMM105" s="11"/>
      <c r="RMN105" s="11"/>
      <c r="RMO105" s="11"/>
      <c r="RMP105" s="11"/>
      <c r="RMQ105" s="11"/>
      <c r="RMR105" s="11"/>
      <c r="RMS105" s="11"/>
      <c r="RMT105" s="11"/>
      <c r="RMU105" s="11"/>
      <c r="RMV105" s="11"/>
      <c r="RMW105" s="11"/>
      <c r="RMX105" s="11"/>
      <c r="RMY105" s="11"/>
      <c r="RMZ105" s="11"/>
      <c r="RNA105" s="11"/>
      <c r="RNB105" s="11"/>
      <c r="RNC105" s="11"/>
      <c r="RND105" s="11"/>
      <c r="RNE105" s="11"/>
      <c r="RNF105" s="11"/>
      <c r="RNG105" s="11"/>
      <c r="RNH105" s="11"/>
      <c r="RNI105" s="11"/>
      <c r="RNJ105" s="11"/>
      <c r="RNK105" s="11"/>
      <c r="RNL105" s="11"/>
      <c r="RNM105" s="11"/>
      <c r="RNN105" s="11"/>
      <c r="RNO105" s="11"/>
      <c r="RNP105" s="11"/>
      <c r="RNQ105" s="11"/>
      <c r="RNR105" s="11"/>
      <c r="RNS105" s="11"/>
      <c r="RNT105" s="11"/>
      <c r="RNU105" s="11"/>
      <c r="RNV105" s="11"/>
      <c r="RNW105" s="11"/>
      <c r="RNX105" s="11"/>
      <c r="RNY105" s="11"/>
      <c r="RNZ105" s="11"/>
      <c r="ROA105" s="11"/>
      <c r="ROB105" s="11"/>
      <c r="ROC105" s="11"/>
      <c r="ROD105" s="11"/>
      <c r="ROE105" s="11"/>
      <c r="ROF105" s="11"/>
      <c r="ROG105" s="11"/>
      <c r="ROH105" s="11"/>
      <c r="ROI105" s="11"/>
      <c r="ROJ105" s="11"/>
      <c r="ROK105" s="11"/>
      <c r="ROL105" s="11"/>
      <c r="ROM105" s="11"/>
      <c r="RON105" s="11"/>
      <c r="ROO105" s="11"/>
      <c r="ROP105" s="11"/>
      <c r="ROQ105" s="11"/>
      <c r="ROR105" s="11"/>
      <c r="ROS105" s="11"/>
      <c r="ROT105" s="11"/>
      <c r="ROU105" s="11"/>
      <c r="ROV105" s="11"/>
      <c r="ROW105" s="11"/>
      <c r="ROX105" s="11"/>
      <c r="ROY105" s="11"/>
      <c r="ROZ105" s="11"/>
      <c r="RPA105" s="11"/>
      <c r="RPB105" s="11"/>
      <c r="RPC105" s="11"/>
      <c r="RPD105" s="11"/>
      <c r="RPE105" s="11"/>
      <c r="RPF105" s="11"/>
      <c r="RPG105" s="11"/>
      <c r="RPH105" s="11"/>
      <c r="RPI105" s="11"/>
      <c r="RPJ105" s="11"/>
      <c r="RPK105" s="11"/>
      <c r="RPL105" s="11"/>
      <c r="RPM105" s="11"/>
      <c r="RPN105" s="11"/>
      <c r="RPO105" s="11"/>
      <c r="RPP105" s="11"/>
      <c r="RPQ105" s="11"/>
      <c r="RPR105" s="11"/>
      <c r="RPS105" s="11"/>
      <c r="RPT105" s="11"/>
      <c r="RPU105" s="11"/>
      <c r="RPV105" s="11"/>
      <c r="RPW105" s="11"/>
      <c r="RPX105" s="11"/>
      <c r="RPY105" s="11"/>
      <c r="RPZ105" s="11"/>
      <c r="RQA105" s="11"/>
      <c r="RQB105" s="11"/>
      <c r="RQC105" s="11"/>
      <c r="RQD105" s="11"/>
      <c r="RQE105" s="11"/>
      <c r="RQF105" s="11"/>
      <c r="RQG105" s="11"/>
      <c r="RQH105" s="11"/>
      <c r="RQI105" s="11"/>
      <c r="RQJ105" s="11"/>
      <c r="RQK105" s="11"/>
      <c r="RQL105" s="11"/>
      <c r="RQM105" s="11"/>
      <c r="RQN105" s="11"/>
      <c r="RQO105" s="11"/>
      <c r="RQP105" s="11"/>
      <c r="RQQ105" s="11"/>
      <c r="RQR105" s="11"/>
      <c r="RQS105" s="11"/>
      <c r="RQT105" s="11"/>
      <c r="RQU105" s="11"/>
      <c r="RQV105" s="11"/>
      <c r="RQW105" s="11"/>
      <c r="RQX105" s="11"/>
      <c r="RQY105" s="11"/>
      <c r="RQZ105" s="11"/>
      <c r="RRA105" s="11"/>
      <c r="RRB105" s="11"/>
      <c r="RRC105" s="11"/>
      <c r="RRD105" s="11"/>
      <c r="RRE105" s="11"/>
      <c r="RRF105" s="11"/>
      <c r="RRG105" s="11"/>
      <c r="RRH105" s="11"/>
      <c r="RRI105" s="11"/>
      <c r="RRJ105" s="11"/>
      <c r="RRK105" s="11"/>
      <c r="RRL105" s="11"/>
      <c r="RRM105" s="11"/>
      <c r="RRN105" s="11"/>
      <c r="RRO105" s="11"/>
      <c r="RRP105" s="11"/>
      <c r="RRQ105" s="11"/>
      <c r="RRR105" s="11"/>
      <c r="RRS105" s="11"/>
      <c r="RRT105" s="11"/>
      <c r="RRU105" s="11"/>
      <c r="RRV105" s="11"/>
      <c r="RRW105" s="11"/>
      <c r="RRX105" s="11"/>
      <c r="RRY105" s="11"/>
      <c r="RRZ105" s="11"/>
      <c r="RSA105" s="11"/>
      <c r="RSB105" s="11"/>
      <c r="RSC105" s="11"/>
      <c r="RSD105" s="11"/>
      <c r="RSE105" s="11"/>
      <c r="RSF105" s="11"/>
      <c r="RSG105" s="11"/>
      <c r="RSH105" s="11"/>
      <c r="RSI105" s="11"/>
      <c r="RSJ105" s="11"/>
      <c r="RSK105" s="11"/>
      <c r="RSL105" s="11"/>
      <c r="RSM105" s="11"/>
      <c r="RSN105" s="11"/>
      <c r="RSO105" s="11"/>
      <c r="RSP105" s="11"/>
      <c r="RSQ105" s="11"/>
      <c r="RSR105" s="11"/>
      <c r="RSS105" s="11"/>
      <c r="RST105" s="11"/>
      <c r="RSU105" s="11"/>
      <c r="RSV105" s="11"/>
      <c r="RSW105" s="11"/>
      <c r="RSX105" s="11"/>
      <c r="RSY105" s="11"/>
      <c r="RSZ105" s="11"/>
      <c r="RTA105" s="11"/>
      <c r="RTB105" s="11"/>
      <c r="RTC105" s="11"/>
      <c r="RTD105" s="11"/>
      <c r="RTE105" s="11"/>
      <c r="RTF105" s="11"/>
      <c r="RTG105" s="11"/>
      <c r="RTH105" s="11"/>
      <c r="RTI105" s="11"/>
      <c r="RTJ105" s="11"/>
      <c r="RTK105" s="11"/>
      <c r="RTL105" s="11"/>
      <c r="RTM105" s="11"/>
      <c r="RTN105" s="11"/>
      <c r="RTO105" s="11"/>
      <c r="RTP105" s="11"/>
      <c r="RTQ105" s="11"/>
      <c r="RTR105" s="11"/>
      <c r="RTS105" s="11"/>
      <c r="RTT105" s="11"/>
      <c r="RTU105" s="11"/>
      <c r="RTV105" s="11"/>
      <c r="RTW105" s="11"/>
      <c r="RTX105" s="11"/>
      <c r="RTY105" s="11"/>
      <c r="RTZ105" s="11"/>
      <c r="RUA105" s="11"/>
      <c r="RUB105" s="11"/>
      <c r="RUC105" s="11"/>
      <c r="RUD105" s="11"/>
      <c r="RUE105" s="11"/>
      <c r="RUF105" s="11"/>
      <c r="RUG105" s="11"/>
      <c r="RUH105" s="11"/>
      <c r="RUI105" s="11"/>
      <c r="RUJ105" s="11"/>
      <c r="RUK105" s="11"/>
      <c r="RUL105" s="11"/>
      <c r="RUM105" s="11"/>
      <c r="RUN105" s="11"/>
      <c r="RUO105" s="11"/>
      <c r="RUP105" s="11"/>
      <c r="RUQ105" s="11"/>
      <c r="RUR105" s="11"/>
      <c r="RUS105" s="11"/>
      <c r="RUT105" s="11"/>
      <c r="RUU105" s="11"/>
      <c r="RUV105" s="11"/>
      <c r="RUW105" s="11"/>
      <c r="RUX105" s="11"/>
      <c r="RUY105" s="11"/>
      <c r="RUZ105" s="11"/>
      <c r="RVA105" s="11"/>
      <c r="RVB105" s="11"/>
      <c r="RVC105" s="11"/>
      <c r="RVD105" s="11"/>
      <c r="RVE105" s="11"/>
      <c r="RVF105" s="11"/>
      <c r="RVG105" s="11"/>
      <c r="RVH105" s="11"/>
      <c r="RVI105" s="11"/>
      <c r="RVJ105" s="11"/>
      <c r="RVK105" s="11"/>
      <c r="RVL105" s="11"/>
      <c r="RVM105" s="11"/>
      <c r="RVN105" s="11"/>
      <c r="RVO105" s="11"/>
      <c r="RVP105" s="11"/>
      <c r="RVQ105" s="11"/>
      <c r="RVR105" s="11"/>
      <c r="RVS105" s="11"/>
      <c r="RVT105" s="11"/>
      <c r="RVU105" s="11"/>
      <c r="RVV105" s="11"/>
      <c r="RVW105" s="11"/>
      <c r="RVX105" s="11"/>
      <c r="RVY105" s="11"/>
      <c r="RVZ105" s="11"/>
      <c r="RWA105" s="11"/>
      <c r="RWB105" s="11"/>
      <c r="RWC105" s="11"/>
      <c r="RWD105" s="11"/>
      <c r="RWE105" s="11"/>
      <c r="RWF105" s="11"/>
      <c r="RWG105" s="11"/>
      <c r="RWH105" s="11"/>
      <c r="RWI105" s="11"/>
      <c r="RWJ105" s="11"/>
      <c r="RWK105" s="11"/>
      <c r="RWL105" s="11"/>
      <c r="RWM105" s="11"/>
      <c r="RWN105" s="11"/>
      <c r="RWO105" s="11"/>
      <c r="RWP105" s="11"/>
      <c r="RWQ105" s="11"/>
      <c r="RWR105" s="11"/>
      <c r="RWS105" s="11"/>
      <c r="RWT105" s="11"/>
      <c r="RWU105" s="11"/>
      <c r="RWV105" s="11"/>
      <c r="RWW105" s="11"/>
      <c r="RWX105" s="11"/>
      <c r="RWY105" s="11"/>
      <c r="RWZ105" s="11"/>
      <c r="RXA105" s="11"/>
      <c r="RXB105" s="11"/>
      <c r="RXC105" s="11"/>
      <c r="RXD105" s="11"/>
      <c r="RXE105" s="11"/>
      <c r="RXF105" s="11"/>
      <c r="RXG105" s="11"/>
      <c r="RXH105" s="11"/>
      <c r="RXI105" s="11"/>
      <c r="RXJ105" s="11"/>
      <c r="RXK105" s="11"/>
      <c r="RXL105" s="11"/>
      <c r="RXM105" s="11"/>
      <c r="RXN105" s="11"/>
      <c r="RXO105" s="11"/>
      <c r="RXP105" s="11"/>
      <c r="RXQ105" s="11"/>
      <c r="RXR105" s="11"/>
      <c r="RXS105" s="11"/>
      <c r="RXT105" s="11"/>
      <c r="RXU105" s="11"/>
      <c r="RXV105" s="11"/>
      <c r="RXW105" s="11"/>
      <c r="RXX105" s="11"/>
      <c r="RXY105" s="11"/>
      <c r="RXZ105" s="11"/>
      <c r="RYA105" s="11"/>
      <c r="RYB105" s="11"/>
      <c r="RYC105" s="11"/>
      <c r="RYD105" s="11"/>
      <c r="RYE105" s="11"/>
      <c r="RYF105" s="11"/>
      <c r="RYG105" s="11"/>
      <c r="RYH105" s="11"/>
      <c r="RYI105" s="11"/>
      <c r="RYJ105" s="11"/>
      <c r="RYK105" s="11"/>
      <c r="RYL105" s="11"/>
      <c r="RYM105" s="11"/>
      <c r="RYN105" s="11"/>
      <c r="RYO105" s="11"/>
      <c r="RYP105" s="11"/>
      <c r="RYQ105" s="11"/>
      <c r="RYR105" s="11"/>
      <c r="RYS105" s="11"/>
      <c r="RYT105" s="11"/>
      <c r="RYU105" s="11"/>
      <c r="RYV105" s="11"/>
      <c r="RYW105" s="11"/>
      <c r="RYX105" s="11"/>
      <c r="RYY105" s="11"/>
      <c r="RYZ105" s="11"/>
      <c r="RZA105" s="11"/>
      <c r="RZB105" s="11"/>
      <c r="RZC105" s="11"/>
      <c r="RZD105" s="11"/>
      <c r="RZE105" s="11"/>
      <c r="RZF105" s="11"/>
      <c r="RZG105" s="11"/>
      <c r="RZH105" s="11"/>
      <c r="RZI105" s="11"/>
      <c r="RZJ105" s="11"/>
      <c r="RZK105" s="11"/>
      <c r="RZL105" s="11"/>
      <c r="RZM105" s="11"/>
      <c r="RZN105" s="11"/>
      <c r="RZO105" s="11"/>
      <c r="RZP105" s="11"/>
      <c r="RZQ105" s="11"/>
      <c r="RZR105" s="11"/>
      <c r="RZS105" s="11"/>
      <c r="RZT105" s="11"/>
      <c r="RZU105" s="11"/>
      <c r="RZV105" s="11"/>
      <c r="RZW105" s="11"/>
      <c r="RZX105" s="11"/>
      <c r="RZY105" s="11"/>
      <c r="RZZ105" s="11"/>
      <c r="SAA105" s="11"/>
      <c r="SAB105" s="11"/>
      <c r="SAC105" s="11"/>
      <c r="SAD105" s="11"/>
      <c r="SAE105" s="11"/>
      <c r="SAF105" s="11"/>
      <c r="SAG105" s="11"/>
      <c r="SAH105" s="11"/>
      <c r="SAI105" s="11"/>
      <c r="SAJ105" s="11"/>
      <c r="SAK105" s="11"/>
      <c r="SAL105" s="11"/>
      <c r="SAM105" s="11"/>
      <c r="SAN105" s="11"/>
      <c r="SAO105" s="11"/>
      <c r="SAP105" s="11"/>
      <c r="SAQ105" s="11"/>
      <c r="SAR105" s="11"/>
      <c r="SAS105" s="11"/>
      <c r="SAT105" s="11"/>
      <c r="SAU105" s="11"/>
      <c r="SAV105" s="11"/>
      <c r="SAW105" s="11"/>
      <c r="SAX105" s="11"/>
      <c r="SAY105" s="11"/>
      <c r="SAZ105" s="11"/>
      <c r="SBA105" s="11"/>
      <c r="SBB105" s="11"/>
      <c r="SBC105" s="11"/>
      <c r="SBD105" s="11"/>
      <c r="SBE105" s="11"/>
      <c r="SBF105" s="11"/>
      <c r="SBG105" s="11"/>
      <c r="SBH105" s="11"/>
      <c r="SBI105" s="11"/>
      <c r="SBJ105" s="11"/>
      <c r="SBK105" s="11"/>
      <c r="SBL105" s="11"/>
      <c r="SBM105" s="11"/>
      <c r="SBN105" s="11"/>
      <c r="SBO105" s="11"/>
      <c r="SBP105" s="11"/>
      <c r="SBQ105" s="11"/>
      <c r="SBR105" s="11"/>
      <c r="SBS105" s="11"/>
      <c r="SBT105" s="11"/>
      <c r="SBU105" s="11"/>
      <c r="SBV105" s="11"/>
      <c r="SBW105" s="11"/>
      <c r="SBX105" s="11"/>
      <c r="SBY105" s="11"/>
      <c r="SBZ105" s="11"/>
      <c r="SCA105" s="11"/>
      <c r="SCB105" s="11"/>
      <c r="SCC105" s="11"/>
      <c r="SCD105" s="11"/>
      <c r="SCE105" s="11"/>
      <c r="SCF105" s="11"/>
      <c r="SCG105" s="11"/>
      <c r="SCH105" s="11"/>
      <c r="SCI105" s="11"/>
      <c r="SCJ105" s="11"/>
      <c r="SCK105" s="11"/>
      <c r="SCL105" s="11"/>
      <c r="SCM105" s="11"/>
      <c r="SCN105" s="11"/>
      <c r="SCO105" s="11"/>
      <c r="SCP105" s="11"/>
      <c r="SCQ105" s="11"/>
      <c r="SCR105" s="11"/>
      <c r="SCS105" s="11"/>
      <c r="SCT105" s="11"/>
      <c r="SCU105" s="11"/>
      <c r="SCV105" s="11"/>
      <c r="SCW105" s="11"/>
      <c r="SCX105" s="11"/>
      <c r="SCY105" s="11"/>
      <c r="SCZ105" s="11"/>
      <c r="SDA105" s="11"/>
      <c r="SDB105" s="11"/>
      <c r="SDC105" s="11"/>
      <c r="SDD105" s="11"/>
      <c r="SDE105" s="11"/>
      <c r="SDF105" s="11"/>
      <c r="SDG105" s="11"/>
      <c r="SDH105" s="11"/>
      <c r="SDI105" s="11"/>
      <c r="SDJ105" s="11"/>
      <c r="SDK105" s="11"/>
      <c r="SDL105" s="11"/>
      <c r="SDM105" s="11"/>
      <c r="SDN105" s="11"/>
      <c r="SDO105" s="11"/>
      <c r="SDP105" s="11"/>
      <c r="SDQ105" s="11"/>
      <c r="SDR105" s="11"/>
      <c r="SDS105" s="11"/>
      <c r="SDT105" s="11"/>
      <c r="SDU105" s="11"/>
      <c r="SDV105" s="11"/>
      <c r="SDW105" s="11"/>
      <c r="SDX105" s="11"/>
      <c r="SDY105" s="11"/>
      <c r="SDZ105" s="11"/>
      <c r="SEA105" s="11"/>
      <c r="SEB105" s="11"/>
      <c r="SEC105" s="11"/>
      <c r="SED105" s="11"/>
      <c r="SEE105" s="11"/>
      <c r="SEF105" s="11"/>
      <c r="SEG105" s="11"/>
      <c r="SEH105" s="11"/>
      <c r="SEI105" s="11"/>
      <c r="SEJ105" s="11"/>
      <c r="SEK105" s="11"/>
      <c r="SEL105" s="11"/>
      <c r="SEM105" s="11"/>
      <c r="SEN105" s="11"/>
      <c r="SEO105" s="11"/>
      <c r="SEP105" s="11"/>
      <c r="SEQ105" s="11"/>
      <c r="SER105" s="11"/>
      <c r="SES105" s="11"/>
      <c r="SET105" s="11"/>
      <c r="SEU105" s="11"/>
      <c r="SEV105" s="11"/>
      <c r="SEW105" s="11"/>
      <c r="SEX105" s="11"/>
      <c r="SEY105" s="11"/>
      <c r="SEZ105" s="11"/>
      <c r="SFA105" s="11"/>
      <c r="SFB105" s="11"/>
      <c r="SFC105" s="11"/>
      <c r="SFD105" s="11"/>
      <c r="SFE105" s="11"/>
      <c r="SFF105" s="11"/>
      <c r="SFG105" s="11"/>
      <c r="SFH105" s="11"/>
      <c r="SFI105" s="11"/>
      <c r="SFJ105" s="11"/>
      <c r="SFK105" s="11"/>
      <c r="SFL105" s="11"/>
      <c r="SFM105" s="11"/>
      <c r="SFN105" s="11"/>
      <c r="SFO105" s="11"/>
      <c r="SFP105" s="11"/>
      <c r="SFQ105" s="11"/>
      <c r="SFR105" s="11"/>
      <c r="SFS105" s="11"/>
      <c r="SFT105" s="11"/>
      <c r="SFU105" s="11"/>
      <c r="SFV105" s="11"/>
      <c r="SFW105" s="11"/>
      <c r="SFX105" s="11"/>
      <c r="SFY105" s="11"/>
      <c r="SFZ105" s="11"/>
      <c r="SGA105" s="11"/>
      <c r="SGB105" s="11"/>
      <c r="SGC105" s="11"/>
      <c r="SGD105" s="11"/>
      <c r="SGE105" s="11"/>
      <c r="SGF105" s="11"/>
      <c r="SGG105" s="11"/>
      <c r="SGH105" s="11"/>
      <c r="SGI105" s="11"/>
      <c r="SGJ105" s="11"/>
      <c r="SGK105" s="11"/>
      <c r="SGL105" s="11"/>
      <c r="SGM105" s="11"/>
      <c r="SGN105" s="11"/>
      <c r="SGO105" s="11"/>
      <c r="SGP105" s="11"/>
      <c r="SGQ105" s="11"/>
      <c r="SGR105" s="11"/>
      <c r="SGS105" s="11"/>
      <c r="SGT105" s="11"/>
      <c r="SGU105" s="11"/>
      <c r="SGV105" s="11"/>
      <c r="SGW105" s="11"/>
      <c r="SGX105" s="11"/>
      <c r="SGY105" s="11"/>
      <c r="SGZ105" s="11"/>
      <c r="SHA105" s="11"/>
      <c r="SHB105" s="11"/>
      <c r="SHC105" s="11"/>
      <c r="SHD105" s="11"/>
      <c r="SHE105" s="11"/>
      <c r="SHF105" s="11"/>
      <c r="SHG105" s="11"/>
      <c r="SHH105" s="11"/>
      <c r="SHI105" s="11"/>
      <c r="SHJ105" s="11"/>
      <c r="SHK105" s="11"/>
      <c r="SHL105" s="11"/>
      <c r="SHM105" s="11"/>
      <c r="SHN105" s="11"/>
      <c r="SHO105" s="11"/>
      <c r="SHP105" s="11"/>
      <c r="SHQ105" s="11"/>
      <c r="SHR105" s="11"/>
      <c r="SHS105" s="11"/>
      <c r="SHT105" s="11"/>
      <c r="SHU105" s="11"/>
      <c r="SHV105" s="11"/>
      <c r="SHW105" s="11"/>
      <c r="SHX105" s="11"/>
      <c r="SHY105" s="11"/>
      <c r="SHZ105" s="11"/>
      <c r="SIA105" s="11"/>
      <c r="SIB105" s="11"/>
      <c r="SIC105" s="11"/>
      <c r="SID105" s="11"/>
      <c r="SIE105" s="11"/>
      <c r="SIF105" s="11"/>
      <c r="SIG105" s="11"/>
      <c r="SIH105" s="11"/>
      <c r="SII105" s="11"/>
      <c r="SIJ105" s="11"/>
      <c r="SIK105" s="11"/>
      <c r="SIL105" s="11"/>
      <c r="SIM105" s="11"/>
      <c r="SIN105" s="11"/>
      <c r="SIO105" s="11"/>
      <c r="SIP105" s="11"/>
      <c r="SIQ105" s="11"/>
      <c r="SIR105" s="11"/>
      <c r="SIS105" s="11"/>
      <c r="SIT105" s="11"/>
      <c r="SIU105" s="11"/>
      <c r="SIV105" s="11"/>
      <c r="SIW105" s="11"/>
      <c r="SIX105" s="11"/>
      <c r="SIY105" s="11"/>
      <c r="SIZ105" s="11"/>
      <c r="SJA105" s="11"/>
      <c r="SJB105" s="11"/>
      <c r="SJC105" s="11"/>
      <c r="SJD105" s="11"/>
      <c r="SJE105" s="11"/>
      <c r="SJF105" s="11"/>
      <c r="SJG105" s="11"/>
      <c r="SJH105" s="11"/>
      <c r="SJI105" s="11"/>
      <c r="SJJ105" s="11"/>
      <c r="SJK105" s="11"/>
      <c r="SJL105" s="11"/>
      <c r="SJM105" s="11"/>
      <c r="SJN105" s="11"/>
      <c r="SJO105" s="11"/>
      <c r="SJP105" s="11"/>
      <c r="SJQ105" s="11"/>
      <c r="SJR105" s="11"/>
      <c r="SJS105" s="11"/>
      <c r="SJT105" s="11"/>
      <c r="SJU105" s="11"/>
      <c r="SJV105" s="11"/>
      <c r="SJW105" s="11"/>
      <c r="SJX105" s="11"/>
      <c r="SJY105" s="11"/>
      <c r="SJZ105" s="11"/>
      <c r="SKA105" s="11"/>
      <c r="SKB105" s="11"/>
      <c r="SKC105" s="11"/>
      <c r="SKD105" s="11"/>
      <c r="SKE105" s="11"/>
      <c r="SKF105" s="11"/>
      <c r="SKG105" s="11"/>
      <c r="SKH105" s="11"/>
      <c r="SKI105" s="11"/>
      <c r="SKJ105" s="11"/>
      <c r="SKK105" s="11"/>
      <c r="SKL105" s="11"/>
      <c r="SKM105" s="11"/>
      <c r="SKN105" s="11"/>
      <c r="SKO105" s="11"/>
      <c r="SKP105" s="11"/>
      <c r="SKQ105" s="11"/>
      <c r="SKR105" s="11"/>
      <c r="SKS105" s="11"/>
      <c r="SKT105" s="11"/>
      <c r="SKU105" s="11"/>
      <c r="SKV105" s="11"/>
      <c r="SKW105" s="11"/>
      <c r="SKX105" s="11"/>
      <c r="SKY105" s="11"/>
      <c r="SKZ105" s="11"/>
      <c r="SLA105" s="11"/>
      <c r="SLB105" s="11"/>
      <c r="SLC105" s="11"/>
      <c r="SLD105" s="11"/>
      <c r="SLE105" s="11"/>
      <c r="SLF105" s="11"/>
      <c r="SLG105" s="11"/>
      <c r="SLH105" s="11"/>
      <c r="SLI105" s="11"/>
      <c r="SLJ105" s="11"/>
      <c r="SLK105" s="11"/>
      <c r="SLL105" s="11"/>
      <c r="SLM105" s="11"/>
      <c r="SLN105" s="11"/>
      <c r="SLO105" s="11"/>
      <c r="SLP105" s="11"/>
      <c r="SLQ105" s="11"/>
      <c r="SLR105" s="11"/>
      <c r="SLS105" s="11"/>
      <c r="SLT105" s="11"/>
      <c r="SLU105" s="11"/>
      <c r="SLV105" s="11"/>
      <c r="SLW105" s="11"/>
      <c r="SLX105" s="11"/>
      <c r="SLY105" s="11"/>
      <c r="SLZ105" s="11"/>
      <c r="SMA105" s="11"/>
      <c r="SMB105" s="11"/>
      <c r="SMC105" s="11"/>
      <c r="SMD105" s="11"/>
      <c r="SME105" s="11"/>
      <c r="SMF105" s="11"/>
      <c r="SMG105" s="11"/>
      <c r="SMH105" s="11"/>
      <c r="SMI105" s="11"/>
      <c r="SMJ105" s="11"/>
      <c r="SMK105" s="11"/>
      <c r="SML105" s="11"/>
      <c r="SMM105" s="11"/>
      <c r="SMN105" s="11"/>
      <c r="SMO105" s="11"/>
      <c r="SMP105" s="11"/>
      <c r="SMQ105" s="11"/>
      <c r="SMR105" s="11"/>
      <c r="SMS105" s="11"/>
      <c r="SMT105" s="11"/>
      <c r="SMU105" s="11"/>
      <c r="SMV105" s="11"/>
      <c r="SMW105" s="11"/>
      <c r="SMX105" s="11"/>
      <c r="SMY105" s="11"/>
      <c r="SMZ105" s="11"/>
      <c r="SNA105" s="11"/>
      <c r="SNB105" s="11"/>
      <c r="SNC105" s="11"/>
      <c r="SND105" s="11"/>
      <c r="SNE105" s="11"/>
      <c r="SNF105" s="11"/>
      <c r="SNG105" s="11"/>
      <c r="SNH105" s="11"/>
      <c r="SNI105" s="11"/>
      <c r="SNJ105" s="11"/>
      <c r="SNK105" s="11"/>
      <c r="SNL105" s="11"/>
      <c r="SNM105" s="11"/>
      <c r="SNN105" s="11"/>
      <c r="SNO105" s="11"/>
      <c r="SNP105" s="11"/>
      <c r="SNQ105" s="11"/>
      <c r="SNR105" s="11"/>
      <c r="SNS105" s="11"/>
      <c r="SNT105" s="11"/>
      <c r="SNU105" s="11"/>
      <c r="SNV105" s="11"/>
      <c r="SNW105" s="11"/>
      <c r="SNX105" s="11"/>
      <c r="SNY105" s="11"/>
      <c r="SNZ105" s="11"/>
      <c r="SOA105" s="11"/>
      <c r="SOB105" s="11"/>
      <c r="SOC105" s="11"/>
      <c r="SOD105" s="11"/>
      <c r="SOE105" s="11"/>
      <c r="SOF105" s="11"/>
      <c r="SOG105" s="11"/>
      <c r="SOH105" s="11"/>
      <c r="SOI105" s="11"/>
      <c r="SOJ105" s="11"/>
      <c r="SOK105" s="11"/>
      <c r="SOL105" s="11"/>
      <c r="SOM105" s="11"/>
      <c r="SON105" s="11"/>
      <c r="SOO105" s="11"/>
      <c r="SOP105" s="11"/>
      <c r="SOQ105" s="11"/>
      <c r="SOR105" s="11"/>
      <c r="SOS105" s="11"/>
      <c r="SOT105" s="11"/>
      <c r="SOU105" s="11"/>
      <c r="SOV105" s="11"/>
      <c r="SOW105" s="11"/>
      <c r="SOX105" s="11"/>
      <c r="SOY105" s="11"/>
      <c r="SOZ105" s="11"/>
      <c r="SPA105" s="11"/>
      <c r="SPB105" s="11"/>
      <c r="SPC105" s="11"/>
      <c r="SPD105" s="11"/>
      <c r="SPE105" s="11"/>
      <c r="SPF105" s="11"/>
      <c r="SPG105" s="11"/>
      <c r="SPH105" s="11"/>
      <c r="SPI105" s="11"/>
      <c r="SPJ105" s="11"/>
      <c r="SPK105" s="11"/>
      <c r="SPL105" s="11"/>
      <c r="SPM105" s="11"/>
      <c r="SPN105" s="11"/>
      <c r="SPO105" s="11"/>
      <c r="SPP105" s="11"/>
      <c r="SPQ105" s="11"/>
      <c r="SPR105" s="11"/>
      <c r="SPS105" s="11"/>
      <c r="SPT105" s="11"/>
      <c r="SPU105" s="11"/>
      <c r="SPV105" s="11"/>
      <c r="SPW105" s="11"/>
      <c r="SPX105" s="11"/>
      <c r="SPY105" s="11"/>
      <c r="SPZ105" s="11"/>
      <c r="SQA105" s="11"/>
      <c r="SQB105" s="11"/>
      <c r="SQC105" s="11"/>
      <c r="SQD105" s="11"/>
      <c r="SQE105" s="11"/>
      <c r="SQF105" s="11"/>
      <c r="SQG105" s="11"/>
      <c r="SQH105" s="11"/>
      <c r="SQI105" s="11"/>
      <c r="SQJ105" s="11"/>
      <c r="SQK105" s="11"/>
      <c r="SQL105" s="11"/>
      <c r="SQM105" s="11"/>
      <c r="SQN105" s="11"/>
      <c r="SQO105" s="11"/>
      <c r="SQP105" s="11"/>
      <c r="SQQ105" s="11"/>
      <c r="SQR105" s="11"/>
      <c r="SQS105" s="11"/>
      <c r="SQT105" s="11"/>
      <c r="SQU105" s="11"/>
      <c r="SQV105" s="11"/>
      <c r="SQW105" s="11"/>
      <c r="SQX105" s="11"/>
      <c r="SQY105" s="11"/>
      <c r="SQZ105" s="11"/>
      <c r="SRA105" s="11"/>
      <c r="SRB105" s="11"/>
      <c r="SRC105" s="11"/>
      <c r="SRD105" s="11"/>
      <c r="SRE105" s="11"/>
      <c r="SRF105" s="11"/>
      <c r="SRG105" s="11"/>
      <c r="SRH105" s="11"/>
      <c r="SRI105" s="11"/>
      <c r="SRJ105" s="11"/>
      <c r="SRK105" s="11"/>
      <c r="SRL105" s="11"/>
      <c r="SRM105" s="11"/>
      <c r="SRN105" s="11"/>
      <c r="SRO105" s="11"/>
      <c r="SRP105" s="11"/>
      <c r="SRQ105" s="11"/>
      <c r="SRR105" s="11"/>
      <c r="SRS105" s="11"/>
      <c r="SRT105" s="11"/>
      <c r="SRU105" s="11"/>
      <c r="SRV105" s="11"/>
      <c r="SRW105" s="11"/>
      <c r="SRX105" s="11"/>
      <c r="SRY105" s="11"/>
      <c r="SRZ105" s="11"/>
      <c r="SSA105" s="11"/>
      <c r="SSB105" s="11"/>
      <c r="SSC105" s="11"/>
      <c r="SSD105" s="11"/>
      <c r="SSE105" s="11"/>
      <c r="SSF105" s="11"/>
      <c r="SSG105" s="11"/>
      <c r="SSH105" s="11"/>
      <c r="SSI105" s="11"/>
      <c r="SSJ105" s="11"/>
      <c r="SSK105" s="11"/>
      <c r="SSL105" s="11"/>
      <c r="SSM105" s="11"/>
      <c r="SSN105" s="11"/>
      <c r="SSO105" s="11"/>
      <c r="SSP105" s="11"/>
      <c r="SSQ105" s="11"/>
      <c r="SSR105" s="11"/>
      <c r="SSS105" s="11"/>
      <c r="SST105" s="11"/>
      <c r="SSU105" s="11"/>
      <c r="SSV105" s="11"/>
      <c r="SSW105" s="11"/>
      <c r="SSX105" s="11"/>
      <c r="SSY105" s="11"/>
      <c r="SSZ105" s="11"/>
      <c r="STA105" s="11"/>
      <c r="STB105" s="11"/>
      <c r="STC105" s="11"/>
      <c r="STD105" s="11"/>
      <c r="STE105" s="11"/>
      <c r="STF105" s="11"/>
      <c r="STG105" s="11"/>
      <c r="STH105" s="11"/>
      <c r="STI105" s="11"/>
      <c r="STJ105" s="11"/>
      <c r="STK105" s="11"/>
      <c r="STL105" s="11"/>
      <c r="STM105" s="11"/>
      <c r="STN105" s="11"/>
      <c r="STO105" s="11"/>
      <c r="STP105" s="11"/>
      <c r="STQ105" s="11"/>
      <c r="STR105" s="11"/>
      <c r="STS105" s="11"/>
      <c r="STT105" s="11"/>
      <c r="STU105" s="11"/>
      <c r="STV105" s="11"/>
      <c r="STW105" s="11"/>
      <c r="STX105" s="11"/>
      <c r="STY105" s="11"/>
      <c r="STZ105" s="11"/>
      <c r="SUA105" s="11"/>
      <c r="SUB105" s="11"/>
      <c r="SUC105" s="11"/>
      <c r="SUD105" s="11"/>
      <c r="SUE105" s="11"/>
      <c r="SUF105" s="11"/>
      <c r="SUG105" s="11"/>
      <c r="SUH105" s="11"/>
      <c r="SUI105" s="11"/>
      <c r="SUJ105" s="11"/>
      <c r="SUK105" s="11"/>
      <c r="SUL105" s="11"/>
      <c r="SUM105" s="11"/>
      <c r="SUN105" s="11"/>
      <c r="SUO105" s="11"/>
      <c r="SUP105" s="11"/>
      <c r="SUQ105" s="11"/>
      <c r="SUR105" s="11"/>
      <c r="SUS105" s="11"/>
      <c r="SUT105" s="11"/>
      <c r="SUU105" s="11"/>
      <c r="SUV105" s="11"/>
      <c r="SUW105" s="11"/>
      <c r="SUX105" s="11"/>
      <c r="SUY105" s="11"/>
      <c r="SUZ105" s="11"/>
      <c r="SVA105" s="11"/>
      <c r="SVB105" s="11"/>
      <c r="SVC105" s="11"/>
      <c r="SVD105" s="11"/>
      <c r="SVE105" s="11"/>
      <c r="SVF105" s="11"/>
      <c r="SVG105" s="11"/>
      <c r="SVH105" s="11"/>
      <c r="SVI105" s="11"/>
      <c r="SVJ105" s="11"/>
      <c r="SVK105" s="11"/>
      <c r="SVL105" s="11"/>
      <c r="SVM105" s="11"/>
      <c r="SVN105" s="11"/>
      <c r="SVO105" s="11"/>
      <c r="SVP105" s="11"/>
      <c r="SVQ105" s="11"/>
      <c r="SVR105" s="11"/>
      <c r="SVS105" s="11"/>
      <c r="SVT105" s="11"/>
      <c r="SVU105" s="11"/>
      <c r="SVV105" s="11"/>
      <c r="SVW105" s="11"/>
      <c r="SVX105" s="11"/>
      <c r="SVY105" s="11"/>
      <c r="SVZ105" s="11"/>
      <c r="SWA105" s="11"/>
      <c r="SWB105" s="11"/>
      <c r="SWC105" s="11"/>
      <c r="SWD105" s="11"/>
      <c r="SWE105" s="11"/>
      <c r="SWF105" s="11"/>
      <c r="SWG105" s="11"/>
      <c r="SWH105" s="11"/>
      <c r="SWI105" s="11"/>
      <c r="SWJ105" s="11"/>
      <c r="SWK105" s="11"/>
      <c r="SWL105" s="11"/>
      <c r="SWM105" s="11"/>
      <c r="SWN105" s="11"/>
      <c r="SWO105" s="11"/>
      <c r="SWP105" s="11"/>
      <c r="SWQ105" s="11"/>
      <c r="SWR105" s="11"/>
      <c r="SWS105" s="11"/>
      <c r="SWT105" s="11"/>
      <c r="SWU105" s="11"/>
      <c r="SWV105" s="11"/>
      <c r="SWW105" s="11"/>
      <c r="SWX105" s="11"/>
      <c r="SWY105" s="11"/>
      <c r="SWZ105" s="11"/>
      <c r="SXA105" s="11"/>
      <c r="SXB105" s="11"/>
      <c r="SXC105" s="11"/>
      <c r="SXD105" s="11"/>
      <c r="SXE105" s="11"/>
      <c r="SXF105" s="11"/>
      <c r="SXG105" s="11"/>
      <c r="SXH105" s="11"/>
      <c r="SXI105" s="11"/>
      <c r="SXJ105" s="11"/>
      <c r="SXK105" s="11"/>
      <c r="SXL105" s="11"/>
      <c r="SXM105" s="11"/>
      <c r="SXN105" s="11"/>
      <c r="SXO105" s="11"/>
      <c r="SXP105" s="11"/>
      <c r="SXQ105" s="11"/>
      <c r="SXR105" s="11"/>
      <c r="SXS105" s="11"/>
      <c r="SXT105" s="11"/>
      <c r="SXU105" s="11"/>
      <c r="SXV105" s="11"/>
      <c r="SXW105" s="11"/>
      <c r="SXX105" s="11"/>
      <c r="SXY105" s="11"/>
      <c r="SXZ105" s="11"/>
      <c r="SYA105" s="11"/>
      <c r="SYB105" s="11"/>
      <c r="SYC105" s="11"/>
      <c r="SYD105" s="11"/>
      <c r="SYE105" s="11"/>
      <c r="SYF105" s="11"/>
      <c r="SYG105" s="11"/>
      <c r="SYH105" s="11"/>
      <c r="SYI105" s="11"/>
      <c r="SYJ105" s="11"/>
      <c r="SYK105" s="11"/>
      <c r="SYL105" s="11"/>
      <c r="SYM105" s="11"/>
      <c r="SYN105" s="11"/>
      <c r="SYO105" s="11"/>
      <c r="SYP105" s="11"/>
      <c r="SYQ105" s="11"/>
      <c r="SYR105" s="11"/>
      <c r="SYS105" s="11"/>
      <c r="SYT105" s="11"/>
      <c r="SYU105" s="11"/>
      <c r="SYV105" s="11"/>
      <c r="SYW105" s="11"/>
      <c r="SYX105" s="11"/>
      <c r="SYY105" s="11"/>
      <c r="SYZ105" s="11"/>
      <c r="SZA105" s="11"/>
      <c r="SZB105" s="11"/>
      <c r="SZC105" s="11"/>
      <c r="SZD105" s="11"/>
      <c r="SZE105" s="11"/>
      <c r="SZF105" s="11"/>
      <c r="SZG105" s="11"/>
      <c r="SZH105" s="11"/>
      <c r="SZI105" s="11"/>
      <c r="SZJ105" s="11"/>
      <c r="SZK105" s="11"/>
      <c r="SZL105" s="11"/>
      <c r="SZM105" s="11"/>
      <c r="SZN105" s="11"/>
      <c r="SZO105" s="11"/>
      <c r="SZP105" s="11"/>
      <c r="SZQ105" s="11"/>
      <c r="SZR105" s="11"/>
      <c r="SZS105" s="11"/>
      <c r="SZT105" s="11"/>
      <c r="SZU105" s="11"/>
      <c r="SZV105" s="11"/>
      <c r="SZW105" s="11"/>
      <c r="SZX105" s="11"/>
      <c r="SZY105" s="11"/>
      <c r="SZZ105" s="11"/>
      <c r="TAA105" s="11"/>
      <c r="TAB105" s="11"/>
      <c r="TAC105" s="11"/>
      <c r="TAD105" s="11"/>
      <c r="TAE105" s="11"/>
      <c r="TAF105" s="11"/>
      <c r="TAG105" s="11"/>
      <c r="TAH105" s="11"/>
      <c r="TAI105" s="11"/>
      <c r="TAJ105" s="11"/>
      <c r="TAK105" s="11"/>
      <c r="TAL105" s="11"/>
      <c r="TAM105" s="11"/>
      <c r="TAN105" s="11"/>
      <c r="TAO105" s="11"/>
      <c r="TAP105" s="11"/>
      <c r="TAQ105" s="11"/>
      <c r="TAR105" s="11"/>
      <c r="TAS105" s="11"/>
      <c r="TAT105" s="11"/>
      <c r="TAU105" s="11"/>
      <c r="TAV105" s="11"/>
      <c r="TAW105" s="11"/>
      <c r="TAX105" s="11"/>
      <c r="TAY105" s="11"/>
      <c r="TAZ105" s="11"/>
      <c r="TBA105" s="11"/>
      <c r="TBB105" s="11"/>
      <c r="TBC105" s="11"/>
      <c r="TBD105" s="11"/>
      <c r="TBE105" s="11"/>
      <c r="TBF105" s="11"/>
      <c r="TBG105" s="11"/>
      <c r="TBH105" s="11"/>
      <c r="TBI105" s="11"/>
      <c r="TBJ105" s="11"/>
      <c r="TBK105" s="11"/>
      <c r="TBL105" s="11"/>
      <c r="TBM105" s="11"/>
      <c r="TBN105" s="11"/>
      <c r="TBO105" s="11"/>
      <c r="TBP105" s="11"/>
      <c r="TBQ105" s="11"/>
      <c r="TBR105" s="11"/>
      <c r="TBS105" s="11"/>
      <c r="TBT105" s="11"/>
      <c r="TBU105" s="11"/>
      <c r="TBV105" s="11"/>
      <c r="TBW105" s="11"/>
      <c r="TBX105" s="11"/>
      <c r="TBY105" s="11"/>
      <c r="TBZ105" s="11"/>
      <c r="TCA105" s="11"/>
      <c r="TCB105" s="11"/>
      <c r="TCC105" s="11"/>
      <c r="TCD105" s="11"/>
      <c r="TCE105" s="11"/>
      <c r="TCF105" s="11"/>
      <c r="TCG105" s="11"/>
      <c r="TCH105" s="11"/>
      <c r="TCI105" s="11"/>
      <c r="TCJ105" s="11"/>
      <c r="TCK105" s="11"/>
      <c r="TCL105" s="11"/>
      <c r="TCM105" s="11"/>
      <c r="TCN105" s="11"/>
      <c r="TCO105" s="11"/>
      <c r="TCP105" s="11"/>
      <c r="TCQ105" s="11"/>
      <c r="TCR105" s="11"/>
      <c r="TCS105" s="11"/>
      <c r="TCT105" s="11"/>
      <c r="TCU105" s="11"/>
      <c r="TCV105" s="11"/>
      <c r="TCW105" s="11"/>
      <c r="TCX105" s="11"/>
      <c r="TCY105" s="11"/>
      <c r="TCZ105" s="11"/>
      <c r="TDA105" s="11"/>
      <c r="TDB105" s="11"/>
      <c r="TDC105" s="11"/>
      <c r="TDD105" s="11"/>
      <c r="TDE105" s="11"/>
      <c r="TDF105" s="11"/>
      <c r="TDG105" s="11"/>
      <c r="TDH105" s="11"/>
      <c r="TDI105" s="11"/>
      <c r="TDJ105" s="11"/>
      <c r="TDK105" s="11"/>
      <c r="TDL105" s="11"/>
      <c r="TDM105" s="11"/>
      <c r="TDN105" s="11"/>
      <c r="TDO105" s="11"/>
      <c r="TDP105" s="11"/>
      <c r="TDQ105" s="11"/>
      <c r="TDR105" s="11"/>
      <c r="TDS105" s="11"/>
      <c r="TDT105" s="11"/>
      <c r="TDU105" s="11"/>
      <c r="TDV105" s="11"/>
      <c r="TDW105" s="11"/>
      <c r="TDX105" s="11"/>
      <c r="TDY105" s="11"/>
      <c r="TDZ105" s="11"/>
      <c r="TEA105" s="11"/>
      <c r="TEB105" s="11"/>
      <c r="TEC105" s="11"/>
      <c r="TED105" s="11"/>
      <c r="TEE105" s="11"/>
      <c r="TEF105" s="11"/>
      <c r="TEG105" s="11"/>
      <c r="TEH105" s="11"/>
      <c r="TEI105" s="11"/>
      <c r="TEJ105" s="11"/>
      <c r="TEK105" s="11"/>
      <c r="TEL105" s="11"/>
      <c r="TEM105" s="11"/>
      <c r="TEN105" s="11"/>
      <c r="TEO105" s="11"/>
      <c r="TEP105" s="11"/>
      <c r="TEQ105" s="11"/>
      <c r="TER105" s="11"/>
      <c r="TES105" s="11"/>
      <c r="TET105" s="11"/>
      <c r="TEU105" s="11"/>
      <c r="TEV105" s="11"/>
      <c r="TEW105" s="11"/>
      <c r="TEX105" s="11"/>
      <c r="TEY105" s="11"/>
      <c r="TEZ105" s="11"/>
      <c r="TFA105" s="11"/>
      <c r="TFB105" s="11"/>
      <c r="TFC105" s="11"/>
      <c r="TFD105" s="11"/>
      <c r="TFE105" s="11"/>
      <c r="TFF105" s="11"/>
      <c r="TFG105" s="11"/>
      <c r="TFH105" s="11"/>
      <c r="TFI105" s="11"/>
      <c r="TFJ105" s="11"/>
      <c r="TFK105" s="11"/>
      <c r="TFL105" s="11"/>
      <c r="TFM105" s="11"/>
      <c r="TFN105" s="11"/>
      <c r="TFO105" s="11"/>
      <c r="TFP105" s="11"/>
      <c r="TFQ105" s="11"/>
      <c r="TFR105" s="11"/>
      <c r="TFS105" s="11"/>
      <c r="TFT105" s="11"/>
      <c r="TFU105" s="11"/>
      <c r="TFV105" s="11"/>
      <c r="TFW105" s="11"/>
      <c r="TFX105" s="11"/>
      <c r="TFY105" s="11"/>
      <c r="TFZ105" s="11"/>
      <c r="TGA105" s="11"/>
      <c r="TGB105" s="11"/>
      <c r="TGC105" s="11"/>
      <c r="TGD105" s="11"/>
      <c r="TGE105" s="11"/>
      <c r="TGF105" s="11"/>
      <c r="TGG105" s="11"/>
      <c r="TGH105" s="11"/>
      <c r="TGI105" s="11"/>
      <c r="TGJ105" s="11"/>
      <c r="TGK105" s="11"/>
      <c r="TGL105" s="11"/>
      <c r="TGM105" s="11"/>
      <c r="TGN105" s="11"/>
      <c r="TGO105" s="11"/>
      <c r="TGP105" s="11"/>
      <c r="TGQ105" s="11"/>
      <c r="TGR105" s="11"/>
      <c r="TGS105" s="11"/>
      <c r="TGT105" s="11"/>
      <c r="TGU105" s="11"/>
      <c r="TGV105" s="11"/>
      <c r="TGW105" s="11"/>
      <c r="TGX105" s="11"/>
      <c r="TGY105" s="11"/>
      <c r="TGZ105" s="11"/>
      <c r="THA105" s="11"/>
      <c r="THB105" s="11"/>
      <c r="THC105" s="11"/>
      <c r="THD105" s="11"/>
      <c r="THE105" s="11"/>
      <c r="THF105" s="11"/>
      <c r="THG105" s="11"/>
      <c r="THH105" s="11"/>
      <c r="THI105" s="11"/>
      <c r="THJ105" s="11"/>
      <c r="THK105" s="11"/>
      <c r="THL105" s="11"/>
      <c r="THM105" s="11"/>
      <c r="THN105" s="11"/>
      <c r="THO105" s="11"/>
      <c r="THP105" s="11"/>
      <c r="THQ105" s="11"/>
      <c r="THR105" s="11"/>
      <c r="THS105" s="11"/>
      <c r="THT105" s="11"/>
      <c r="THU105" s="11"/>
      <c r="THV105" s="11"/>
      <c r="THW105" s="11"/>
      <c r="THX105" s="11"/>
      <c r="THY105" s="11"/>
      <c r="THZ105" s="11"/>
      <c r="TIA105" s="11"/>
      <c r="TIB105" s="11"/>
      <c r="TIC105" s="11"/>
      <c r="TID105" s="11"/>
      <c r="TIE105" s="11"/>
      <c r="TIF105" s="11"/>
      <c r="TIG105" s="11"/>
      <c r="TIH105" s="11"/>
      <c r="TII105" s="11"/>
      <c r="TIJ105" s="11"/>
      <c r="TIK105" s="11"/>
      <c r="TIL105" s="11"/>
      <c r="TIM105" s="11"/>
      <c r="TIN105" s="11"/>
      <c r="TIO105" s="11"/>
      <c r="TIP105" s="11"/>
      <c r="TIQ105" s="11"/>
      <c r="TIR105" s="11"/>
      <c r="TIS105" s="11"/>
      <c r="TIT105" s="11"/>
      <c r="TIU105" s="11"/>
      <c r="TIV105" s="11"/>
      <c r="TIW105" s="11"/>
      <c r="TIX105" s="11"/>
      <c r="TIY105" s="11"/>
      <c r="TIZ105" s="11"/>
      <c r="TJA105" s="11"/>
      <c r="TJB105" s="11"/>
      <c r="TJC105" s="11"/>
      <c r="TJD105" s="11"/>
      <c r="TJE105" s="11"/>
      <c r="TJF105" s="11"/>
      <c r="TJG105" s="11"/>
      <c r="TJH105" s="11"/>
      <c r="TJI105" s="11"/>
      <c r="TJJ105" s="11"/>
      <c r="TJK105" s="11"/>
      <c r="TJL105" s="11"/>
      <c r="TJM105" s="11"/>
      <c r="TJN105" s="11"/>
      <c r="TJO105" s="11"/>
      <c r="TJP105" s="11"/>
      <c r="TJQ105" s="11"/>
      <c r="TJR105" s="11"/>
      <c r="TJS105" s="11"/>
      <c r="TJT105" s="11"/>
      <c r="TJU105" s="11"/>
      <c r="TJV105" s="11"/>
      <c r="TJW105" s="11"/>
      <c r="TJX105" s="11"/>
      <c r="TJY105" s="11"/>
      <c r="TJZ105" s="11"/>
      <c r="TKA105" s="11"/>
      <c r="TKB105" s="11"/>
      <c r="TKC105" s="11"/>
      <c r="TKD105" s="11"/>
      <c r="TKE105" s="11"/>
      <c r="TKF105" s="11"/>
      <c r="TKG105" s="11"/>
      <c r="TKH105" s="11"/>
      <c r="TKI105" s="11"/>
      <c r="TKJ105" s="11"/>
      <c r="TKK105" s="11"/>
      <c r="TKL105" s="11"/>
      <c r="TKM105" s="11"/>
      <c r="TKN105" s="11"/>
      <c r="TKO105" s="11"/>
      <c r="TKP105" s="11"/>
      <c r="TKQ105" s="11"/>
      <c r="TKR105" s="11"/>
      <c r="TKS105" s="11"/>
      <c r="TKT105" s="11"/>
      <c r="TKU105" s="11"/>
      <c r="TKV105" s="11"/>
      <c r="TKW105" s="11"/>
      <c r="TKX105" s="11"/>
      <c r="TKY105" s="11"/>
      <c r="TKZ105" s="11"/>
      <c r="TLA105" s="11"/>
      <c r="TLB105" s="11"/>
      <c r="TLC105" s="11"/>
      <c r="TLD105" s="11"/>
      <c r="TLE105" s="11"/>
      <c r="TLF105" s="11"/>
      <c r="TLG105" s="11"/>
      <c r="TLH105" s="11"/>
      <c r="TLI105" s="11"/>
      <c r="TLJ105" s="11"/>
      <c r="TLK105" s="11"/>
      <c r="TLL105" s="11"/>
      <c r="TLM105" s="11"/>
      <c r="TLN105" s="11"/>
      <c r="TLO105" s="11"/>
      <c r="TLP105" s="11"/>
      <c r="TLQ105" s="11"/>
      <c r="TLR105" s="11"/>
      <c r="TLS105" s="11"/>
      <c r="TLT105" s="11"/>
      <c r="TLU105" s="11"/>
      <c r="TLV105" s="11"/>
      <c r="TLW105" s="11"/>
      <c r="TLX105" s="11"/>
      <c r="TLY105" s="11"/>
      <c r="TLZ105" s="11"/>
      <c r="TMA105" s="11"/>
      <c r="TMB105" s="11"/>
      <c r="TMC105" s="11"/>
      <c r="TMD105" s="11"/>
      <c r="TME105" s="11"/>
      <c r="TMF105" s="11"/>
      <c r="TMG105" s="11"/>
      <c r="TMH105" s="11"/>
      <c r="TMI105" s="11"/>
      <c r="TMJ105" s="11"/>
      <c r="TMK105" s="11"/>
      <c r="TML105" s="11"/>
      <c r="TMM105" s="11"/>
      <c r="TMN105" s="11"/>
      <c r="TMO105" s="11"/>
      <c r="TMP105" s="11"/>
      <c r="TMQ105" s="11"/>
      <c r="TMR105" s="11"/>
      <c r="TMS105" s="11"/>
      <c r="TMT105" s="11"/>
      <c r="TMU105" s="11"/>
      <c r="TMV105" s="11"/>
      <c r="TMW105" s="11"/>
      <c r="TMX105" s="11"/>
      <c r="TMY105" s="11"/>
      <c r="TMZ105" s="11"/>
      <c r="TNA105" s="11"/>
      <c r="TNB105" s="11"/>
      <c r="TNC105" s="11"/>
      <c r="TND105" s="11"/>
      <c r="TNE105" s="11"/>
      <c r="TNF105" s="11"/>
      <c r="TNG105" s="11"/>
      <c r="TNH105" s="11"/>
      <c r="TNI105" s="11"/>
      <c r="TNJ105" s="11"/>
      <c r="TNK105" s="11"/>
      <c r="TNL105" s="11"/>
      <c r="TNM105" s="11"/>
      <c r="TNN105" s="11"/>
      <c r="TNO105" s="11"/>
      <c r="TNP105" s="11"/>
      <c r="TNQ105" s="11"/>
      <c r="TNR105" s="11"/>
      <c r="TNS105" s="11"/>
      <c r="TNT105" s="11"/>
      <c r="TNU105" s="11"/>
      <c r="TNV105" s="11"/>
      <c r="TNW105" s="11"/>
      <c r="TNX105" s="11"/>
      <c r="TNY105" s="11"/>
      <c r="TNZ105" s="11"/>
      <c r="TOA105" s="11"/>
      <c r="TOB105" s="11"/>
      <c r="TOC105" s="11"/>
      <c r="TOD105" s="11"/>
      <c r="TOE105" s="11"/>
      <c r="TOF105" s="11"/>
      <c r="TOG105" s="11"/>
      <c r="TOH105" s="11"/>
      <c r="TOI105" s="11"/>
      <c r="TOJ105" s="11"/>
      <c r="TOK105" s="11"/>
      <c r="TOL105" s="11"/>
      <c r="TOM105" s="11"/>
      <c r="TON105" s="11"/>
      <c r="TOO105" s="11"/>
      <c r="TOP105" s="11"/>
      <c r="TOQ105" s="11"/>
      <c r="TOR105" s="11"/>
      <c r="TOS105" s="11"/>
      <c r="TOT105" s="11"/>
      <c r="TOU105" s="11"/>
      <c r="TOV105" s="11"/>
      <c r="TOW105" s="11"/>
      <c r="TOX105" s="11"/>
      <c r="TOY105" s="11"/>
      <c r="TOZ105" s="11"/>
      <c r="TPA105" s="11"/>
      <c r="TPB105" s="11"/>
      <c r="TPC105" s="11"/>
      <c r="TPD105" s="11"/>
      <c r="TPE105" s="11"/>
      <c r="TPF105" s="11"/>
      <c r="TPG105" s="11"/>
      <c r="TPH105" s="11"/>
      <c r="TPI105" s="11"/>
      <c r="TPJ105" s="11"/>
      <c r="TPK105" s="11"/>
      <c r="TPL105" s="11"/>
      <c r="TPM105" s="11"/>
      <c r="TPN105" s="11"/>
      <c r="TPO105" s="11"/>
      <c r="TPP105" s="11"/>
      <c r="TPQ105" s="11"/>
      <c r="TPR105" s="11"/>
      <c r="TPS105" s="11"/>
      <c r="TPT105" s="11"/>
      <c r="TPU105" s="11"/>
      <c r="TPV105" s="11"/>
      <c r="TPW105" s="11"/>
      <c r="TPX105" s="11"/>
      <c r="TPY105" s="11"/>
      <c r="TPZ105" s="11"/>
      <c r="TQA105" s="11"/>
      <c r="TQB105" s="11"/>
      <c r="TQC105" s="11"/>
      <c r="TQD105" s="11"/>
      <c r="TQE105" s="11"/>
      <c r="TQF105" s="11"/>
      <c r="TQG105" s="11"/>
      <c r="TQH105" s="11"/>
      <c r="TQI105" s="11"/>
      <c r="TQJ105" s="11"/>
      <c r="TQK105" s="11"/>
      <c r="TQL105" s="11"/>
      <c r="TQM105" s="11"/>
      <c r="TQN105" s="11"/>
      <c r="TQO105" s="11"/>
      <c r="TQP105" s="11"/>
      <c r="TQQ105" s="11"/>
      <c r="TQR105" s="11"/>
      <c r="TQS105" s="11"/>
      <c r="TQT105" s="11"/>
      <c r="TQU105" s="11"/>
      <c r="TQV105" s="11"/>
      <c r="TQW105" s="11"/>
      <c r="TQX105" s="11"/>
      <c r="TQY105" s="11"/>
      <c r="TQZ105" s="11"/>
      <c r="TRA105" s="11"/>
      <c r="TRB105" s="11"/>
      <c r="TRC105" s="11"/>
      <c r="TRD105" s="11"/>
      <c r="TRE105" s="11"/>
      <c r="TRF105" s="11"/>
      <c r="TRG105" s="11"/>
      <c r="TRH105" s="11"/>
      <c r="TRI105" s="11"/>
      <c r="TRJ105" s="11"/>
      <c r="TRK105" s="11"/>
      <c r="TRL105" s="11"/>
      <c r="TRM105" s="11"/>
      <c r="TRN105" s="11"/>
      <c r="TRO105" s="11"/>
      <c r="TRP105" s="11"/>
      <c r="TRQ105" s="11"/>
      <c r="TRR105" s="11"/>
      <c r="TRS105" s="11"/>
      <c r="TRT105" s="11"/>
      <c r="TRU105" s="11"/>
      <c r="TRV105" s="11"/>
      <c r="TRW105" s="11"/>
      <c r="TRX105" s="11"/>
      <c r="TRY105" s="11"/>
      <c r="TRZ105" s="11"/>
      <c r="TSA105" s="11"/>
      <c r="TSB105" s="11"/>
      <c r="TSC105" s="11"/>
      <c r="TSD105" s="11"/>
      <c r="TSE105" s="11"/>
      <c r="TSF105" s="11"/>
      <c r="TSG105" s="11"/>
      <c r="TSH105" s="11"/>
      <c r="TSI105" s="11"/>
      <c r="TSJ105" s="11"/>
      <c r="TSK105" s="11"/>
      <c r="TSL105" s="11"/>
      <c r="TSM105" s="11"/>
      <c r="TSN105" s="11"/>
      <c r="TSO105" s="11"/>
      <c r="TSP105" s="11"/>
      <c r="TSQ105" s="11"/>
      <c r="TSR105" s="11"/>
      <c r="TSS105" s="11"/>
      <c r="TST105" s="11"/>
      <c r="TSU105" s="11"/>
      <c r="TSV105" s="11"/>
      <c r="TSW105" s="11"/>
      <c r="TSX105" s="11"/>
      <c r="TSY105" s="11"/>
      <c r="TSZ105" s="11"/>
      <c r="TTA105" s="11"/>
      <c r="TTB105" s="11"/>
      <c r="TTC105" s="11"/>
      <c r="TTD105" s="11"/>
      <c r="TTE105" s="11"/>
      <c r="TTF105" s="11"/>
      <c r="TTG105" s="11"/>
      <c r="TTH105" s="11"/>
      <c r="TTI105" s="11"/>
      <c r="TTJ105" s="11"/>
      <c r="TTK105" s="11"/>
      <c r="TTL105" s="11"/>
      <c r="TTM105" s="11"/>
      <c r="TTN105" s="11"/>
      <c r="TTO105" s="11"/>
      <c r="TTP105" s="11"/>
      <c r="TTQ105" s="11"/>
      <c r="TTR105" s="11"/>
      <c r="TTS105" s="11"/>
      <c r="TTT105" s="11"/>
      <c r="TTU105" s="11"/>
      <c r="TTV105" s="11"/>
      <c r="TTW105" s="11"/>
      <c r="TTX105" s="11"/>
      <c r="TTY105" s="11"/>
      <c r="TTZ105" s="11"/>
      <c r="TUA105" s="11"/>
      <c r="TUB105" s="11"/>
      <c r="TUC105" s="11"/>
      <c r="TUD105" s="11"/>
      <c r="TUE105" s="11"/>
      <c r="TUF105" s="11"/>
      <c r="TUG105" s="11"/>
      <c r="TUH105" s="11"/>
      <c r="TUI105" s="11"/>
      <c r="TUJ105" s="11"/>
      <c r="TUK105" s="11"/>
      <c r="TUL105" s="11"/>
      <c r="TUM105" s="11"/>
      <c r="TUN105" s="11"/>
      <c r="TUO105" s="11"/>
      <c r="TUP105" s="11"/>
      <c r="TUQ105" s="11"/>
      <c r="TUR105" s="11"/>
      <c r="TUS105" s="11"/>
      <c r="TUT105" s="11"/>
      <c r="TUU105" s="11"/>
      <c r="TUV105" s="11"/>
      <c r="TUW105" s="11"/>
      <c r="TUX105" s="11"/>
      <c r="TUY105" s="11"/>
      <c r="TUZ105" s="11"/>
      <c r="TVA105" s="11"/>
      <c r="TVB105" s="11"/>
      <c r="TVC105" s="11"/>
      <c r="TVD105" s="11"/>
      <c r="TVE105" s="11"/>
      <c r="TVF105" s="11"/>
      <c r="TVG105" s="11"/>
      <c r="TVH105" s="11"/>
      <c r="TVI105" s="11"/>
      <c r="TVJ105" s="11"/>
      <c r="TVK105" s="11"/>
      <c r="TVL105" s="11"/>
      <c r="TVM105" s="11"/>
      <c r="TVN105" s="11"/>
      <c r="TVO105" s="11"/>
      <c r="TVP105" s="11"/>
      <c r="TVQ105" s="11"/>
      <c r="TVR105" s="11"/>
      <c r="TVS105" s="11"/>
      <c r="TVT105" s="11"/>
      <c r="TVU105" s="11"/>
      <c r="TVV105" s="11"/>
      <c r="TVW105" s="11"/>
      <c r="TVX105" s="11"/>
      <c r="TVY105" s="11"/>
      <c r="TVZ105" s="11"/>
      <c r="TWA105" s="11"/>
      <c r="TWB105" s="11"/>
      <c r="TWC105" s="11"/>
      <c r="TWD105" s="11"/>
      <c r="TWE105" s="11"/>
      <c r="TWF105" s="11"/>
      <c r="TWG105" s="11"/>
      <c r="TWH105" s="11"/>
      <c r="TWI105" s="11"/>
      <c r="TWJ105" s="11"/>
      <c r="TWK105" s="11"/>
      <c r="TWL105" s="11"/>
      <c r="TWM105" s="11"/>
      <c r="TWN105" s="11"/>
      <c r="TWO105" s="11"/>
      <c r="TWP105" s="11"/>
      <c r="TWQ105" s="11"/>
      <c r="TWR105" s="11"/>
      <c r="TWS105" s="11"/>
      <c r="TWT105" s="11"/>
      <c r="TWU105" s="11"/>
      <c r="TWV105" s="11"/>
      <c r="TWW105" s="11"/>
      <c r="TWX105" s="11"/>
      <c r="TWY105" s="11"/>
      <c r="TWZ105" s="11"/>
      <c r="TXA105" s="11"/>
      <c r="TXB105" s="11"/>
      <c r="TXC105" s="11"/>
      <c r="TXD105" s="11"/>
      <c r="TXE105" s="11"/>
      <c r="TXF105" s="11"/>
      <c r="TXG105" s="11"/>
      <c r="TXH105" s="11"/>
      <c r="TXI105" s="11"/>
      <c r="TXJ105" s="11"/>
      <c r="TXK105" s="11"/>
      <c r="TXL105" s="11"/>
      <c r="TXM105" s="11"/>
      <c r="TXN105" s="11"/>
      <c r="TXO105" s="11"/>
      <c r="TXP105" s="11"/>
      <c r="TXQ105" s="11"/>
      <c r="TXR105" s="11"/>
      <c r="TXS105" s="11"/>
      <c r="TXT105" s="11"/>
      <c r="TXU105" s="11"/>
      <c r="TXV105" s="11"/>
      <c r="TXW105" s="11"/>
      <c r="TXX105" s="11"/>
      <c r="TXY105" s="11"/>
      <c r="TXZ105" s="11"/>
      <c r="TYA105" s="11"/>
      <c r="TYB105" s="11"/>
      <c r="TYC105" s="11"/>
      <c r="TYD105" s="11"/>
      <c r="TYE105" s="11"/>
      <c r="TYF105" s="11"/>
      <c r="TYG105" s="11"/>
      <c r="TYH105" s="11"/>
      <c r="TYI105" s="11"/>
      <c r="TYJ105" s="11"/>
      <c r="TYK105" s="11"/>
      <c r="TYL105" s="11"/>
      <c r="TYM105" s="11"/>
      <c r="TYN105" s="11"/>
      <c r="TYO105" s="11"/>
      <c r="TYP105" s="11"/>
      <c r="TYQ105" s="11"/>
      <c r="TYR105" s="11"/>
      <c r="TYS105" s="11"/>
      <c r="TYT105" s="11"/>
      <c r="TYU105" s="11"/>
      <c r="TYV105" s="11"/>
      <c r="TYW105" s="11"/>
      <c r="TYX105" s="11"/>
      <c r="TYY105" s="11"/>
      <c r="TYZ105" s="11"/>
      <c r="TZA105" s="11"/>
      <c r="TZB105" s="11"/>
      <c r="TZC105" s="11"/>
      <c r="TZD105" s="11"/>
      <c r="TZE105" s="11"/>
      <c r="TZF105" s="11"/>
      <c r="TZG105" s="11"/>
      <c r="TZH105" s="11"/>
      <c r="TZI105" s="11"/>
      <c r="TZJ105" s="11"/>
      <c r="TZK105" s="11"/>
      <c r="TZL105" s="11"/>
      <c r="TZM105" s="11"/>
      <c r="TZN105" s="11"/>
      <c r="TZO105" s="11"/>
      <c r="TZP105" s="11"/>
      <c r="TZQ105" s="11"/>
      <c r="TZR105" s="11"/>
      <c r="TZS105" s="11"/>
      <c r="TZT105" s="11"/>
      <c r="TZU105" s="11"/>
      <c r="TZV105" s="11"/>
      <c r="TZW105" s="11"/>
      <c r="TZX105" s="11"/>
      <c r="TZY105" s="11"/>
      <c r="TZZ105" s="11"/>
      <c r="UAA105" s="11"/>
      <c r="UAB105" s="11"/>
      <c r="UAC105" s="11"/>
      <c r="UAD105" s="11"/>
      <c r="UAE105" s="11"/>
      <c r="UAF105" s="11"/>
      <c r="UAG105" s="11"/>
      <c r="UAH105" s="11"/>
      <c r="UAI105" s="11"/>
      <c r="UAJ105" s="11"/>
      <c r="UAK105" s="11"/>
      <c r="UAL105" s="11"/>
      <c r="UAM105" s="11"/>
      <c r="UAN105" s="11"/>
      <c r="UAO105" s="11"/>
      <c r="UAP105" s="11"/>
      <c r="UAQ105" s="11"/>
      <c r="UAR105" s="11"/>
      <c r="UAS105" s="11"/>
      <c r="UAT105" s="11"/>
      <c r="UAU105" s="11"/>
      <c r="UAV105" s="11"/>
      <c r="UAW105" s="11"/>
      <c r="UAX105" s="11"/>
      <c r="UAY105" s="11"/>
      <c r="UAZ105" s="11"/>
      <c r="UBA105" s="11"/>
      <c r="UBB105" s="11"/>
      <c r="UBC105" s="11"/>
      <c r="UBD105" s="11"/>
      <c r="UBE105" s="11"/>
      <c r="UBF105" s="11"/>
      <c r="UBG105" s="11"/>
      <c r="UBH105" s="11"/>
      <c r="UBI105" s="11"/>
      <c r="UBJ105" s="11"/>
      <c r="UBK105" s="11"/>
      <c r="UBL105" s="11"/>
      <c r="UBM105" s="11"/>
      <c r="UBN105" s="11"/>
      <c r="UBO105" s="11"/>
      <c r="UBP105" s="11"/>
      <c r="UBQ105" s="11"/>
      <c r="UBR105" s="11"/>
      <c r="UBS105" s="11"/>
      <c r="UBT105" s="11"/>
      <c r="UBU105" s="11"/>
      <c r="UBV105" s="11"/>
      <c r="UBW105" s="11"/>
      <c r="UBX105" s="11"/>
      <c r="UBY105" s="11"/>
      <c r="UBZ105" s="11"/>
      <c r="UCA105" s="11"/>
      <c r="UCB105" s="11"/>
      <c r="UCC105" s="11"/>
      <c r="UCD105" s="11"/>
      <c r="UCE105" s="11"/>
      <c r="UCF105" s="11"/>
      <c r="UCG105" s="11"/>
      <c r="UCH105" s="11"/>
      <c r="UCI105" s="11"/>
      <c r="UCJ105" s="11"/>
      <c r="UCK105" s="11"/>
      <c r="UCL105" s="11"/>
      <c r="UCM105" s="11"/>
      <c r="UCN105" s="11"/>
      <c r="UCO105" s="11"/>
      <c r="UCP105" s="11"/>
      <c r="UCQ105" s="11"/>
      <c r="UCR105" s="11"/>
      <c r="UCS105" s="11"/>
      <c r="UCT105" s="11"/>
      <c r="UCU105" s="11"/>
      <c r="UCV105" s="11"/>
      <c r="UCW105" s="11"/>
      <c r="UCX105" s="11"/>
      <c r="UCY105" s="11"/>
      <c r="UCZ105" s="11"/>
      <c r="UDA105" s="11"/>
      <c r="UDB105" s="11"/>
      <c r="UDC105" s="11"/>
      <c r="UDD105" s="11"/>
      <c r="UDE105" s="11"/>
      <c r="UDF105" s="11"/>
      <c r="UDG105" s="11"/>
      <c r="UDH105" s="11"/>
      <c r="UDI105" s="11"/>
      <c r="UDJ105" s="11"/>
      <c r="UDK105" s="11"/>
      <c r="UDL105" s="11"/>
      <c r="UDM105" s="11"/>
      <c r="UDN105" s="11"/>
      <c r="UDO105" s="11"/>
      <c r="UDP105" s="11"/>
      <c r="UDQ105" s="11"/>
      <c r="UDR105" s="11"/>
      <c r="UDS105" s="11"/>
      <c r="UDT105" s="11"/>
      <c r="UDU105" s="11"/>
      <c r="UDV105" s="11"/>
      <c r="UDW105" s="11"/>
      <c r="UDX105" s="11"/>
      <c r="UDY105" s="11"/>
      <c r="UDZ105" s="11"/>
      <c r="UEA105" s="11"/>
      <c r="UEB105" s="11"/>
      <c r="UEC105" s="11"/>
      <c r="UED105" s="11"/>
      <c r="UEE105" s="11"/>
      <c r="UEF105" s="11"/>
      <c r="UEG105" s="11"/>
      <c r="UEH105" s="11"/>
      <c r="UEI105" s="11"/>
      <c r="UEJ105" s="11"/>
      <c r="UEK105" s="11"/>
      <c r="UEL105" s="11"/>
      <c r="UEM105" s="11"/>
      <c r="UEN105" s="11"/>
      <c r="UEO105" s="11"/>
      <c r="UEP105" s="11"/>
      <c r="UEQ105" s="11"/>
      <c r="UER105" s="11"/>
      <c r="UES105" s="11"/>
      <c r="UET105" s="11"/>
      <c r="UEU105" s="11"/>
      <c r="UEV105" s="11"/>
      <c r="UEW105" s="11"/>
      <c r="UEX105" s="11"/>
      <c r="UEY105" s="11"/>
      <c r="UEZ105" s="11"/>
      <c r="UFA105" s="11"/>
      <c r="UFB105" s="11"/>
      <c r="UFC105" s="11"/>
      <c r="UFD105" s="11"/>
      <c r="UFE105" s="11"/>
      <c r="UFF105" s="11"/>
      <c r="UFG105" s="11"/>
      <c r="UFH105" s="11"/>
      <c r="UFI105" s="11"/>
      <c r="UFJ105" s="11"/>
      <c r="UFK105" s="11"/>
      <c r="UFL105" s="11"/>
      <c r="UFM105" s="11"/>
      <c r="UFN105" s="11"/>
      <c r="UFO105" s="11"/>
      <c r="UFP105" s="11"/>
      <c r="UFQ105" s="11"/>
      <c r="UFR105" s="11"/>
      <c r="UFS105" s="11"/>
      <c r="UFT105" s="11"/>
      <c r="UFU105" s="11"/>
      <c r="UFV105" s="11"/>
      <c r="UFW105" s="11"/>
      <c r="UFX105" s="11"/>
      <c r="UFY105" s="11"/>
      <c r="UFZ105" s="11"/>
      <c r="UGA105" s="11"/>
      <c r="UGB105" s="11"/>
      <c r="UGC105" s="11"/>
      <c r="UGD105" s="11"/>
      <c r="UGE105" s="11"/>
      <c r="UGF105" s="11"/>
      <c r="UGG105" s="11"/>
      <c r="UGH105" s="11"/>
      <c r="UGI105" s="11"/>
      <c r="UGJ105" s="11"/>
      <c r="UGK105" s="11"/>
      <c r="UGL105" s="11"/>
      <c r="UGM105" s="11"/>
      <c r="UGN105" s="11"/>
      <c r="UGO105" s="11"/>
      <c r="UGP105" s="11"/>
      <c r="UGQ105" s="11"/>
      <c r="UGR105" s="11"/>
      <c r="UGS105" s="11"/>
      <c r="UGT105" s="11"/>
      <c r="UGU105" s="11"/>
      <c r="UGV105" s="11"/>
      <c r="UGW105" s="11"/>
      <c r="UGX105" s="11"/>
      <c r="UGY105" s="11"/>
      <c r="UGZ105" s="11"/>
      <c r="UHA105" s="11"/>
      <c r="UHB105" s="11"/>
      <c r="UHC105" s="11"/>
      <c r="UHD105" s="11"/>
      <c r="UHE105" s="11"/>
      <c r="UHF105" s="11"/>
      <c r="UHG105" s="11"/>
      <c r="UHH105" s="11"/>
      <c r="UHI105" s="11"/>
      <c r="UHJ105" s="11"/>
      <c r="UHK105" s="11"/>
      <c r="UHL105" s="11"/>
      <c r="UHM105" s="11"/>
      <c r="UHN105" s="11"/>
      <c r="UHO105" s="11"/>
      <c r="UHP105" s="11"/>
      <c r="UHQ105" s="11"/>
      <c r="UHR105" s="11"/>
      <c r="UHS105" s="11"/>
      <c r="UHT105" s="11"/>
      <c r="UHU105" s="11"/>
      <c r="UHV105" s="11"/>
      <c r="UHW105" s="11"/>
      <c r="UHX105" s="11"/>
      <c r="UHY105" s="11"/>
      <c r="UHZ105" s="11"/>
      <c r="UIA105" s="11"/>
      <c r="UIB105" s="11"/>
      <c r="UIC105" s="11"/>
      <c r="UID105" s="11"/>
      <c r="UIE105" s="11"/>
      <c r="UIF105" s="11"/>
      <c r="UIG105" s="11"/>
      <c r="UIH105" s="11"/>
      <c r="UII105" s="11"/>
      <c r="UIJ105" s="11"/>
      <c r="UIK105" s="11"/>
      <c r="UIL105" s="11"/>
      <c r="UIM105" s="11"/>
      <c r="UIN105" s="11"/>
      <c r="UIO105" s="11"/>
      <c r="UIP105" s="11"/>
      <c r="UIQ105" s="11"/>
      <c r="UIR105" s="11"/>
      <c r="UIS105" s="11"/>
      <c r="UIT105" s="11"/>
      <c r="UIU105" s="11"/>
      <c r="UIV105" s="11"/>
      <c r="UIW105" s="11"/>
      <c r="UIX105" s="11"/>
      <c r="UIY105" s="11"/>
      <c r="UIZ105" s="11"/>
      <c r="UJA105" s="11"/>
      <c r="UJB105" s="11"/>
      <c r="UJC105" s="11"/>
      <c r="UJD105" s="11"/>
      <c r="UJE105" s="11"/>
      <c r="UJF105" s="11"/>
      <c r="UJG105" s="11"/>
      <c r="UJH105" s="11"/>
      <c r="UJI105" s="11"/>
      <c r="UJJ105" s="11"/>
      <c r="UJK105" s="11"/>
      <c r="UJL105" s="11"/>
      <c r="UJM105" s="11"/>
      <c r="UJN105" s="11"/>
      <c r="UJO105" s="11"/>
      <c r="UJP105" s="11"/>
      <c r="UJQ105" s="11"/>
      <c r="UJR105" s="11"/>
      <c r="UJS105" s="11"/>
      <c r="UJT105" s="11"/>
      <c r="UJU105" s="11"/>
      <c r="UJV105" s="11"/>
      <c r="UJW105" s="11"/>
      <c r="UJX105" s="11"/>
      <c r="UJY105" s="11"/>
      <c r="UJZ105" s="11"/>
      <c r="UKA105" s="11"/>
      <c r="UKB105" s="11"/>
      <c r="UKC105" s="11"/>
      <c r="UKD105" s="11"/>
      <c r="UKE105" s="11"/>
      <c r="UKF105" s="11"/>
      <c r="UKG105" s="11"/>
      <c r="UKH105" s="11"/>
      <c r="UKI105" s="11"/>
      <c r="UKJ105" s="11"/>
      <c r="UKK105" s="11"/>
      <c r="UKL105" s="11"/>
      <c r="UKM105" s="11"/>
      <c r="UKN105" s="11"/>
      <c r="UKO105" s="11"/>
      <c r="UKP105" s="11"/>
      <c r="UKQ105" s="11"/>
      <c r="UKR105" s="11"/>
      <c r="UKS105" s="11"/>
      <c r="UKT105" s="11"/>
      <c r="UKU105" s="11"/>
      <c r="UKV105" s="11"/>
      <c r="UKW105" s="11"/>
      <c r="UKX105" s="11"/>
      <c r="UKY105" s="11"/>
      <c r="UKZ105" s="11"/>
      <c r="ULA105" s="11"/>
      <c r="ULB105" s="11"/>
      <c r="ULC105" s="11"/>
      <c r="ULD105" s="11"/>
      <c r="ULE105" s="11"/>
      <c r="ULF105" s="11"/>
      <c r="ULG105" s="11"/>
      <c r="ULH105" s="11"/>
      <c r="ULI105" s="11"/>
      <c r="ULJ105" s="11"/>
      <c r="ULK105" s="11"/>
      <c r="ULL105" s="11"/>
      <c r="ULM105" s="11"/>
      <c r="ULN105" s="11"/>
      <c r="ULO105" s="11"/>
      <c r="ULP105" s="11"/>
      <c r="ULQ105" s="11"/>
      <c r="ULR105" s="11"/>
      <c r="ULS105" s="11"/>
      <c r="ULT105" s="11"/>
      <c r="ULU105" s="11"/>
      <c r="ULV105" s="11"/>
      <c r="ULW105" s="11"/>
      <c r="ULX105" s="11"/>
      <c r="ULY105" s="11"/>
      <c r="ULZ105" s="11"/>
      <c r="UMA105" s="11"/>
      <c r="UMB105" s="11"/>
      <c r="UMC105" s="11"/>
      <c r="UMD105" s="11"/>
      <c r="UME105" s="11"/>
      <c r="UMF105" s="11"/>
      <c r="UMG105" s="11"/>
      <c r="UMH105" s="11"/>
      <c r="UMI105" s="11"/>
      <c r="UMJ105" s="11"/>
      <c r="UMK105" s="11"/>
      <c r="UML105" s="11"/>
      <c r="UMM105" s="11"/>
      <c r="UMN105" s="11"/>
      <c r="UMO105" s="11"/>
      <c r="UMP105" s="11"/>
      <c r="UMQ105" s="11"/>
      <c r="UMR105" s="11"/>
      <c r="UMS105" s="11"/>
      <c r="UMT105" s="11"/>
      <c r="UMU105" s="11"/>
      <c r="UMV105" s="11"/>
      <c r="UMW105" s="11"/>
      <c r="UMX105" s="11"/>
      <c r="UMY105" s="11"/>
      <c r="UMZ105" s="11"/>
      <c r="UNA105" s="11"/>
      <c r="UNB105" s="11"/>
      <c r="UNC105" s="11"/>
      <c r="UND105" s="11"/>
      <c r="UNE105" s="11"/>
      <c r="UNF105" s="11"/>
      <c r="UNG105" s="11"/>
      <c r="UNH105" s="11"/>
      <c r="UNI105" s="11"/>
      <c r="UNJ105" s="11"/>
      <c r="UNK105" s="11"/>
      <c r="UNL105" s="11"/>
      <c r="UNM105" s="11"/>
      <c r="UNN105" s="11"/>
      <c r="UNO105" s="11"/>
      <c r="UNP105" s="11"/>
      <c r="UNQ105" s="11"/>
      <c r="UNR105" s="11"/>
      <c r="UNS105" s="11"/>
      <c r="UNT105" s="11"/>
      <c r="UNU105" s="11"/>
      <c r="UNV105" s="11"/>
      <c r="UNW105" s="11"/>
      <c r="UNX105" s="11"/>
      <c r="UNY105" s="11"/>
      <c r="UNZ105" s="11"/>
      <c r="UOA105" s="11"/>
      <c r="UOB105" s="11"/>
      <c r="UOC105" s="11"/>
      <c r="UOD105" s="11"/>
      <c r="UOE105" s="11"/>
      <c r="UOF105" s="11"/>
      <c r="UOG105" s="11"/>
      <c r="UOH105" s="11"/>
      <c r="UOI105" s="11"/>
      <c r="UOJ105" s="11"/>
      <c r="UOK105" s="11"/>
      <c r="UOL105" s="11"/>
      <c r="UOM105" s="11"/>
      <c r="UON105" s="11"/>
      <c r="UOO105" s="11"/>
      <c r="UOP105" s="11"/>
      <c r="UOQ105" s="11"/>
      <c r="UOR105" s="11"/>
      <c r="UOS105" s="11"/>
      <c r="UOT105" s="11"/>
      <c r="UOU105" s="11"/>
      <c r="UOV105" s="11"/>
      <c r="UOW105" s="11"/>
      <c r="UOX105" s="11"/>
      <c r="UOY105" s="11"/>
      <c r="UOZ105" s="11"/>
      <c r="UPA105" s="11"/>
      <c r="UPB105" s="11"/>
      <c r="UPC105" s="11"/>
      <c r="UPD105" s="11"/>
      <c r="UPE105" s="11"/>
      <c r="UPF105" s="11"/>
      <c r="UPG105" s="11"/>
      <c r="UPH105" s="11"/>
      <c r="UPI105" s="11"/>
      <c r="UPJ105" s="11"/>
      <c r="UPK105" s="11"/>
      <c r="UPL105" s="11"/>
      <c r="UPM105" s="11"/>
      <c r="UPN105" s="11"/>
      <c r="UPO105" s="11"/>
      <c r="UPP105" s="11"/>
      <c r="UPQ105" s="11"/>
      <c r="UPR105" s="11"/>
      <c r="UPS105" s="11"/>
      <c r="UPT105" s="11"/>
      <c r="UPU105" s="11"/>
      <c r="UPV105" s="11"/>
      <c r="UPW105" s="11"/>
      <c r="UPX105" s="11"/>
      <c r="UPY105" s="11"/>
      <c r="UPZ105" s="11"/>
      <c r="UQA105" s="11"/>
      <c r="UQB105" s="11"/>
      <c r="UQC105" s="11"/>
      <c r="UQD105" s="11"/>
      <c r="UQE105" s="11"/>
      <c r="UQF105" s="11"/>
      <c r="UQG105" s="11"/>
      <c r="UQH105" s="11"/>
      <c r="UQI105" s="11"/>
      <c r="UQJ105" s="11"/>
      <c r="UQK105" s="11"/>
      <c r="UQL105" s="11"/>
      <c r="UQM105" s="11"/>
      <c r="UQN105" s="11"/>
      <c r="UQO105" s="11"/>
      <c r="UQP105" s="11"/>
      <c r="UQQ105" s="11"/>
      <c r="UQR105" s="11"/>
      <c r="UQS105" s="11"/>
      <c r="UQT105" s="11"/>
      <c r="UQU105" s="11"/>
      <c r="UQV105" s="11"/>
      <c r="UQW105" s="11"/>
      <c r="UQX105" s="11"/>
      <c r="UQY105" s="11"/>
      <c r="UQZ105" s="11"/>
      <c r="URA105" s="11"/>
      <c r="URB105" s="11"/>
      <c r="URC105" s="11"/>
      <c r="URD105" s="11"/>
      <c r="URE105" s="11"/>
      <c r="URF105" s="11"/>
      <c r="URG105" s="11"/>
      <c r="URH105" s="11"/>
      <c r="URI105" s="11"/>
      <c r="URJ105" s="11"/>
      <c r="URK105" s="11"/>
      <c r="URL105" s="11"/>
      <c r="URM105" s="11"/>
      <c r="URN105" s="11"/>
      <c r="URO105" s="11"/>
      <c r="URP105" s="11"/>
      <c r="URQ105" s="11"/>
      <c r="URR105" s="11"/>
      <c r="URS105" s="11"/>
      <c r="URT105" s="11"/>
      <c r="URU105" s="11"/>
      <c r="URV105" s="11"/>
      <c r="URW105" s="11"/>
      <c r="URX105" s="11"/>
      <c r="URY105" s="11"/>
      <c r="URZ105" s="11"/>
      <c r="USA105" s="11"/>
      <c r="USB105" s="11"/>
      <c r="USC105" s="11"/>
      <c r="USD105" s="11"/>
      <c r="USE105" s="11"/>
      <c r="USF105" s="11"/>
      <c r="USG105" s="11"/>
      <c r="USH105" s="11"/>
      <c r="USI105" s="11"/>
      <c r="USJ105" s="11"/>
      <c r="USK105" s="11"/>
      <c r="USL105" s="11"/>
      <c r="USM105" s="11"/>
      <c r="USN105" s="11"/>
      <c r="USO105" s="11"/>
      <c r="USP105" s="11"/>
      <c r="USQ105" s="11"/>
      <c r="USR105" s="11"/>
      <c r="USS105" s="11"/>
      <c r="UST105" s="11"/>
      <c r="USU105" s="11"/>
      <c r="USV105" s="11"/>
      <c r="USW105" s="11"/>
      <c r="USX105" s="11"/>
      <c r="USY105" s="11"/>
      <c r="USZ105" s="11"/>
      <c r="UTA105" s="11"/>
      <c r="UTB105" s="11"/>
      <c r="UTC105" s="11"/>
      <c r="UTD105" s="11"/>
      <c r="UTE105" s="11"/>
      <c r="UTF105" s="11"/>
      <c r="UTG105" s="11"/>
      <c r="UTH105" s="11"/>
      <c r="UTI105" s="11"/>
      <c r="UTJ105" s="11"/>
      <c r="UTK105" s="11"/>
      <c r="UTL105" s="11"/>
      <c r="UTM105" s="11"/>
      <c r="UTN105" s="11"/>
      <c r="UTO105" s="11"/>
      <c r="UTP105" s="11"/>
      <c r="UTQ105" s="11"/>
      <c r="UTR105" s="11"/>
      <c r="UTS105" s="11"/>
      <c r="UTT105" s="11"/>
      <c r="UTU105" s="11"/>
      <c r="UTV105" s="11"/>
      <c r="UTW105" s="11"/>
      <c r="UTX105" s="11"/>
      <c r="UTY105" s="11"/>
      <c r="UTZ105" s="11"/>
      <c r="UUA105" s="11"/>
      <c r="UUB105" s="11"/>
      <c r="UUC105" s="11"/>
      <c r="UUD105" s="11"/>
      <c r="UUE105" s="11"/>
      <c r="UUF105" s="11"/>
      <c r="UUG105" s="11"/>
      <c r="UUH105" s="11"/>
      <c r="UUI105" s="11"/>
      <c r="UUJ105" s="11"/>
      <c r="UUK105" s="11"/>
      <c r="UUL105" s="11"/>
      <c r="UUM105" s="11"/>
      <c r="UUN105" s="11"/>
      <c r="UUO105" s="11"/>
      <c r="UUP105" s="11"/>
      <c r="UUQ105" s="11"/>
      <c r="UUR105" s="11"/>
      <c r="UUS105" s="11"/>
      <c r="UUT105" s="11"/>
      <c r="UUU105" s="11"/>
      <c r="UUV105" s="11"/>
      <c r="UUW105" s="11"/>
      <c r="UUX105" s="11"/>
      <c r="UUY105" s="11"/>
      <c r="UUZ105" s="11"/>
      <c r="UVA105" s="11"/>
      <c r="UVB105" s="11"/>
      <c r="UVC105" s="11"/>
      <c r="UVD105" s="11"/>
      <c r="UVE105" s="11"/>
      <c r="UVF105" s="11"/>
      <c r="UVG105" s="11"/>
      <c r="UVH105" s="11"/>
      <c r="UVI105" s="11"/>
      <c r="UVJ105" s="11"/>
      <c r="UVK105" s="11"/>
      <c r="UVL105" s="11"/>
      <c r="UVM105" s="11"/>
      <c r="UVN105" s="11"/>
      <c r="UVO105" s="11"/>
      <c r="UVP105" s="11"/>
      <c r="UVQ105" s="11"/>
      <c r="UVR105" s="11"/>
      <c r="UVS105" s="11"/>
      <c r="UVT105" s="11"/>
      <c r="UVU105" s="11"/>
      <c r="UVV105" s="11"/>
      <c r="UVW105" s="11"/>
      <c r="UVX105" s="11"/>
      <c r="UVY105" s="11"/>
      <c r="UVZ105" s="11"/>
      <c r="UWA105" s="11"/>
      <c r="UWB105" s="11"/>
      <c r="UWC105" s="11"/>
      <c r="UWD105" s="11"/>
      <c r="UWE105" s="11"/>
      <c r="UWF105" s="11"/>
      <c r="UWG105" s="11"/>
      <c r="UWH105" s="11"/>
      <c r="UWI105" s="11"/>
      <c r="UWJ105" s="11"/>
      <c r="UWK105" s="11"/>
      <c r="UWL105" s="11"/>
      <c r="UWM105" s="11"/>
      <c r="UWN105" s="11"/>
      <c r="UWO105" s="11"/>
      <c r="UWP105" s="11"/>
      <c r="UWQ105" s="11"/>
      <c r="UWR105" s="11"/>
      <c r="UWS105" s="11"/>
      <c r="UWT105" s="11"/>
      <c r="UWU105" s="11"/>
      <c r="UWV105" s="11"/>
      <c r="UWW105" s="11"/>
      <c r="UWX105" s="11"/>
      <c r="UWY105" s="11"/>
      <c r="UWZ105" s="11"/>
      <c r="UXA105" s="11"/>
      <c r="UXB105" s="11"/>
      <c r="UXC105" s="11"/>
      <c r="UXD105" s="11"/>
      <c r="UXE105" s="11"/>
      <c r="UXF105" s="11"/>
      <c r="UXG105" s="11"/>
      <c r="UXH105" s="11"/>
      <c r="UXI105" s="11"/>
      <c r="UXJ105" s="11"/>
      <c r="UXK105" s="11"/>
      <c r="UXL105" s="11"/>
      <c r="UXM105" s="11"/>
      <c r="UXN105" s="11"/>
      <c r="UXO105" s="11"/>
      <c r="UXP105" s="11"/>
      <c r="UXQ105" s="11"/>
      <c r="UXR105" s="11"/>
      <c r="UXS105" s="11"/>
      <c r="UXT105" s="11"/>
      <c r="UXU105" s="11"/>
      <c r="UXV105" s="11"/>
      <c r="UXW105" s="11"/>
      <c r="UXX105" s="11"/>
      <c r="UXY105" s="11"/>
      <c r="UXZ105" s="11"/>
      <c r="UYA105" s="11"/>
      <c r="UYB105" s="11"/>
      <c r="UYC105" s="11"/>
      <c r="UYD105" s="11"/>
      <c r="UYE105" s="11"/>
      <c r="UYF105" s="11"/>
      <c r="UYG105" s="11"/>
      <c r="UYH105" s="11"/>
      <c r="UYI105" s="11"/>
      <c r="UYJ105" s="11"/>
      <c r="UYK105" s="11"/>
      <c r="UYL105" s="11"/>
      <c r="UYM105" s="11"/>
      <c r="UYN105" s="11"/>
      <c r="UYO105" s="11"/>
      <c r="UYP105" s="11"/>
      <c r="UYQ105" s="11"/>
      <c r="UYR105" s="11"/>
      <c r="UYS105" s="11"/>
      <c r="UYT105" s="11"/>
      <c r="UYU105" s="11"/>
      <c r="UYV105" s="11"/>
      <c r="UYW105" s="11"/>
      <c r="UYX105" s="11"/>
      <c r="UYY105" s="11"/>
      <c r="UYZ105" s="11"/>
      <c r="UZA105" s="11"/>
      <c r="UZB105" s="11"/>
      <c r="UZC105" s="11"/>
      <c r="UZD105" s="11"/>
      <c r="UZE105" s="11"/>
      <c r="UZF105" s="11"/>
      <c r="UZG105" s="11"/>
      <c r="UZH105" s="11"/>
      <c r="UZI105" s="11"/>
      <c r="UZJ105" s="11"/>
      <c r="UZK105" s="11"/>
      <c r="UZL105" s="11"/>
      <c r="UZM105" s="11"/>
      <c r="UZN105" s="11"/>
      <c r="UZO105" s="11"/>
      <c r="UZP105" s="11"/>
      <c r="UZQ105" s="11"/>
      <c r="UZR105" s="11"/>
      <c r="UZS105" s="11"/>
      <c r="UZT105" s="11"/>
      <c r="UZU105" s="11"/>
      <c r="UZV105" s="11"/>
      <c r="UZW105" s="11"/>
      <c r="UZX105" s="11"/>
      <c r="UZY105" s="11"/>
      <c r="UZZ105" s="11"/>
      <c r="VAA105" s="11"/>
      <c r="VAB105" s="11"/>
      <c r="VAC105" s="11"/>
      <c r="VAD105" s="11"/>
      <c r="VAE105" s="11"/>
      <c r="VAF105" s="11"/>
      <c r="VAG105" s="11"/>
      <c r="VAH105" s="11"/>
      <c r="VAI105" s="11"/>
      <c r="VAJ105" s="11"/>
      <c r="VAK105" s="11"/>
      <c r="VAL105" s="11"/>
      <c r="VAM105" s="11"/>
      <c r="VAN105" s="11"/>
      <c r="VAO105" s="11"/>
      <c r="VAP105" s="11"/>
      <c r="VAQ105" s="11"/>
      <c r="VAR105" s="11"/>
      <c r="VAS105" s="11"/>
      <c r="VAT105" s="11"/>
      <c r="VAU105" s="11"/>
      <c r="VAV105" s="11"/>
      <c r="VAW105" s="11"/>
      <c r="VAX105" s="11"/>
      <c r="VAY105" s="11"/>
      <c r="VAZ105" s="11"/>
      <c r="VBA105" s="11"/>
      <c r="VBB105" s="11"/>
      <c r="VBC105" s="11"/>
      <c r="VBD105" s="11"/>
      <c r="VBE105" s="11"/>
      <c r="VBF105" s="11"/>
      <c r="VBG105" s="11"/>
      <c r="VBH105" s="11"/>
      <c r="VBI105" s="11"/>
      <c r="VBJ105" s="11"/>
      <c r="VBK105" s="11"/>
      <c r="VBL105" s="11"/>
      <c r="VBM105" s="11"/>
      <c r="VBN105" s="11"/>
      <c r="VBO105" s="11"/>
      <c r="VBP105" s="11"/>
      <c r="VBQ105" s="11"/>
      <c r="VBR105" s="11"/>
      <c r="VBS105" s="11"/>
      <c r="VBT105" s="11"/>
      <c r="VBU105" s="11"/>
      <c r="VBV105" s="11"/>
      <c r="VBW105" s="11"/>
      <c r="VBX105" s="11"/>
      <c r="VBY105" s="11"/>
      <c r="VBZ105" s="11"/>
      <c r="VCA105" s="11"/>
      <c r="VCB105" s="11"/>
      <c r="VCC105" s="11"/>
      <c r="VCD105" s="11"/>
      <c r="VCE105" s="11"/>
      <c r="VCF105" s="11"/>
      <c r="VCG105" s="11"/>
      <c r="VCH105" s="11"/>
      <c r="VCI105" s="11"/>
      <c r="VCJ105" s="11"/>
      <c r="VCK105" s="11"/>
      <c r="VCL105" s="11"/>
      <c r="VCM105" s="11"/>
      <c r="VCN105" s="11"/>
      <c r="VCO105" s="11"/>
      <c r="VCP105" s="11"/>
      <c r="VCQ105" s="11"/>
      <c r="VCR105" s="11"/>
      <c r="VCS105" s="11"/>
      <c r="VCT105" s="11"/>
      <c r="VCU105" s="11"/>
      <c r="VCV105" s="11"/>
      <c r="VCW105" s="11"/>
      <c r="VCX105" s="11"/>
      <c r="VCY105" s="11"/>
      <c r="VCZ105" s="11"/>
      <c r="VDA105" s="11"/>
      <c r="VDB105" s="11"/>
      <c r="VDC105" s="11"/>
      <c r="VDD105" s="11"/>
      <c r="VDE105" s="11"/>
      <c r="VDF105" s="11"/>
      <c r="VDG105" s="11"/>
      <c r="VDH105" s="11"/>
      <c r="VDI105" s="11"/>
      <c r="VDJ105" s="11"/>
      <c r="VDK105" s="11"/>
      <c r="VDL105" s="11"/>
      <c r="VDM105" s="11"/>
      <c r="VDN105" s="11"/>
      <c r="VDO105" s="11"/>
      <c r="VDP105" s="11"/>
      <c r="VDQ105" s="11"/>
      <c r="VDR105" s="11"/>
      <c r="VDS105" s="11"/>
      <c r="VDT105" s="11"/>
      <c r="VDU105" s="11"/>
      <c r="VDV105" s="11"/>
      <c r="VDW105" s="11"/>
      <c r="VDX105" s="11"/>
      <c r="VDY105" s="11"/>
      <c r="VDZ105" s="11"/>
      <c r="VEA105" s="11"/>
      <c r="VEB105" s="11"/>
      <c r="VEC105" s="11"/>
      <c r="VED105" s="11"/>
      <c r="VEE105" s="11"/>
      <c r="VEF105" s="11"/>
      <c r="VEG105" s="11"/>
      <c r="VEH105" s="11"/>
      <c r="VEI105" s="11"/>
      <c r="VEJ105" s="11"/>
      <c r="VEK105" s="11"/>
      <c r="VEL105" s="11"/>
      <c r="VEM105" s="11"/>
      <c r="VEN105" s="11"/>
      <c r="VEO105" s="11"/>
      <c r="VEP105" s="11"/>
      <c r="VEQ105" s="11"/>
      <c r="VER105" s="11"/>
      <c r="VES105" s="11"/>
      <c r="VET105" s="11"/>
      <c r="VEU105" s="11"/>
      <c r="VEV105" s="11"/>
      <c r="VEW105" s="11"/>
      <c r="VEX105" s="11"/>
      <c r="VEY105" s="11"/>
      <c r="VEZ105" s="11"/>
      <c r="VFA105" s="11"/>
      <c r="VFB105" s="11"/>
      <c r="VFC105" s="11"/>
      <c r="VFD105" s="11"/>
      <c r="VFE105" s="11"/>
      <c r="VFF105" s="11"/>
      <c r="VFG105" s="11"/>
      <c r="VFH105" s="11"/>
      <c r="VFI105" s="11"/>
      <c r="VFJ105" s="11"/>
      <c r="VFK105" s="11"/>
      <c r="VFL105" s="11"/>
      <c r="VFM105" s="11"/>
      <c r="VFN105" s="11"/>
      <c r="VFO105" s="11"/>
      <c r="VFP105" s="11"/>
      <c r="VFQ105" s="11"/>
      <c r="VFR105" s="11"/>
      <c r="VFS105" s="11"/>
      <c r="VFT105" s="11"/>
      <c r="VFU105" s="11"/>
      <c r="VFV105" s="11"/>
      <c r="VFW105" s="11"/>
      <c r="VFX105" s="11"/>
      <c r="VFY105" s="11"/>
      <c r="VFZ105" s="11"/>
      <c r="VGA105" s="11"/>
      <c r="VGB105" s="11"/>
      <c r="VGC105" s="11"/>
      <c r="VGD105" s="11"/>
      <c r="VGE105" s="11"/>
      <c r="VGF105" s="11"/>
      <c r="VGG105" s="11"/>
      <c r="VGH105" s="11"/>
      <c r="VGI105" s="11"/>
      <c r="VGJ105" s="11"/>
      <c r="VGK105" s="11"/>
      <c r="VGL105" s="11"/>
      <c r="VGM105" s="11"/>
      <c r="VGN105" s="11"/>
      <c r="VGO105" s="11"/>
      <c r="VGP105" s="11"/>
      <c r="VGQ105" s="11"/>
      <c r="VGR105" s="11"/>
      <c r="VGS105" s="11"/>
      <c r="VGT105" s="11"/>
      <c r="VGU105" s="11"/>
      <c r="VGV105" s="11"/>
      <c r="VGW105" s="11"/>
      <c r="VGX105" s="11"/>
      <c r="VGY105" s="11"/>
      <c r="VGZ105" s="11"/>
      <c r="VHA105" s="11"/>
      <c r="VHB105" s="11"/>
      <c r="VHC105" s="11"/>
      <c r="VHD105" s="11"/>
      <c r="VHE105" s="11"/>
      <c r="VHF105" s="11"/>
      <c r="VHG105" s="11"/>
      <c r="VHH105" s="11"/>
      <c r="VHI105" s="11"/>
      <c r="VHJ105" s="11"/>
      <c r="VHK105" s="11"/>
      <c r="VHL105" s="11"/>
      <c r="VHM105" s="11"/>
      <c r="VHN105" s="11"/>
      <c r="VHO105" s="11"/>
      <c r="VHP105" s="11"/>
      <c r="VHQ105" s="11"/>
      <c r="VHR105" s="11"/>
      <c r="VHS105" s="11"/>
      <c r="VHT105" s="11"/>
      <c r="VHU105" s="11"/>
      <c r="VHV105" s="11"/>
      <c r="VHW105" s="11"/>
      <c r="VHX105" s="11"/>
      <c r="VHY105" s="11"/>
      <c r="VHZ105" s="11"/>
      <c r="VIA105" s="11"/>
      <c r="VIB105" s="11"/>
      <c r="VIC105" s="11"/>
      <c r="VID105" s="11"/>
      <c r="VIE105" s="11"/>
      <c r="VIF105" s="11"/>
      <c r="VIG105" s="11"/>
      <c r="VIH105" s="11"/>
      <c r="VII105" s="11"/>
      <c r="VIJ105" s="11"/>
      <c r="VIK105" s="11"/>
      <c r="VIL105" s="11"/>
      <c r="VIM105" s="11"/>
      <c r="VIN105" s="11"/>
      <c r="VIO105" s="11"/>
      <c r="VIP105" s="11"/>
      <c r="VIQ105" s="11"/>
      <c r="VIR105" s="11"/>
      <c r="VIS105" s="11"/>
      <c r="VIT105" s="11"/>
      <c r="VIU105" s="11"/>
      <c r="VIV105" s="11"/>
      <c r="VIW105" s="11"/>
      <c r="VIX105" s="11"/>
      <c r="VIY105" s="11"/>
      <c r="VIZ105" s="11"/>
      <c r="VJA105" s="11"/>
      <c r="VJB105" s="11"/>
      <c r="VJC105" s="11"/>
      <c r="VJD105" s="11"/>
      <c r="VJE105" s="11"/>
      <c r="VJF105" s="11"/>
      <c r="VJG105" s="11"/>
      <c r="VJH105" s="11"/>
      <c r="VJI105" s="11"/>
      <c r="VJJ105" s="11"/>
      <c r="VJK105" s="11"/>
      <c r="VJL105" s="11"/>
      <c r="VJM105" s="11"/>
      <c r="VJN105" s="11"/>
      <c r="VJO105" s="11"/>
      <c r="VJP105" s="11"/>
      <c r="VJQ105" s="11"/>
      <c r="VJR105" s="11"/>
      <c r="VJS105" s="11"/>
      <c r="VJT105" s="11"/>
      <c r="VJU105" s="11"/>
      <c r="VJV105" s="11"/>
      <c r="VJW105" s="11"/>
      <c r="VJX105" s="11"/>
      <c r="VJY105" s="11"/>
      <c r="VJZ105" s="11"/>
      <c r="VKA105" s="11"/>
      <c r="VKB105" s="11"/>
      <c r="VKC105" s="11"/>
      <c r="VKD105" s="11"/>
      <c r="VKE105" s="11"/>
      <c r="VKF105" s="11"/>
      <c r="VKG105" s="11"/>
      <c r="VKH105" s="11"/>
      <c r="VKI105" s="11"/>
      <c r="VKJ105" s="11"/>
      <c r="VKK105" s="11"/>
      <c r="VKL105" s="11"/>
      <c r="VKM105" s="11"/>
      <c r="VKN105" s="11"/>
      <c r="VKO105" s="11"/>
      <c r="VKP105" s="11"/>
      <c r="VKQ105" s="11"/>
      <c r="VKR105" s="11"/>
      <c r="VKS105" s="11"/>
      <c r="VKT105" s="11"/>
      <c r="VKU105" s="11"/>
      <c r="VKV105" s="11"/>
      <c r="VKW105" s="11"/>
      <c r="VKX105" s="11"/>
      <c r="VKY105" s="11"/>
      <c r="VKZ105" s="11"/>
      <c r="VLA105" s="11"/>
      <c r="VLB105" s="11"/>
      <c r="VLC105" s="11"/>
      <c r="VLD105" s="11"/>
      <c r="VLE105" s="11"/>
      <c r="VLF105" s="11"/>
      <c r="VLG105" s="11"/>
      <c r="VLH105" s="11"/>
      <c r="VLI105" s="11"/>
      <c r="VLJ105" s="11"/>
      <c r="VLK105" s="11"/>
      <c r="VLL105" s="11"/>
      <c r="VLM105" s="11"/>
      <c r="VLN105" s="11"/>
      <c r="VLO105" s="11"/>
      <c r="VLP105" s="11"/>
      <c r="VLQ105" s="11"/>
      <c r="VLR105" s="11"/>
      <c r="VLS105" s="11"/>
      <c r="VLT105" s="11"/>
      <c r="VLU105" s="11"/>
      <c r="VLV105" s="11"/>
      <c r="VLW105" s="11"/>
      <c r="VLX105" s="11"/>
      <c r="VLY105" s="11"/>
      <c r="VLZ105" s="11"/>
      <c r="VMA105" s="11"/>
      <c r="VMB105" s="11"/>
      <c r="VMC105" s="11"/>
      <c r="VMD105" s="11"/>
      <c r="VME105" s="11"/>
      <c r="VMF105" s="11"/>
      <c r="VMG105" s="11"/>
      <c r="VMH105" s="11"/>
      <c r="VMI105" s="11"/>
      <c r="VMJ105" s="11"/>
      <c r="VMK105" s="11"/>
      <c r="VML105" s="11"/>
      <c r="VMM105" s="11"/>
      <c r="VMN105" s="11"/>
      <c r="VMO105" s="11"/>
      <c r="VMP105" s="11"/>
      <c r="VMQ105" s="11"/>
      <c r="VMR105" s="11"/>
      <c r="VMS105" s="11"/>
      <c r="VMT105" s="11"/>
      <c r="VMU105" s="11"/>
      <c r="VMV105" s="11"/>
      <c r="VMW105" s="11"/>
      <c r="VMX105" s="11"/>
      <c r="VMY105" s="11"/>
      <c r="VMZ105" s="11"/>
      <c r="VNA105" s="11"/>
      <c r="VNB105" s="11"/>
      <c r="VNC105" s="11"/>
      <c r="VND105" s="11"/>
      <c r="VNE105" s="11"/>
      <c r="VNF105" s="11"/>
      <c r="VNG105" s="11"/>
      <c r="VNH105" s="11"/>
      <c r="VNI105" s="11"/>
      <c r="VNJ105" s="11"/>
      <c r="VNK105" s="11"/>
      <c r="VNL105" s="11"/>
      <c r="VNM105" s="11"/>
      <c r="VNN105" s="11"/>
      <c r="VNO105" s="11"/>
      <c r="VNP105" s="11"/>
      <c r="VNQ105" s="11"/>
      <c r="VNR105" s="11"/>
      <c r="VNS105" s="11"/>
      <c r="VNT105" s="11"/>
      <c r="VNU105" s="11"/>
      <c r="VNV105" s="11"/>
      <c r="VNW105" s="11"/>
      <c r="VNX105" s="11"/>
      <c r="VNY105" s="11"/>
      <c r="VNZ105" s="11"/>
      <c r="VOA105" s="11"/>
      <c r="VOB105" s="11"/>
      <c r="VOC105" s="11"/>
      <c r="VOD105" s="11"/>
      <c r="VOE105" s="11"/>
      <c r="VOF105" s="11"/>
      <c r="VOG105" s="11"/>
      <c r="VOH105" s="11"/>
      <c r="VOI105" s="11"/>
      <c r="VOJ105" s="11"/>
      <c r="VOK105" s="11"/>
      <c r="VOL105" s="11"/>
      <c r="VOM105" s="11"/>
      <c r="VON105" s="11"/>
      <c r="VOO105" s="11"/>
      <c r="VOP105" s="11"/>
      <c r="VOQ105" s="11"/>
      <c r="VOR105" s="11"/>
      <c r="VOS105" s="11"/>
      <c r="VOT105" s="11"/>
      <c r="VOU105" s="11"/>
      <c r="VOV105" s="11"/>
      <c r="VOW105" s="11"/>
      <c r="VOX105" s="11"/>
      <c r="VOY105" s="11"/>
      <c r="VOZ105" s="11"/>
      <c r="VPA105" s="11"/>
      <c r="VPB105" s="11"/>
      <c r="VPC105" s="11"/>
      <c r="VPD105" s="11"/>
      <c r="VPE105" s="11"/>
      <c r="VPF105" s="11"/>
      <c r="VPG105" s="11"/>
      <c r="VPH105" s="11"/>
      <c r="VPI105" s="11"/>
      <c r="VPJ105" s="11"/>
      <c r="VPK105" s="11"/>
      <c r="VPL105" s="11"/>
      <c r="VPM105" s="11"/>
      <c r="VPN105" s="11"/>
      <c r="VPO105" s="11"/>
      <c r="VPP105" s="11"/>
      <c r="VPQ105" s="11"/>
      <c r="VPR105" s="11"/>
      <c r="VPS105" s="11"/>
      <c r="VPT105" s="11"/>
      <c r="VPU105" s="11"/>
      <c r="VPV105" s="11"/>
      <c r="VPW105" s="11"/>
      <c r="VPX105" s="11"/>
      <c r="VPY105" s="11"/>
      <c r="VPZ105" s="11"/>
      <c r="VQA105" s="11"/>
      <c r="VQB105" s="11"/>
      <c r="VQC105" s="11"/>
      <c r="VQD105" s="11"/>
      <c r="VQE105" s="11"/>
      <c r="VQF105" s="11"/>
      <c r="VQG105" s="11"/>
      <c r="VQH105" s="11"/>
      <c r="VQI105" s="11"/>
      <c r="VQJ105" s="11"/>
      <c r="VQK105" s="11"/>
      <c r="VQL105" s="11"/>
      <c r="VQM105" s="11"/>
      <c r="VQN105" s="11"/>
      <c r="VQO105" s="11"/>
      <c r="VQP105" s="11"/>
      <c r="VQQ105" s="11"/>
      <c r="VQR105" s="11"/>
      <c r="VQS105" s="11"/>
      <c r="VQT105" s="11"/>
      <c r="VQU105" s="11"/>
      <c r="VQV105" s="11"/>
      <c r="VQW105" s="11"/>
      <c r="VQX105" s="11"/>
      <c r="VQY105" s="11"/>
      <c r="VQZ105" s="11"/>
      <c r="VRA105" s="11"/>
      <c r="VRB105" s="11"/>
      <c r="VRC105" s="11"/>
      <c r="VRD105" s="11"/>
      <c r="VRE105" s="11"/>
      <c r="VRF105" s="11"/>
      <c r="VRG105" s="11"/>
      <c r="VRH105" s="11"/>
      <c r="VRI105" s="11"/>
      <c r="VRJ105" s="11"/>
      <c r="VRK105" s="11"/>
      <c r="VRL105" s="11"/>
      <c r="VRM105" s="11"/>
      <c r="VRN105" s="11"/>
      <c r="VRO105" s="11"/>
      <c r="VRP105" s="11"/>
      <c r="VRQ105" s="11"/>
      <c r="VRR105" s="11"/>
      <c r="VRS105" s="11"/>
      <c r="VRT105" s="11"/>
      <c r="VRU105" s="11"/>
      <c r="VRV105" s="11"/>
      <c r="VRW105" s="11"/>
      <c r="VRX105" s="11"/>
      <c r="VRY105" s="11"/>
      <c r="VRZ105" s="11"/>
      <c r="VSA105" s="11"/>
      <c r="VSB105" s="11"/>
      <c r="VSC105" s="11"/>
      <c r="VSD105" s="11"/>
      <c r="VSE105" s="11"/>
      <c r="VSF105" s="11"/>
      <c r="VSG105" s="11"/>
      <c r="VSH105" s="11"/>
      <c r="VSI105" s="11"/>
      <c r="VSJ105" s="11"/>
      <c r="VSK105" s="11"/>
      <c r="VSL105" s="11"/>
      <c r="VSM105" s="11"/>
      <c r="VSN105" s="11"/>
      <c r="VSO105" s="11"/>
      <c r="VSP105" s="11"/>
      <c r="VSQ105" s="11"/>
      <c r="VSR105" s="11"/>
      <c r="VSS105" s="11"/>
      <c r="VST105" s="11"/>
      <c r="VSU105" s="11"/>
      <c r="VSV105" s="11"/>
      <c r="VSW105" s="11"/>
      <c r="VSX105" s="11"/>
      <c r="VSY105" s="11"/>
      <c r="VSZ105" s="11"/>
      <c r="VTA105" s="11"/>
      <c r="VTB105" s="11"/>
      <c r="VTC105" s="11"/>
      <c r="VTD105" s="11"/>
      <c r="VTE105" s="11"/>
      <c r="VTF105" s="11"/>
      <c r="VTG105" s="11"/>
      <c r="VTH105" s="11"/>
      <c r="VTI105" s="11"/>
      <c r="VTJ105" s="11"/>
      <c r="VTK105" s="11"/>
      <c r="VTL105" s="11"/>
      <c r="VTM105" s="11"/>
      <c r="VTN105" s="11"/>
      <c r="VTO105" s="11"/>
      <c r="VTP105" s="11"/>
      <c r="VTQ105" s="11"/>
      <c r="VTR105" s="11"/>
      <c r="VTS105" s="11"/>
      <c r="VTT105" s="11"/>
      <c r="VTU105" s="11"/>
      <c r="VTV105" s="11"/>
      <c r="VTW105" s="11"/>
      <c r="VTX105" s="11"/>
      <c r="VTY105" s="11"/>
      <c r="VTZ105" s="11"/>
      <c r="VUA105" s="11"/>
      <c r="VUB105" s="11"/>
      <c r="VUC105" s="11"/>
      <c r="VUD105" s="11"/>
      <c r="VUE105" s="11"/>
      <c r="VUF105" s="11"/>
      <c r="VUG105" s="11"/>
      <c r="VUH105" s="11"/>
      <c r="VUI105" s="11"/>
      <c r="VUJ105" s="11"/>
      <c r="VUK105" s="11"/>
      <c r="VUL105" s="11"/>
      <c r="VUM105" s="11"/>
      <c r="VUN105" s="11"/>
      <c r="VUO105" s="11"/>
      <c r="VUP105" s="11"/>
      <c r="VUQ105" s="11"/>
      <c r="VUR105" s="11"/>
      <c r="VUS105" s="11"/>
      <c r="VUT105" s="11"/>
      <c r="VUU105" s="11"/>
      <c r="VUV105" s="11"/>
      <c r="VUW105" s="11"/>
      <c r="VUX105" s="11"/>
      <c r="VUY105" s="11"/>
      <c r="VUZ105" s="11"/>
      <c r="VVA105" s="11"/>
      <c r="VVB105" s="11"/>
      <c r="VVC105" s="11"/>
      <c r="VVD105" s="11"/>
      <c r="VVE105" s="11"/>
      <c r="VVF105" s="11"/>
      <c r="VVG105" s="11"/>
      <c r="VVH105" s="11"/>
      <c r="VVI105" s="11"/>
      <c r="VVJ105" s="11"/>
      <c r="VVK105" s="11"/>
      <c r="VVL105" s="11"/>
      <c r="VVM105" s="11"/>
      <c r="VVN105" s="11"/>
      <c r="VVO105" s="11"/>
      <c r="VVP105" s="11"/>
      <c r="VVQ105" s="11"/>
      <c r="VVR105" s="11"/>
      <c r="VVS105" s="11"/>
      <c r="VVT105" s="11"/>
      <c r="VVU105" s="11"/>
      <c r="VVV105" s="11"/>
      <c r="VVW105" s="11"/>
      <c r="VVX105" s="11"/>
      <c r="VVY105" s="11"/>
      <c r="VVZ105" s="11"/>
      <c r="VWA105" s="11"/>
      <c r="VWB105" s="11"/>
      <c r="VWC105" s="11"/>
      <c r="VWD105" s="11"/>
      <c r="VWE105" s="11"/>
      <c r="VWF105" s="11"/>
      <c r="VWG105" s="11"/>
      <c r="VWH105" s="11"/>
      <c r="VWI105" s="11"/>
      <c r="VWJ105" s="11"/>
      <c r="VWK105" s="11"/>
      <c r="VWL105" s="11"/>
      <c r="VWM105" s="11"/>
      <c r="VWN105" s="11"/>
      <c r="VWO105" s="11"/>
      <c r="VWP105" s="11"/>
      <c r="VWQ105" s="11"/>
      <c r="VWR105" s="11"/>
      <c r="VWS105" s="11"/>
      <c r="VWT105" s="11"/>
      <c r="VWU105" s="11"/>
      <c r="VWV105" s="11"/>
      <c r="VWW105" s="11"/>
      <c r="VWX105" s="11"/>
      <c r="VWY105" s="11"/>
      <c r="VWZ105" s="11"/>
      <c r="VXA105" s="11"/>
      <c r="VXB105" s="11"/>
      <c r="VXC105" s="11"/>
      <c r="VXD105" s="11"/>
      <c r="VXE105" s="11"/>
      <c r="VXF105" s="11"/>
      <c r="VXG105" s="11"/>
      <c r="VXH105" s="11"/>
      <c r="VXI105" s="11"/>
      <c r="VXJ105" s="11"/>
      <c r="VXK105" s="11"/>
      <c r="VXL105" s="11"/>
      <c r="VXM105" s="11"/>
      <c r="VXN105" s="11"/>
      <c r="VXO105" s="11"/>
      <c r="VXP105" s="11"/>
      <c r="VXQ105" s="11"/>
      <c r="VXR105" s="11"/>
      <c r="VXS105" s="11"/>
      <c r="VXT105" s="11"/>
      <c r="VXU105" s="11"/>
      <c r="VXV105" s="11"/>
      <c r="VXW105" s="11"/>
      <c r="VXX105" s="11"/>
      <c r="VXY105" s="11"/>
      <c r="VXZ105" s="11"/>
      <c r="VYA105" s="11"/>
      <c r="VYB105" s="11"/>
      <c r="VYC105" s="11"/>
      <c r="VYD105" s="11"/>
      <c r="VYE105" s="11"/>
      <c r="VYF105" s="11"/>
      <c r="VYG105" s="11"/>
      <c r="VYH105" s="11"/>
      <c r="VYI105" s="11"/>
      <c r="VYJ105" s="11"/>
      <c r="VYK105" s="11"/>
      <c r="VYL105" s="11"/>
      <c r="VYM105" s="11"/>
      <c r="VYN105" s="11"/>
      <c r="VYO105" s="11"/>
      <c r="VYP105" s="11"/>
      <c r="VYQ105" s="11"/>
      <c r="VYR105" s="11"/>
      <c r="VYS105" s="11"/>
      <c r="VYT105" s="11"/>
      <c r="VYU105" s="11"/>
      <c r="VYV105" s="11"/>
      <c r="VYW105" s="11"/>
      <c r="VYX105" s="11"/>
      <c r="VYY105" s="11"/>
      <c r="VYZ105" s="11"/>
      <c r="VZA105" s="11"/>
      <c r="VZB105" s="11"/>
      <c r="VZC105" s="11"/>
      <c r="VZD105" s="11"/>
      <c r="VZE105" s="11"/>
      <c r="VZF105" s="11"/>
      <c r="VZG105" s="11"/>
      <c r="VZH105" s="11"/>
      <c r="VZI105" s="11"/>
      <c r="VZJ105" s="11"/>
      <c r="VZK105" s="11"/>
      <c r="VZL105" s="11"/>
      <c r="VZM105" s="11"/>
      <c r="VZN105" s="11"/>
      <c r="VZO105" s="11"/>
      <c r="VZP105" s="11"/>
      <c r="VZQ105" s="11"/>
      <c r="VZR105" s="11"/>
      <c r="VZS105" s="11"/>
      <c r="VZT105" s="11"/>
      <c r="VZU105" s="11"/>
      <c r="VZV105" s="11"/>
      <c r="VZW105" s="11"/>
      <c r="VZX105" s="11"/>
      <c r="VZY105" s="11"/>
      <c r="VZZ105" s="11"/>
      <c r="WAA105" s="11"/>
      <c r="WAB105" s="11"/>
      <c r="WAC105" s="11"/>
      <c r="WAD105" s="11"/>
      <c r="WAE105" s="11"/>
      <c r="WAF105" s="11"/>
      <c r="WAG105" s="11"/>
      <c r="WAH105" s="11"/>
      <c r="WAI105" s="11"/>
      <c r="WAJ105" s="11"/>
      <c r="WAK105" s="11"/>
      <c r="WAL105" s="11"/>
      <c r="WAM105" s="11"/>
      <c r="WAN105" s="11"/>
      <c r="WAO105" s="11"/>
      <c r="WAP105" s="11"/>
      <c r="WAQ105" s="11"/>
      <c r="WAR105" s="11"/>
      <c r="WAS105" s="11"/>
      <c r="WAT105" s="11"/>
      <c r="WAU105" s="11"/>
      <c r="WAV105" s="11"/>
      <c r="WAW105" s="11"/>
      <c r="WAX105" s="11"/>
      <c r="WAY105" s="11"/>
      <c r="WAZ105" s="11"/>
      <c r="WBA105" s="11"/>
      <c r="WBB105" s="11"/>
      <c r="WBC105" s="11"/>
      <c r="WBD105" s="11"/>
      <c r="WBE105" s="11"/>
      <c r="WBF105" s="11"/>
      <c r="WBG105" s="11"/>
      <c r="WBH105" s="11"/>
      <c r="WBI105" s="11"/>
      <c r="WBJ105" s="11"/>
      <c r="WBK105" s="11"/>
      <c r="WBL105" s="11"/>
      <c r="WBM105" s="11"/>
      <c r="WBN105" s="11"/>
      <c r="WBO105" s="11"/>
      <c r="WBP105" s="11"/>
      <c r="WBQ105" s="11"/>
      <c r="WBR105" s="11"/>
      <c r="WBS105" s="11"/>
      <c r="WBT105" s="11"/>
      <c r="WBU105" s="11"/>
      <c r="WBV105" s="11"/>
      <c r="WBW105" s="11"/>
      <c r="WBX105" s="11"/>
      <c r="WBY105" s="11"/>
      <c r="WBZ105" s="11"/>
      <c r="WCA105" s="11"/>
      <c r="WCB105" s="11"/>
      <c r="WCC105" s="11"/>
      <c r="WCD105" s="11"/>
      <c r="WCE105" s="11"/>
      <c r="WCF105" s="11"/>
      <c r="WCG105" s="11"/>
      <c r="WCH105" s="11"/>
      <c r="WCI105" s="11"/>
      <c r="WCJ105" s="11"/>
      <c r="WCK105" s="11"/>
      <c r="WCL105" s="11"/>
      <c r="WCM105" s="11"/>
      <c r="WCN105" s="11"/>
      <c r="WCO105" s="11"/>
      <c r="WCP105" s="11"/>
      <c r="WCQ105" s="11"/>
      <c r="WCR105" s="11"/>
      <c r="WCS105" s="11"/>
      <c r="WCT105" s="11"/>
      <c r="WCU105" s="11"/>
      <c r="WCV105" s="11"/>
      <c r="WCW105" s="11"/>
      <c r="WCX105" s="11"/>
      <c r="WCY105" s="11"/>
      <c r="WCZ105" s="11"/>
      <c r="WDA105" s="11"/>
      <c r="WDB105" s="11"/>
      <c r="WDC105" s="11"/>
      <c r="WDD105" s="11"/>
      <c r="WDE105" s="11"/>
      <c r="WDF105" s="11"/>
      <c r="WDG105" s="11"/>
      <c r="WDH105" s="11"/>
      <c r="WDI105" s="11"/>
      <c r="WDJ105" s="11"/>
      <c r="WDK105" s="11"/>
      <c r="WDL105" s="11"/>
      <c r="WDM105" s="11"/>
      <c r="WDN105" s="11"/>
      <c r="WDO105" s="11"/>
      <c r="WDP105" s="11"/>
      <c r="WDQ105" s="11"/>
      <c r="WDR105" s="11"/>
      <c r="WDS105" s="11"/>
      <c r="WDT105" s="11"/>
      <c r="WDU105" s="11"/>
      <c r="WDV105" s="11"/>
      <c r="WDW105" s="11"/>
      <c r="WDX105" s="11"/>
      <c r="WDY105" s="11"/>
      <c r="WDZ105" s="11"/>
      <c r="WEA105" s="11"/>
      <c r="WEB105" s="11"/>
      <c r="WEC105" s="11"/>
      <c r="WED105" s="11"/>
      <c r="WEE105" s="11"/>
      <c r="WEF105" s="11"/>
      <c r="WEG105" s="11"/>
      <c r="WEH105" s="11"/>
      <c r="WEI105" s="11"/>
      <c r="WEJ105" s="11"/>
      <c r="WEK105" s="11"/>
      <c r="WEL105" s="11"/>
      <c r="WEM105" s="11"/>
      <c r="WEN105" s="11"/>
      <c r="WEO105" s="11"/>
      <c r="WEP105" s="11"/>
      <c r="WEQ105" s="11"/>
      <c r="WER105" s="11"/>
      <c r="WES105" s="11"/>
      <c r="WET105" s="11"/>
      <c r="WEU105" s="11"/>
      <c r="WEV105" s="11"/>
      <c r="WEW105" s="11"/>
      <c r="WEX105" s="11"/>
      <c r="WEY105" s="11"/>
      <c r="WEZ105" s="11"/>
      <c r="WFA105" s="11"/>
      <c r="WFB105" s="11"/>
      <c r="WFC105" s="11"/>
      <c r="WFD105" s="11"/>
      <c r="WFE105" s="11"/>
      <c r="WFF105" s="11"/>
      <c r="WFG105" s="11"/>
      <c r="WFH105" s="11"/>
      <c r="WFI105" s="11"/>
      <c r="WFJ105" s="11"/>
      <c r="WFK105" s="11"/>
      <c r="WFL105" s="11"/>
      <c r="WFM105" s="11"/>
      <c r="WFN105" s="11"/>
      <c r="WFO105" s="11"/>
      <c r="WFP105" s="11"/>
      <c r="WFQ105" s="11"/>
      <c r="WFR105" s="11"/>
      <c r="WFS105" s="11"/>
      <c r="WFT105" s="11"/>
      <c r="WFU105" s="11"/>
      <c r="WFV105" s="11"/>
      <c r="WFW105" s="11"/>
      <c r="WFX105" s="11"/>
      <c r="WFY105" s="11"/>
      <c r="WFZ105" s="11"/>
      <c r="WGA105" s="11"/>
      <c r="WGB105" s="11"/>
      <c r="WGC105" s="11"/>
      <c r="WGD105" s="11"/>
      <c r="WGE105" s="11"/>
      <c r="WGF105" s="11"/>
      <c r="WGG105" s="11"/>
      <c r="WGH105" s="11"/>
      <c r="WGI105" s="11"/>
      <c r="WGJ105" s="11"/>
      <c r="WGK105" s="11"/>
      <c r="WGL105" s="11"/>
      <c r="WGM105" s="11"/>
      <c r="WGN105" s="11"/>
      <c r="WGO105" s="11"/>
      <c r="WGP105" s="11"/>
      <c r="WGQ105" s="11"/>
      <c r="WGR105" s="11"/>
      <c r="WGS105" s="11"/>
      <c r="WGT105" s="11"/>
      <c r="WGU105" s="11"/>
      <c r="WGV105" s="11"/>
      <c r="WGW105" s="11"/>
      <c r="WGX105" s="11"/>
      <c r="WGY105" s="11"/>
      <c r="WGZ105" s="11"/>
      <c r="WHA105" s="11"/>
      <c r="WHB105" s="11"/>
      <c r="WHC105" s="11"/>
      <c r="WHD105" s="11"/>
      <c r="WHE105" s="11"/>
      <c r="WHF105" s="11"/>
      <c r="WHG105" s="11"/>
      <c r="WHH105" s="11"/>
      <c r="WHI105" s="11"/>
      <c r="WHJ105" s="11"/>
      <c r="WHK105" s="11"/>
      <c r="WHL105" s="11"/>
      <c r="WHM105" s="11"/>
      <c r="WHN105" s="11"/>
      <c r="WHO105" s="11"/>
      <c r="WHP105" s="11"/>
      <c r="WHQ105" s="11"/>
      <c r="WHR105" s="11"/>
      <c r="WHS105" s="11"/>
      <c r="WHT105" s="11"/>
      <c r="WHU105" s="11"/>
      <c r="WHV105" s="11"/>
      <c r="WHW105" s="11"/>
      <c r="WHX105" s="11"/>
      <c r="WHY105" s="11"/>
      <c r="WHZ105" s="11"/>
      <c r="WIA105" s="11"/>
      <c r="WIB105" s="11"/>
      <c r="WIC105" s="11"/>
      <c r="WID105" s="11"/>
      <c r="WIE105" s="11"/>
      <c r="WIF105" s="11"/>
      <c r="WIG105" s="11"/>
      <c r="WIH105" s="11"/>
      <c r="WII105" s="11"/>
      <c r="WIJ105" s="11"/>
      <c r="WIK105" s="11"/>
      <c r="WIL105" s="11"/>
      <c r="WIM105" s="11"/>
      <c r="WIN105" s="11"/>
      <c r="WIO105" s="11"/>
      <c r="WIP105" s="11"/>
      <c r="WIQ105" s="11"/>
      <c r="WIR105" s="11"/>
      <c r="WIS105" s="11"/>
      <c r="WIT105" s="11"/>
      <c r="WIU105" s="11"/>
      <c r="WIV105" s="11"/>
      <c r="WIW105" s="11"/>
      <c r="WIX105" s="11"/>
      <c r="WIY105" s="11"/>
      <c r="WIZ105" s="11"/>
      <c r="WJA105" s="11"/>
      <c r="WJB105" s="11"/>
      <c r="WJC105" s="11"/>
      <c r="WJD105" s="11"/>
      <c r="WJE105" s="11"/>
      <c r="WJF105" s="11"/>
      <c r="WJG105" s="11"/>
      <c r="WJH105" s="11"/>
      <c r="WJI105" s="11"/>
      <c r="WJJ105" s="11"/>
      <c r="WJK105" s="11"/>
      <c r="WJL105" s="11"/>
      <c r="WJM105" s="11"/>
      <c r="WJN105" s="11"/>
      <c r="WJO105" s="11"/>
      <c r="WJP105" s="11"/>
      <c r="WJQ105" s="11"/>
      <c r="WJR105" s="11"/>
      <c r="WJS105" s="11"/>
      <c r="WJT105" s="11"/>
      <c r="WJU105" s="11"/>
      <c r="WJV105" s="11"/>
      <c r="WJW105" s="11"/>
      <c r="WJX105" s="11"/>
      <c r="WJY105" s="11"/>
      <c r="WJZ105" s="11"/>
      <c r="WKA105" s="11"/>
      <c r="WKB105" s="11"/>
      <c r="WKC105" s="11"/>
      <c r="WKD105" s="11"/>
      <c r="WKE105" s="11"/>
      <c r="WKF105" s="11"/>
      <c r="WKG105" s="11"/>
      <c r="WKH105" s="11"/>
      <c r="WKI105" s="11"/>
      <c r="WKJ105" s="11"/>
      <c r="WKK105" s="11"/>
      <c r="WKL105" s="11"/>
      <c r="WKM105" s="11"/>
      <c r="WKN105" s="11"/>
      <c r="WKO105" s="11"/>
      <c r="WKP105" s="11"/>
      <c r="WKQ105" s="11"/>
      <c r="WKR105" s="11"/>
      <c r="WKS105" s="11"/>
      <c r="WKT105" s="11"/>
      <c r="WKU105" s="11"/>
      <c r="WKV105" s="11"/>
      <c r="WKW105" s="11"/>
      <c r="WKX105" s="11"/>
      <c r="WKY105" s="11"/>
      <c r="WKZ105" s="11"/>
      <c r="WLA105" s="11"/>
      <c r="WLB105" s="11"/>
      <c r="WLC105" s="11"/>
      <c r="WLD105" s="11"/>
      <c r="WLE105" s="11"/>
      <c r="WLF105" s="11"/>
      <c r="WLG105" s="11"/>
      <c r="WLH105" s="11"/>
      <c r="WLI105" s="11"/>
      <c r="WLJ105" s="11"/>
      <c r="WLK105" s="11"/>
      <c r="WLL105" s="11"/>
      <c r="WLM105" s="11"/>
      <c r="WLN105" s="11"/>
      <c r="WLO105" s="11"/>
      <c r="WLP105" s="11"/>
      <c r="WLQ105" s="11"/>
      <c r="WLR105" s="11"/>
      <c r="WLS105" s="11"/>
      <c r="WLT105" s="11"/>
      <c r="WLU105" s="11"/>
      <c r="WLV105" s="11"/>
      <c r="WLW105" s="11"/>
      <c r="WLX105" s="11"/>
      <c r="WLY105" s="11"/>
      <c r="WLZ105" s="11"/>
      <c r="WMA105" s="11"/>
      <c r="WMB105" s="11"/>
      <c r="WMC105" s="11"/>
      <c r="WMD105" s="11"/>
      <c r="WME105" s="11"/>
      <c r="WMF105" s="11"/>
      <c r="WMG105" s="11"/>
      <c r="WMH105" s="11"/>
      <c r="WMI105" s="11"/>
      <c r="WMJ105" s="11"/>
      <c r="WMK105" s="11"/>
      <c r="WML105" s="11"/>
      <c r="WMM105" s="11"/>
      <c r="WMN105" s="11"/>
      <c r="WMO105" s="11"/>
      <c r="WMP105" s="11"/>
      <c r="WMQ105" s="11"/>
      <c r="WMR105" s="11"/>
      <c r="WMS105" s="11"/>
      <c r="WMT105" s="11"/>
      <c r="WMU105" s="11"/>
      <c r="WMV105" s="11"/>
      <c r="WMW105" s="11"/>
      <c r="WMX105" s="11"/>
      <c r="WMY105" s="11"/>
      <c r="WMZ105" s="11"/>
      <c r="WNA105" s="11"/>
      <c r="WNB105" s="11"/>
      <c r="WNC105" s="11"/>
      <c r="WND105" s="11"/>
      <c r="WNE105" s="11"/>
      <c r="WNF105" s="11"/>
      <c r="WNG105" s="11"/>
      <c r="WNH105" s="11"/>
      <c r="WNI105" s="11"/>
      <c r="WNJ105" s="11"/>
      <c r="WNK105" s="11"/>
      <c r="WNL105" s="11"/>
      <c r="WNM105" s="11"/>
      <c r="WNN105" s="11"/>
      <c r="WNO105" s="11"/>
      <c r="WNP105" s="11"/>
      <c r="WNQ105" s="11"/>
      <c r="WNR105" s="11"/>
      <c r="WNS105" s="11"/>
      <c r="WNT105" s="11"/>
      <c r="WNU105" s="11"/>
      <c r="WNV105" s="11"/>
      <c r="WNW105" s="11"/>
      <c r="WNX105" s="11"/>
      <c r="WNY105" s="11"/>
      <c r="WNZ105" s="11"/>
      <c r="WOA105" s="11"/>
      <c r="WOB105" s="11"/>
      <c r="WOC105" s="11"/>
      <c r="WOD105" s="11"/>
      <c r="WOE105" s="11"/>
      <c r="WOF105" s="11"/>
      <c r="WOG105" s="11"/>
      <c r="WOH105" s="11"/>
      <c r="WOI105" s="11"/>
      <c r="WOJ105" s="11"/>
      <c r="WOK105" s="11"/>
      <c r="WOL105" s="11"/>
      <c r="WOM105" s="11"/>
      <c r="WON105" s="11"/>
      <c r="WOO105" s="11"/>
      <c r="WOP105" s="11"/>
      <c r="WOQ105" s="11"/>
      <c r="WOR105" s="11"/>
      <c r="WOS105" s="11"/>
      <c r="WOT105" s="11"/>
      <c r="WOU105" s="11"/>
      <c r="WOV105" s="11"/>
      <c r="WOW105" s="11"/>
      <c r="WOX105" s="11"/>
      <c r="WOY105" s="11"/>
      <c r="WOZ105" s="11"/>
      <c r="WPA105" s="11"/>
      <c r="WPB105" s="11"/>
      <c r="WPC105" s="11"/>
      <c r="WPD105" s="11"/>
      <c r="WPE105" s="11"/>
      <c r="WPF105" s="11"/>
      <c r="WPG105" s="11"/>
      <c r="WPH105" s="11"/>
      <c r="WPI105" s="11"/>
      <c r="WPJ105" s="11"/>
      <c r="WPK105" s="11"/>
      <c r="WPL105" s="11"/>
      <c r="WPM105" s="11"/>
      <c r="WPN105" s="11"/>
      <c r="WPO105" s="11"/>
      <c r="WPP105" s="11"/>
      <c r="WPQ105" s="11"/>
      <c r="WPR105" s="11"/>
      <c r="WPS105" s="11"/>
      <c r="WPT105" s="11"/>
      <c r="WPU105" s="11"/>
      <c r="WPV105" s="11"/>
      <c r="WPW105" s="11"/>
      <c r="WPX105" s="11"/>
      <c r="WPY105" s="11"/>
      <c r="WPZ105" s="11"/>
      <c r="WQA105" s="11"/>
      <c r="WQB105" s="11"/>
      <c r="WQC105" s="11"/>
      <c r="WQD105" s="11"/>
      <c r="WQE105" s="11"/>
      <c r="WQF105" s="11"/>
      <c r="WQG105" s="11"/>
      <c r="WQH105" s="11"/>
      <c r="WQI105" s="11"/>
      <c r="WQJ105" s="11"/>
      <c r="WQK105" s="11"/>
      <c r="WQL105" s="11"/>
      <c r="WQM105" s="11"/>
      <c r="WQN105" s="11"/>
      <c r="WQO105" s="11"/>
      <c r="WQP105" s="11"/>
      <c r="WQQ105" s="11"/>
      <c r="WQR105" s="11"/>
      <c r="WQS105" s="11"/>
      <c r="WQT105" s="11"/>
      <c r="WQU105" s="11"/>
      <c r="WQV105" s="11"/>
      <c r="WQW105" s="11"/>
      <c r="WQX105" s="11"/>
      <c r="WQY105" s="11"/>
      <c r="WQZ105" s="11"/>
      <c r="WRA105" s="11"/>
      <c r="WRB105" s="11"/>
      <c r="WRC105" s="11"/>
      <c r="WRD105" s="11"/>
      <c r="WRE105" s="11"/>
      <c r="WRF105" s="11"/>
      <c r="WRG105" s="11"/>
      <c r="WRH105" s="11"/>
      <c r="WRI105" s="11"/>
      <c r="WRJ105" s="11"/>
      <c r="WRK105" s="11"/>
      <c r="WRL105" s="11"/>
      <c r="WRM105" s="11"/>
      <c r="WRN105" s="11"/>
      <c r="WRO105" s="11"/>
      <c r="WRP105" s="11"/>
      <c r="WRQ105" s="11"/>
      <c r="WRR105" s="11"/>
      <c r="WRS105" s="11"/>
      <c r="WRT105" s="11"/>
      <c r="WRU105" s="11"/>
      <c r="WRV105" s="11"/>
      <c r="WRW105" s="11"/>
      <c r="WRX105" s="11"/>
      <c r="WRY105" s="11"/>
      <c r="WRZ105" s="11"/>
      <c r="WSA105" s="11"/>
      <c r="WSB105" s="11"/>
      <c r="WSC105" s="11"/>
      <c r="WSD105" s="11"/>
      <c r="WSE105" s="11"/>
      <c r="WSF105" s="11"/>
      <c r="WSG105" s="11"/>
      <c r="WSH105" s="11"/>
      <c r="WSI105" s="11"/>
      <c r="WSJ105" s="11"/>
      <c r="WSK105" s="11"/>
      <c r="WSL105" s="11"/>
      <c r="WSM105" s="11"/>
      <c r="WSN105" s="11"/>
      <c r="WSO105" s="11"/>
      <c r="WSP105" s="11"/>
      <c r="WSQ105" s="11"/>
      <c r="WSR105" s="11"/>
      <c r="WSS105" s="11"/>
      <c r="WST105" s="11"/>
      <c r="WSU105" s="11"/>
      <c r="WSV105" s="11"/>
      <c r="WSW105" s="11"/>
      <c r="WSX105" s="11"/>
      <c r="WSY105" s="11"/>
      <c r="WSZ105" s="11"/>
      <c r="WTA105" s="11"/>
      <c r="WTB105" s="11"/>
      <c r="WTC105" s="11"/>
      <c r="WTD105" s="11"/>
      <c r="WTE105" s="11"/>
      <c r="WTF105" s="11"/>
      <c r="WTG105" s="11"/>
      <c r="WTH105" s="11"/>
      <c r="WTI105" s="11"/>
      <c r="WTJ105" s="11"/>
      <c r="WTK105" s="11"/>
      <c r="WTL105" s="11"/>
      <c r="WTM105" s="11"/>
      <c r="WTN105" s="11"/>
      <c r="WTO105" s="11"/>
      <c r="WTP105" s="11"/>
      <c r="WTQ105" s="11"/>
      <c r="WTR105" s="11"/>
      <c r="WTS105" s="11"/>
      <c r="WTT105" s="11"/>
      <c r="WTU105" s="11"/>
      <c r="WTV105" s="11"/>
      <c r="WTW105" s="11"/>
      <c r="WTX105" s="11"/>
      <c r="WTY105" s="11"/>
      <c r="WTZ105" s="11"/>
      <c r="WUA105" s="11"/>
      <c r="WUB105" s="11"/>
      <c r="WUC105" s="11"/>
      <c r="WUD105" s="11"/>
      <c r="WUE105" s="11"/>
      <c r="WUF105" s="11"/>
      <c r="WUG105" s="11"/>
      <c r="WUH105" s="11"/>
      <c r="WUI105" s="11"/>
      <c r="WUJ105" s="11"/>
      <c r="WUK105" s="11"/>
      <c r="WUL105" s="11"/>
      <c r="WUM105" s="11"/>
      <c r="WUN105" s="11"/>
      <c r="WUO105" s="11"/>
      <c r="WUP105" s="11"/>
      <c r="WUQ105" s="11"/>
      <c r="WUR105" s="11"/>
      <c r="WUS105" s="11"/>
      <c r="WUT105" s="11"/>
      <c r="WUU105" s="11"/>
      <c r="WUV105" s="11"/>
      <c r="WUW105" s="11"/>
      <c r="WUX105" s="11"/>
      <c r="WUY105" s="11"/>
      <c r="WUZ105" s="11"/>
      <c r="WVA105" s="11"/>
      <c r="WVB105" s="11"/>
      <c r="WVC105" s="11"/>
      <c r="WVD105" s="11"/>
      <c r="WVE105" s="11"/>
      <c r="WVF105" s="11"/>
      <c r="WVG105" s="11"/>
      <c r="WVH105" s="11"/>
      <c r="WVI105" s="11"/>
      <c r="WVJ105" s="11"/>
      <c r="WVK105" s="11"/>
      <c r="WVL105" s="11"/>
      <c r="WVM105" s="11"/>
      <c r="WVN105" s="11"/>
      <c r="WVO105" s="11"/>
      <c r="WVP105" s="11"/>
      <c r="WVQ105" s="11"/>
      <c r="WVR105" s="11"/>
      <c r="WVS105" s="11"/>
      <c r="WVT105" s="11"/>
      <c r="WVU105" s="11"/>
      <c r="WVV105" s="11"/>
      <c r="WVW105" s="11"/>
      <c r="WVX105" s="11"/>
      <c r="WVY105" s="11"/>
      <c r="WVZ105" s="11"/>
      <c r="WWA105" s="11"/>
      <c r="WWB105" s="11"/>
      <c r="WWC105" s="11"/>
      <c r="WWD105" s="11"/>
      <c r="WWE105" s="11"/>
      <c r="WWF105" s="11"/>
      <c r="WWG105" s="11"/>
      <c r="WWH105" s="11"/>
      <c r="WWI105" s="11"/>
      <c r="WWJ105" s="11"/>
      <c r="WWK105" s="11"/>
      <c r="WWL105" s="11"/>
      <c r="WWM105" s="11"/>
      <c r="WWN105" s="11"/>
      <c r="WWO105" s="11"/>
      <c r="WWP105" s="11"/>
      <c r="WWQ105" s="11"/>
      <c r="WWR105" s="11"/>
      <c r="WWS105" s="11"/>
      <c r="WWT105" s="11"/>
      <c r="WWU105" s="11"/>
      <c r="WWV105" s="11"/>
      <c r="WWW105" s="11"/>
      <c r="WWX105" s="11"/>
      <c r="WWY105" s="11"/>
      <c r="WWZ105" s="11"/>
      <c r="WXA105" s="11"/>
      <c r="WXB105" s="11"/>
      <c r="WXC105" s="11"/>
      <c r="WXD105" s="11"/>
      <c r="WXE105" s="11"/>
      <c r="WXF105" s="11"/>
      <c r="WXG105" s="11"/>
      <c r="WXH105" s="11"/>
      <c r="WXI105" s="11"/>
      <c r="WXJ105" s="11"/>
      <c r="WXK105" s="11"/>
      <c r="WXL105" s="11"/>
      <c r="WXM105" s="11"/>
      <c r="WXN105" s="11"/>
      <c r="WXO105" s="11"/>
      <c r="WXP105" s="11"/>
      <c r="WXQ105" s="11"/>
      <c r="WXR105" s="11"/>
      <c r="WXS105" s="11"/>
      <c r="WXT105" s="11"/>
      <c r="WXU105" s="11"/>
      <c r="WXV105" s="11"/>
      <c r="WXW105" s="11"/>
      <c r="WXX105" s="11"/>
      <c r="WXY105" s="11"/>
      <c r="WXZ105" s="11"/>
      <c r="WYA105" s="11"/>
      <c r="WYB105" s="11"/>
      <c r="WYC105" s="11"/>
      <c r="WYD105" s="11"/>
      <c r="WYE105" s="11"/>
      <c r="WYF105" s="11"/>
      <c r="WYG105" s="11"/>
      <c r="WYH105" s="11"/>
      <c r="WYI105" s="11"/>
      <c r="WYJ105" s="11"/>
      <c r="WYK105" s="11"/>
      <c r="WYL105" s="11"/>
      <c r="WYM105" s="11"/>
      <c r="WYN105" s="11"/>
      <c r="WYO105" s="11"/>
      <c r="WYP105" s="11"/>
      <c r="WYQ105" s="11"/>
      <c r="WYR105" s="11"/>
      <c r="WYS105" s="11"/>
      <c r="WYT105" s="11"/>
      <c r="WYU105" s="11"/>
      <c r="WYV105" s="11"/>
      <c r="WYW105" s="11"/>
      <c r="WYX105" s="11"/>
      <c r="WYY105" s="11"/>
      <c r="WYZ105" s="11"/>
      <c r="WZA105" s="11"/>
      <c r="WZB105" s="11"/>
      <c r="WZC105" s="11"/>
      <c r="WZD105" s="11"/>
      <c r="WZE105" s="11"/>
      <c r="WZF105" s="11"/>
      <c r="WZG105" s="11"/>
      <c r="WZH105" s="11"/>
      <c r="WZI105" s="11"/>
      <c r="WZJ105" s="11"/>
      <c r="WZK105" s="11"/>
      <c r="WZL105" s="11"/>
      <c r="WZM105" s="11"/>
      <c r="WZN105" s="11"/>
      <c r="WZO105" s="11"/>
      <c r="WZP105" s="11"/>
      <c r="WZQ105" s="11"/>
      <c r="WZR105" s="11"/>
      <c r="WZS105" s="11"/>
      <c r="WZT105" s="11"/>
      <c r="WZU105" s="11"/>
      <c r="WZV105" s="11"/>
      <c r="WZW105" s="11"/>
      <c r="WZX105" s="11"/>
      <c r="WZY105" s="11"/>
      <c r="WZZ105" s="11"/>
      <c r="XAA105" s="11"/>
      <c r="XAB105" s="11"/>
      <c r="XAC105" s="11"/>
      <c r="XAD105" s="11"/>
      <c r="XAE105" s="11"/>
      <c r="XAF105" s="11"/>
      <c r="XAG105" s="11"/>
      <c r="XAH105" s="11"/>
      <c r="XAI105" s="11"/>
      <c r="XAJ105" s="11"/>
      <c r="XAK105" s="11"/>
      <c r="XAL105" s="11"/>
      <c r="XAM105" s="11"/>
      <c r="XAN105" s="11"/>
      <c r="XAO105" s="11"/>
      <c r="XAP105" s="11"/>
      <c r="XAQ105" s="11"/>
      <c r="XAR105" s="11"/>
      <c r="XAS105" s="11"/>
      <c r="XAT105" s="11"/>
      <c r="XAU105" s="11"/>
      <c r="XAV105" s="11"/>
      <c r="XAW105" s="11"/>
      <c r="XAX105" s="11"/>
      <c r="XAY105" s="11"/>
      <c r="XAZ105" s="11"/>
      <c r="XBA105" s="11"/>
      <c r="XBB105" s="11"/>
      <c r="XBC105" s="11"/>
      <c r="XBD105" s="11"/>
      <c r="XBE105" s="11"/>
      <c r="XBF105" s="11"/>
      <c r="XBG105" s="11"/>
      <c r="XBH105" s="11"/>
      <c r="XBI105" s="11"/>
      <c r="XBJ105" s="11"/>
      <c r="XBK105" s="11"/>
      <c r="XBL105" s="11"/>
      <c r="XBM105" s="11"/>
      <c r="XBN105" s="11"/>
      <c r="XBO105" s="11"/>
      <c r="XBP105" s="11"/>
      <c r="XBQ105" s="11"/>
      <c r="XBR105" s="11"/>
      <c r="XBS105" s="11"/>
      <c r="XBT105" s="11"/>
      <c r="XBU105" s="11"/>
      <c r="XBV105" s="11"/>
      <c r="XBW105" s="11"/>
      <c r="XBX105" s="11"/>
      <c r="XBY105" s="11"/>
      <c r="XBZ105" s="11"/>
      <c r="XCA105" s="11"/>
      <c r="XCB105" s="11"/>
      <c r="XCC105" s="11"/>
      <c r="XCD105" s="11"/>
      <c r="XCE105" s="11"/>
      <c r="XCF105" s="11"/>
      <c r="XCG105" s="11"/>
      <c r="XCH105" s="11"/>
      <c r="XCI105" s="11"/>
      <c r="XCJ105" s="11"/>
      <c r="XCK105" s="11"/>
      <c r="XCL105" s="11"/>
      <c r="XCM105" s="11"/>
      <c r="XCN105" s="11"/>
      <c r="XCO105" s="11"/>
      <c r="XCP105" s="11"/>
      <c r="XCQ105" s="11"/>
      <c r="XCR105" s="11"/>
      <c r="XCS105" s="11"/>
      <c r="XCT105" s="11"/>
      <c r="XCU105" s="11"/>
      <c r="XCV105" s="11"/>
      <c r="XCW105" s="11"/>
      <c r="XCX105" s="11"/>
      <c r="XCY105" s="11"/>
      <c r="XCZ105" s="11"/>
      <c r="XDA105" s="11"/>
      <c r="XDB105" s="11"/>
      <c r="XDC105" s="11"/>
      <c r="XDD105" s="11"/>
      <c r="XDE105" s="11"/>
      <c r="XDF105" s="11"/>
      <c r="XDG105" s="11"/>
      <c r="XDH105" s="11"/>
      <c r="XDI105" s="11"/>
      <c r="XDJ105" s="11"/>
      <c r="XDK105" s="11"/>
      <c r="XDL105" s="11"/>
      <c r="XDM105" s="11"/>
      <c r="XDN105" s="11"/>
      <c r="XDO105" s="11"/>
      <c r="XDP105" s="11"/>
      <c r="XDQ105" s="11"/>
      <c r="XDR105" s="11"/>
      <c r="XDS105" s="11"/>
      <c r="XDT105" s="11"/>
      <c r="XDU105" s="11"/>
      <c r="XDV105" s="11"/>
      <c r="XDW105" s="11"/>
      <c r="XDX105" s="11"/>
      <c r="XDY105" s="11"/>
      <c r="XDZ105" s="11"/>
      <c r="XEA105" s="11"/>
      <c r="XEB105" s="11"/>
      <c r="XEC105" s="11"/>
      <c r="XED105" s="11"/>
      <c r="XEE105" s="11"/>
      <c r="XEF105" s="11"/>
      <c r="XEG105" s="11"/>
      <c r="XEH105" s="11"/>
      <c r="XEI105" s="11"/>
      <c r="XEJ105" s="11"/>
      <c r="XEK105" s="11"/>
      <c r="XEL105" s="11"/>
      <c r="XEM105" s="11"/>
      <c r="XEN105" s="11"/>
      <c r="XEO105" s="11"/>
      <c r="XEP105" s="11"/>
      <c r="XEQ105" s="11"/>
      <c r="XER105" s="11"/>
      <c r="XES105" s="11"/>
      <c r="XET105" s="11"/>
      <c r="XEU105" s="11"/>
      <c r="XEV105" s="11"/>
      <c r="XEW105" s="11"/>
      <c r="XEX105" s="11"/>
      <c r="XEY105" s="11"/>
      <c r="XEZ105" s="11"/>
      <c r="XFA105" s="11"/>
      <c r="XFB105" s="11"/>
      <c r="XFC105" s="11"/>
    </row>
    <row r="106" spans="1:16383" ht="18.75" x14ac:dyDescent="0.3">
      <c r="B106" s="249" t="s">
        <v>851</v>
      </c>
      <c r="D106" s="11"/>
      <c r="Y106" s="494"/>
      <c r="Z106" s="494"/>
      <c r="AA106" s="494"/>
      <c r="AB106" s="494"/>
    </row>
    <row r="107" spans="1:16383" ht="18.75" x14ac:dyDescent="0.3">
      <c r="B107" s="2" t="s">
        <v>852</v>
      </c>
      <c r="D107" s="11"/>
      <c r="Y107" s="494" t="s">
        <v>841</v>
      </c>
      <c r="Z107" s="494" t="s">
        <v>756</v>
      </c>
      <c r="AA107" s="494" t="s">
        <v>842</v>
      </c>
      <c r="AB107" s="494" t="s">
        <v>836</v>
      </c>
    </row>
    <row r="108" spans="1:16383" ht="18.75" x14ac:dyDescent="0.3">
      <c r="B108" s="11" t="s">
        <v>578</v>
      </c>
      <c r="V108" s="495"/>
      <c r="Y108" s="494"/>
      <c r="Z108" s="494"/>
      <c r="AA108" s="494"/>
      <c r="AB108" s="494"/>
    </row>
    <row r="109" spans="1:16383" ht="18.75" x14ac:dyDescent="0.3">
      <c r="B109" s="11" t="s">
        <v>579</v>
      </c>
      <c r="V109" s="495"/>
      <c r="Y109" s="494"/>
      <c r="Z109" s="494"/>
      <c r="AA109" s="494"/>
      <c r="AB109" s="494"/>
    </row>
    <row r="110" spans="1:16383" ht="18.75" x14ac:dyDescent="0.3">
      <c r="B110" s="11" t="s">
        <v>580</v>
      </c>
      <c r="V110" s="495"/>
      <c r="Y110" s="494" t="s">
        <v>759</v>
      </c>
      <c r="Z110" s="494" t="s">
        <v>723</v>
      </c>
      <c r="AA110" s="494" t="s">
        <v>748</v>
      </c>
      <c r="AB110" s="494" t="s">
        <v>760</v>
      </c>
    </row>
    <row r="111" spans="1:16383" ht="18.75" x14ac:dyDescent="0.3">
      <c r="B111" s="11" t="s">
        <v>581</v>
      </c>
      <c r="V111" s="495"/>
      <c r="Y111" s="494" t="s">
        <v>761</v>
      </c>
      <c r="Z111" s="494" t="s">
        <v>762</v>
      </c>
      <c r="AA111" s="494" t="s">
        <v>763</v>
      </c>
      <c r="AB111" s="494" t="s">
        <v>764</v>
      </c>
    </row>
    <row r="112" spans="1:16383" ht="18.75" x14ac:dyDescent="0.3">
      <c r="B112" s="11" t="s">
        <v>874</v>
      </c>
      <c r="V112" s="495"/>
      <c r="Y112" s="494" t="s">
        <v>765</v>
      </c>
      <c r="Z112" s="494" t="s">
        <v>723</v>
      </c>
      <c r="AA112" s="494" t="s">
        <v>748</v>
      </c>
      <c r="AB112" s="494" t="s">
        <v>766</v>
      </c>
    </row>
    <row r="113" spans="2:28" ht="18.75" x14ac:dyDescent="0.3">
      <c r="V113" s="495"/>
      <c r="Y113" s="494" t="s">
        <v>767</v>
      </c>
      <c r="Z113" s="494" t="s">
        <v>768</v>
      </c>
      <c r="AA113" s="494" t="s">
        <v>769</v>
      </c>
      <c r="AB113" s="494" t="s">
        <v>770</v>
      </c>
    </row>
    <row r="114" spans="2:28" ht="18.75" x14ac:dyDescent="0.3">
      <c r="B114" s="334" t="s">
        <v>480</v>
      </c>
      <c r="V114" s="495"/>
      <c r="Y114" s="494" t="s">
        <v>737</v>
      </c>
      <c r="Z114" s="494" t="s">
        <v>738</v>
      </c>
      <c r="AA114" s="494" t="s">
        <v>771</v>
      </c>
      <c r="AB114" s="494" t="s">
        <v>772</v>
      </c>
    </row>
    <row r="115" spans="2:28" s="249" customFormat="1" ht="18.75" x14ac:dyDescent="0.3">
      <c r="C115" s="315"/>
      <c r="D115" s="315"/>
      <c r="E115" s="315"/>
      <c r="F115" s="315"/>
      <c r="G115" s="315"/>
      <c r="H115" s="315"/>
      <c r="I115" s="315"/>
      <c r="J115" s="315"/>
      <c r="V115" s="511"/>
      <c r="Y115" s="494" t="s">
        <v>773</v>
      </c>
      <c r="Z115" s="494" t="s">
        <v>774</v>
      </c>
      <c r="AA115" s="494" t="s">
        <v>775</v>
      </c>
      <c r="AB115" s="494" t="s">
        <v>776</v>
      </c>
    </row>
    <row r="116" spans="2:28" s="310" customFormat="1" ht="18.75" x14ac:dyDescent="0.3">
      <c r="B116" s="561" t="s">
        <v>248</v>
      </c>
      <c r="C116" s="561" t="s">
        <v>187</v>
      </c>
      <c r="D116" s="568" t="s">
        <v>306</v>
      </c>
      <c r="E116" s="561" t="s">
        <v>95</v>
      </c>
      <c r="F116" s="561"/>
      <c r="G116" s="561"/>
      <c r="H116" s="561"/>
      <c r="I116" s="561"/>
      <c r="J116" s="561"/>
      <c r="K116" s="561"/>
      <c r="L116" s="561"/>
      <c r="M116" s="561"/>
      <c r="N116" s="561"/>
      <c r="O116" s="561"/>
      <c r="P116" s="561"/>
      <c r="Y116" s="494" t="s">
        <v>777</v>
      </c>
      <c r="Z116" s="494" t="s">
        <v>778</v>
      </c>
      <c r="AA116" s="494" t="s">
        <v>779</v>
      </c>
      <c r="AB116" s="494" t="s">
        <v>780</v>
      </c>
    </row>
    <row r="117" spans="2:28" s="34" customFormat="1" x14ac:dyDescent="0.25">
      <c r="B117" s="561"/>
      <c r="C117" s="561"/>
      <c r="D117" s="569"/>
      <c r="E117" s="307" t="s">
        <v>246</v>
      </c>
      <c r="F117" s="355" t="s">
        <v>312</v>
      </c>
      <c r="G117" s="355" t="s">
        <v>92</v>
      </c>
      <c r="H117" s="355" t="s">
        <v>305</v>
      </c>
      <c r="I117" s="307" t="s">
        <v>83</v>
      </c>
      <c r="J117" s="415" t="s">
        <v>84</v>
      </c>
      <c r="K117" s="415" t="s">
        <v>85</v>
      </c>
      <c r="L117" s="415" t="s">
        <v>86</v>
      </c>
      <c r="M117" s="415" t="s">
        <v>87</v>
      </c>
      <c r="N117" s="415" t="s">
        <v>88</v>
      </c>
      <c r="O117" s="307" t="s">
        <v>93</v>
      </c>
      <c r="P117" s="485" t="s">
        <v>600</v>
      </c>
    </row>
    <row r="118" spans="2:28" s="34" customFormat="1" ht="18.75" x14ac:dyDescent="0.3">
      <c r="B118" s="328" t="s">
        <v>249</v>
      </c>
      <c r="C118" s="303" t="s">
        <v>137</v>
      </c>
      <c r="D118" s="100" t="s">
        <v>89</v>
      </c>
      <c r="E118" s="316">
        <v>175.7</v>
      </c>
      <c r="F118" s="316">
        <v>216.2</v>
      </c>
      <c r="G118" s="316">
        <v>244.3</v>
      </c>
      <c r="H118" s="317">
        <v>257.7</v>
      </c>
      <c r="I118" s="303">
        <v>176.8</v>
      </c>
      <c r="J118" s="303">
        <v>176.5</v>
      </c>
      <c r="K118" s="318">
        <v>261.7</v>
      </c>
      <c r="L118" s="319">
        <v>217.3</v>
      </c>
      <c r="M118" s="303">
        <v>228.8</v>
      </c>
      <c r="N118" s="303">
        <v>210.4</v>
      </c>
      <c r="O118" s="320">
        <v>206.5</v>
      </c>
      <c r="P118" s="516">
        <v>214.2</v>
      </c>
      <c r="Y118" s="512"/>
    </row>
    <row r="119" spans="2:28" s="34" customFormat="1" ht="18.75" x14ac:dyDescent="0.3">
      <c r="B119" s="328" t="s">
        <v>250</v>
      </c>
      <c r="C119" s="303" t="s">
        <v>137</v>
      </c>
      <c r="D119" s="100" t="s">
        <v>89</v>
      </c>
      <c r="E119" s="316">
        <v>362.2</v>
      </c>
      <c r="F119" s="256">
        <v>0</v>
      </c>
      <c r="G119" s="316">
        <v>419.7</v>
      </c>
      <c r="H119" s="317">
        <v>425.6</v>
      </c>
      <c r="I119" s="303">
        <v>395.6</v>
      </c>
      <c r="J119" s="303">
        <v>395.1</v>
      </c>
      <c r="K119" s="318">
        <v>474.6</v>
      </c>
      <c r="L119" s="319">
        <v>434.9</v>
      </c>
      <c r="M119" s="303">
        <v>383.5</v>
      </c>
      <c r="N119" s="303">
        <v>356.3</v>
      </c>
      <c r="O119" s="320">
        <v>428.6</v>
      </c>
      <c r="P119" s="516">
        <v>45.7</v>
      </c>
      <c r="Y119" s="494" t="s">
        <v>724</v>
      </c>
      <c r="Z119" s="494" t="s">
        <v>726</v>
      </c>
      <c r="AA119" s="494" t="s">
        <v>785</v>
      </c>
      <c r="AB119" s="494" t="s">
        <v>786</v>
      </c>
    </row>
    <row r="120" spans="2:28" s="34" customFormat="1" ht="18.75" x14ac:dyDescent="0.3">
      <c r="B120" s="328" t="s">
        <v>255</v>
      </c>
      <c r="C120" s="303" t="s">
        <v>146</v>
      </c>
      <c r="D120" s="100" t="s">
        <v>89</v>
      </c>
      <c r="E120" s="316">
        <v>166.1</v>
      </c>
      <c r="F120" s="316">
        <v>178</v>
      </c>
      <c r="G120" s="316">
        <v>202.3</v>
      </c>
      <c r="H120" s="317">
        <v>210.6</v>
      </c>
      <c r="I120" s="303">
        <v>207.2</v>
      </c>
      <c r="J120" s="303">
        <v>193</v>
      </c>
      <c r="K120" s="318">
        <v>263.8</v>
      </c>
      <c r="L120" s="319">
        <v>205.5</v>
      </c>
      <c r="M120" s="303">
        <v>188.7</v>
      </c>
      <c r="N120" s="303">
        <v>122.5</v>
      </c>
      <c r="O120" s="320">
        <v>133.4</v>
      </c>
      <c r="P120" s="516">
        <v>214.5</v>
      </c>
      <c r="Y120" s="494" t="s">
        <v>725</v>
      </c>
      <c r="Z120" s="494" t="s">
        <v>726</v>
      </c>
      <c r="AA120" s="494" t="s">
        <v>727</v>
      </c>
      <c r="AB120" s="494" t="s">
        <v>728</v>
      </c>
    </row>
    <row r="121" spans="2:28" s="34" customFormat="1" ht="18.75" x14ac:dyDescent="0.3">
      <c r="B121" s="328" t="s">
        <v>256</v>
      </c>
      <c r="C121" s="303" t="s">
        <v>147</v>
      </c>
      <c r="D121" s="100" t="s">
        <v>89</v>
      </c>
      <c r="E121" s="316">
        <v>832.6</v>
      </c>
      <c r="F121" s="316">
        <v>938.3</v>
      </c>
      <c r="G121" s="316">
        <v>962</v>
      </c>
      <c r="H121" s="317">
        <v>870.8</v>
      </c>
      <c r="I121" s="303">
        <v>641.70000000000005</v>
      </c>
      <c r="J121" s="303">
        <v>541.5</v>
      </c>
      <c r="K121" s="318">
        <v>789.5</v>
      </c>
      <c r="L121" s="319">
        <v>717</v>
      </c>
      <c r="M121" s="303">
        <v>703</v>
      </c>
      <c r="N121" s="303">
        <v>660.7</v>
      </c>
      <c r="O121" s="320">
        <v>555.9</v>
      </c>
      <c r="P121" s="516">
        <v>567</v>
      </c>
      <c r="Y121" s="494" t="s">
        <v>787</v>
      </c>
      <c r="Z121" s="512" t="s">
        <v>658</v>
      </c>
      <c r="AA121" s="494" t="s">
        <v>788</v>
      </c>
      <c r="AB121" s="494" t="s">
        <v>789</v>
      </c>
    </row>
    <row r="122" spans="2:28" s="34" customFormat="1" ht="18.75" x14ac:dyDescent="0.3">
      <c r="B122" s="328" t="s">
        <v>259</v>
      </c>
      <c r="C122" s="303" t="s">
        <v>147</v>
      </c>
      <c r="D122" s="100" t="s">
        <v>89</v>
      </c>
      <c r="E122" s="316">
        <v>65</v>
      </c>
      <c r="F122" s="316">
        <v>62.1</v>
      </c>
      <c r="G122" s="316">
        <v>85.9</v>
      </c>
      <c r="H122" s="317">
        <v>55.1</v>
      </c>
      <c r="I122" s="303">
        <v>64.400000000000006</v>
      </c>
      <c r="J122" s="303">
        <v>59.5</v>
      </c>
      <c r="K122" s="318">
        <v>58.6</v>
      </c>
      <c r="L122" s="319">
        <v>56.1</v>
      </c>
      <c r="M122" s="303">
        <v>60.5</v>
      </c>
      <c r="N122" s="303">
        <v>58</v>
      </c>
      <c r="O122" s="320">
        <v>53.5</v>
      </c>
      <c r="P122" s="516">
        <v>59.9</v>
      </c>
      <c r="Y122" s="494" t="s">
        <v>729</v>
      </c>
      <c r="Z122" s="494" t="s">
        <v>730</v>
      </c>
      <c r="AA122" s="494" t="s">
        <v>731</v>
      </c>
      <c r="AB122" s="494" t="s">
        <v>732</v>
      </c>
    </row>
    <row r="123" spans="2:28" s="34" customFormat="1" ht="18.75" x14ac:dyDescent="0.3">
      <c r="B123" s="328" t="s">
        <v>261</v>
      </c>
      <c r="C123" s="303" t="s">
        <v>147</v>
      </c>
      <c r="D123" s="100" t="s">
        <v>89</v>
      </c>
      <c r="E123" s="316">
        <v>206.9</v>
      </c>
      <c r="F123" s="316">
        <v>131.69999999999999</v>
      </c>
      <c r="G123" s="316">
        <v>149.30000000000001</v>
      </c>
      <c r="H123" s="317">
        <v>222.1</v>
      </c>
      <c r="I123" s="303">
        <v>195.6</v>
      </c>
      <c r="J123" s="303">
        <v>123.4</v>
      </c>
      <c r="K123" s="318">
        <v>184.7</v>
      </c>
      <c r="L123" s="319">
        <v>134</v>
      </c>
      <c r="M123" s="303">
        <v>114.9</v>
      </c>
      <c r="N123" s="303">
        <v>146.9</v>
      </c>
      <c r="O123" s="320">
        <v>88.5</v>
      </c>
      <c r="P123" s="516">
        <v>71.3</v>
      </c>
      <c r="Y123" s="494" t="s">
        <v>733</v>
      </c>
      <c r="Z123" s="494" t="s">
        <v>790</v>
      </c>
      <c r="AA123" s="494" t="s">
        <v>734</v>
      </c>
      <c r="AB123" s="494" t="s">
        <v>735</v>
      </c>
    </row>
    <row r="124" spans="2:28" s="34" customFormat="1" ht="18.75" x14ac:dyDescent="0.3">
      <c r="B124" s="328" t="s">
        <v>262</v>
      </c>
      <c r="C124" s="303" t="s">
        <v>147</v>
      </c>
      <c r="D124" s="100" t="s">
        <v>89</v>
      </c>
      <c r="E124" s="316">
        <v>24.2</v>
      </c>
      <c r="F124" s="316">
        <v>128.80000000000001</v>
      </c>
      <c r="G124" s="316">
        <v>148.9</v>
      </c>
      <c r="H124" s="317">
        <v>193.2</v>
      </c>
      <c r="I124" s="303">
        <v>177</v>
      </c>
      <c r="J124" s="303">
        <v>182.7</v>
      </c>
      <c r="K124" s="318">
        <v>239.4</v>
      </c>
      <c r="L124" s="319">
        <v>190.8</v>
      </c>
      <c r="M124" s="303">
        <v>130.69999999999999</v>
      </c>
      <c r="N124" s="303">
        <v>97.7</v>
      </c>
      <c r="O124" s="320">
        <v>110.2</v>
      </c>
      <c r="P124" s="516">
        <v>142.1</v>
      </c>
      <c r="Y124" s="494" t="s">
        <v>791</v>
      </c>
      <c r="Z124" s="512" t="s">
        <v>658</v>
      </c>
      <c r="AA124" s="494" t="s">
        <v>792</v>
      </c>
      <c r="AB124" s="494" t="s">
        <v>793</v>
      </c>
    </row>
    <row r="125" spans="2:28" s="34" customFormat="1" ht="18.75" x14ac:dyDescent="0.3">
      <c r="B125" s="328" t="s">
        <v>260</v>
      </c>
      <c r="C125" s="303" t="s">
        <v>147</v>
      </c>
      <c r="D125" s="100" t="s">
        <v>89</v>
      </c>
      <c r="E125" s="316">
        <v>24.3</v>
      </c>
      <c r="F125" s="256">
        <v>0</v>
      </c>
      <c r="G125" s="316">
        <v>40.700000000000003</v>
      </c>
      <c r="H125" s="317">
        <v>39.799999999999997</v>
      </c>
      <c r="I125" s="303">
        <v>38.6</v>
      </c>
      <c r="J125" s="303">
        <v>26.8</v>
      </c>
      <c r="K125" s="318">
        <v>33.299999999999997</v>
      </c>
      <c r="L125" s="319">
        <v>33.200000000000003</v>
      </c>
      <c r="M125" s="303">
        <v>39.299999999999997</v>
      </c>
      <c r="N125" s="303">
        <v>39.799999999999997</v>
      </c>
      <c r="O125" s="320">
        <v>37.799999999999997</v>
      </c>
      <c r="P125" s="516">
        <v>40.799999999999997</v>
      </c>
      <c r="Y125" s="494" t="s">
        <v>736</v>
      </c>
      <c r="Z125" s="494" t="s">
        <v>794</v>
      </c>
      <c r="AA125" s="494" t="s">
        <v>795</v>
      </c>
      <c r="AB125" s="494" t="s">
        <v>796</v>
      </c>
    </row>
    <row r="126" spans="2:28" s="34" customFormat="1" ht="18.75" x14ac:dyDescent="0.3">
      <c r="B126" s="328" t="s">
        <v>296</v>
      </c>
      <c r="C126" s="303" t="s">
        <v>147</v>
      </c>
      <c r="D126" s="100" t="s">
        <v>89</v>
      </c>
      <c r="E126" s="316">
        <v>103.6</v>
      </c>
      <c r="F126" s="256">
        <v>0</v>
      </c>
      <c r="G126" s="316">
        <v>96.9</v>
      </c>
      <c r="H126" s="317">
        <v>95.8</v>
      </c>
      <c r="I126" s="303">
        <v>65.599999999999994</v>
      </c>
      <c r="J126" s="303">
        <v>77.599999999999994</v>
      </c>
      <c r="K126" s="318">
        <v>83.6</v>
      </c>
      <c r="L126" s="319">
        <v>102.3</v>
      </c>
      <c r="M126" s="303">
        <v>96.5</v>
      </c>
      <c r="N126" s="303">
        <v>99.4</v>
      </c>
      <c r="O126" s="320">
        <v>105.2</v>
      </c>
      <c r="P126" s="516">
        <v>147.6</v>
      </c>
      <c r="Y126" s="494" t="s">
        <v>797</v>
      </c>
      <c r="Z126" s="512" t="s">
        <v>658</v>
      </c>
      <c r="AA126" s="494" t="s">
        <v>798</v>
      </c>
      <c r="AB126" s="494" t="s">
        <v>799</v>
      </c>
    </row>
    <row r="127" spans="2:28" s="34" customFormat="1" ht="18.75" x14ac:dyDescent="0.3">
      <c r="B127" s="328" t="s">
        <v>265</v>
      </c>
      <c r="C127" s="303" t="s">
        <v>152</v>
      </c>
      <c r="D127" s="100" t="s">
        <v>89</v>
      </c>
      <c r="E127" s="316">
        <v>40.200000000000003</v>
      </c>
      <c r="F127" s="316">
        <v>84.3</v>
      </c>
      <c r="G127" s="316">
        <v>82.3</v>
      </c>
      <c r="H127" s="317">
        <v>104.4</v>
      </c>
      <c r="I127" s="303">
        <v>104.4</v>
      </c>
      <c r="J127" s="303">
        <v>87.7</v>
      </c>
      <c r="K127" s="318">
        <v>107.9</v>
      </c>
      <c r="L127" s="319">
        <v>89.3</v>
      </c>
      <c r="M127" s="303">
        <v>68</v>
      </c>
      <c r="N127" s="303">
        <v>78</v>
      </c>
      <c r="O127" s="320">
        <v>61.7</v>
      </c>
      <c r="P127" s="516">
        <v>147.6</v>
      </c>
      <c r="Y127" s="494" t="s">
        <v>739</v>
      </c>
      <c r="Z127" s="512" t="s">
        <v>658</v>
      </c>
      <c r="AA127" s="512" t="s">
        <v>658</v>
      </c>
      <c r="AB127" s="512"/>
    </row>
    <row r="128" spans="2:28" s="34" customFormat="1" ht="31.5" x14ac:dyDescent="0.3">
      <c r="B128" s="470" t="s">
        <v>297</v>
      </c>
      <c r="C128" s="303" t="s">
        <v>247</v>
      </c>
      <c r="D128" s="100" t="s">
        <v>89</v>
      </c>
      <c r="E128" s="316">
        <v>28.2</v>
      </c>
      <c r="F128" s="316">
        <v>20.2</v>
      </c>
      <c r="G128" s="316">
        <v>28.6</v>
      </c>
      <c r="H128" s="317">
        <v>28.3</v>
      </c>
      <c r="I128" s="303">
        <v>18.2</v>
      </c>
      <c r="J128" s="303">
        <v>23.2</v>
      </c>
      <c r="K128" s="318">
        <v>36.299999999999997</v>
      </c>
      <c r="L128" s="319">
        <v>29.6</v>
      </c>
      <c r="M128" s="303">
        <v>33.5</v>
      </c>
      <c r="N128" s="303">
        <v>24</v>
      </c>
      <c r="O128" s="320">
        <v>33.1</v>
      </c>
      <c r="P128" s="516">
        <v>30</v>
      </c>
      <c r="Y128" s="494" t="s">
        <v>740</v>
      </c>
      <c r="Z128" s="494" t="s">
        <v>756</v>
      </c>
      <c r="AA128" s="494" t="s">
        <v>800</v>
      </c>
      <c r="AB128" s="494" t="s">
        <v>801</v>
      </c>
    </row>
    <row r="129" spans="2:28" s="34" customFormat="1" ht="18.75" x14ac:dyDescent="0.3">
      <c r="B129" s="328" t="s">
        <v>267</v>
      </c>
      <c r="C129" s="303" t="s">
        <v>247</v>
      </c>
      <c r="D129" s="100" t="s">
        <v>89</v>
      </c>
      <c r="E129" s="316">
        <v>85.3</v>
      </c>
      <c r="F129" s="316">
        <v>94.7</v>
      </c>
      <c r="G129" s="316">
        <v>120.5</v>
      </c>
      <c r="H129" s="317">
        <v>114.8</v>
      </c>
      <c r="I129" s="303">
        <v>66.900000000000006</v>
      </c>
      <c r="J129" s="303">
        <v>97.9</v>
      </c>
      <c r="K129" s="318">
        <v>115.4</v>
      </c>
      <c r="L129" s="319">
        <v>99.2</v>
      </c>
      <c r="M129" s="303">
        <v>89.8</v>
      </c>
      <c r="N129" s="303">
        <v>103.3</v>
      </c>
      <c r="O129" s="320">
        <v>98.9</v>
      </c>
      <c r="P129" s="516">
        <v>98.8</v>
      </c>
      <c r="Y129" s="494" t="s">
        <v>741</v>
      </c>
      <c r="Z129" s="494" t="s">
        <v>742</v>
      </c>
      <c r="AA129" s="494" t="s">
        <v>802</v>
      </c>
      <c r="AB129" s="494" t="s">
        <v>801</v>
      </c>
    </row>
    <row r="130" spans="2:28" s="34" customFormat="1" ht="18.75" x14ac:dyDescent="0.3">
      <c r="B130" s="328" t="s">
        <v>268</v>
      </c>
      <c r="C130" s="303" t="s">
        <v>156</v>
      </c>
      <c r="D130" s="100" t="s">
        <v>89</v>
      </c>
      <c r="E130" s="316">
        <v>44.4</v>
      </c>
      <c r="F130" s="316">
        <v>52.5</v>
      </c>
      <c r="G130" s="316">
        <v>64.599999999999994</v>
      </c>
      <c r="H130" s="317">
        <v>72.400000000000006</v>
      </c>
      <c r="I130" s="303">
        <v>70.3</v>
      </c>
      <c r="J130" s="303">
        <v>70.7</v>
      </c>
      <c r="K130" s="318">
        <v>73.599999999999994</v>
      </c>
      <c r="L130" s="319">
        <v>66.900000000000006</v>
      </c>
      <c r="M130" s="303">
        <v>68.7</v>
      </c>
      <c r="N130" s="303">
        <v>73.599999999999994</v>
      </c>
      <c r="O130" s="320">
        <v>49.1</v>
      </c>
      <c r="P130" s="516">
        <v>58</v>
      </c>
      <c r="Y130" s="494" t="s">
        <v>803</v>
      </c>
      <c r="Z130" s="512" t="s">
        <v>658</v>
      </c>
      <c r="AA130" s="494" t="s">
        <v>804</v>
      </c>
      <c r="AB130" s="494" t="s">
        <v>805</v>
      </c>
    </row>
    <row r="131" spans="2:28" s="34" customFormat="1" ht="18.75" x14ac:dyDescent="0.3">
      <c r="B131" s="328" t="s">
        <v>269</v>
      </c>
      <c r="C131" s="303" t="s">
        <v>156</v>
      </c>
      <c r="D131" s="100" t="s">
        <v>89</v>
      </c>
      <c r="E131" s="316">
        <v>48.8</v>
      </c>
      <c r="F131" s="316">
        <v>46.4</v>
      </c>
      <c r="G131" s="316">
        <v>46.3</v>
      </c>
      <c r="H131" s="317">
        <v>7.3</v>
      </c>
      <c r="I131" s="303">
        <v>0</v>
      </c>
      <c r="J131" s="303">
        <v>0</v>
      </c>
      <c r="K131" s="318">
        <v>2.6</v>
      </c>
      <c r="L131" s="319">
        <v>31.6</v>
      </c>
      <c r="M131" s="303">
        <v>38.299999999999997</v>
      </c>
      <c r="N131" s="303">
        <v>41.4</v>
      </c>
      <c r="O131" s="320">
        <v>37.5</v>
      </c>
      <c r="P131" s="516">
        <v>49.6</v>
      </c>
      <c r="Y131" s="494" t="s">
        <v>806</v>
      </c>
      <c r="Z131" s="512" t="s">
        <v>658</v>
      </c>
      <c r="AA131" s="494" t="s">
        <v>807</v>
      </c>
      <c r="AB131" s="494" t="s">
        <v>808</v>
      </c>
    </row>
    <row r="132" spans="2:28" s="34" customFormat="1" ht="18.75" x14ac:dyDescent="0.3">
      <c r="B132" s="328" t="s">
        <v>272</v>
      </c>
      <c r="C132" s="303" t="s">
        <v>156</v>
      </c>
      <c r="D132" s="100" t="s">
        <v>89</v>
      </c>
      <c r="E132" s="316">
        <v>34.6</v>
      </c>
      <c r="F132" s="256">
        <v>0</v>
      </c>
      <c r="G132" s="316">
        <v>12.5</v>
      </c>
      <c r="H132" s="317">
        <v>14.4</v>
      </c>
      <c r="I132" s="303">
        <v>11.8</v>
      </c>
      <c r="J132" s="303">
        <v>13.3</v>
      </c>
      <c r="K132" s="318">
        <v>23.1</v>
      </c>
      <c r="L132" s="319">
        <v>44.9</v>
      </c>
      <c r="M132" s="303">
        <v>40.299999999999997</v>
      </c>
      <c r="N132" s="303">
        <v>41.8</v>
      </c>
      <c r="O132" s="320">
        <v>57.5</v>
      </c>
      <c r="P132" s="516">
        <v>147.6</v>
      </c>
      <c r="Y132" s="494" t="s">
        <v>809</v>
      </c>
      <c r="Z132" s="512" t="s">
        <v>658</v>
      </c>
      <c r="AA132" s="512"/>
      <c r="AB132" s="512"/>
    </row>
    <row r="133" spans="2:28" s="34" customFormat="1" ht="18.75" x14ac:dyDescent="0.3">
      <c r="B133" s="328" t="s">
        <v>848</v>
      </c>
      <c r="C133" s="303" t="s">
        <v>161</v>
      </c>
      <c r="D133" s="100" t="s">
        <v>89</v>
      </c>
      <c r="E133" s="316">
        <v>151.6</v>
      </c>
      <c r="F133" s="256">
        <v>0</v>
      </c>
      <c r="G133" s="316">
        <v>73.8</v>
      </c>
      <c r="H133" s="317">
        <v>258.8</v>
      </c>
      <c r="I133" s="303">
        <v>327.5</v>
      </c>
      <c r="J133" s="303">
        <v>374.7</v>
      </c>
      <c r="K133" s="318">
        <v>404.6</v>
      </c>
      <c r="L133" s="319">
        <v>570.70000000000005</v>
      </c>
      <c r="M133" s="303">
        <v>626.9</v>
      </c>
      <c r="N133" s="303">
        <v>561.70000000000005</v>
      </c>
      <c r="O133" s="320">
        <v>586.70000000000005</v>
      </c>
      <c r="P133" s="516">
        <v>567</v>
      </c>
      <c r="Y133" s="494" t="s">
        <v>743</v>
      </c>
      <c r="Z133" s="494" t="s">
        <v>810</v>
      </c>
      <c r="AA133" s="494" t="s">
        <v>811</v>
      </c>
      <c r="AB133" s="494" t="s">
        <v>812</v>
      </c>
    </row>
    <row r="134" spans="2:28" s="34" customFormat="1" ht="18.75" x14ac:dyDescent="0.3">
      <c r="B134" s="328" t="s">
        <v>277</v>
      </c>
      <c r="C134" s="303" t="s">
        <v>161</v>
      </c>
      <c r="D134" s="100" t="s">
        <v>89</v>
      </c>
      <c r="E134" s="316">
        <v>344</v>
      </c>
      <c r="F134" s="256">
        <v>0</v>
      </c>
      <c r="G134" s="316">
        <v>494.3</v>
      </c>
      <c r="H134" s="317">
        <v>491.6</v>
      </c>
      <c r="I134" s="303">
        <v>500.8</v>
      </c>
      <c r="J134" s="303">
        <v>355.1</v>
      </c>
      <c r="K134" s="318">
        <v>455</v>
      </c>
      <c r="L134" s="319">
        <v>407.6</v>
      </c>
      <c r="M134" s="303">
        <v>368.1</v>
      </c>
      <c r="N134" s="303">
        <v>339.9</v>
      </c>
      <c r="O134" s="320">
        <v>319.2</v>
      </c>
      <c r="P134" s="516">
        <v>147.6</v>
      </c>
      <c r="Y134" s="494" t="s">
        <v>744</v>
      </c>
      <c r="Z134" s="494" t="s">
        <v>813</v>
      </c>
      <c r="AA134" s="494" t="s">
        <v>814</v>
      </c>
      <c r="AB134" s="494" t="s">
        <v>746</v>
      </c>
    </row>
    <row r="135" spans="2:28" s="34" customFormat="1" ht="18.75" x14ac:dyDescent="0.3">
      <c r="B135" s="328" t="s">
        <v>298</v>
      </c>
      <c r="C135" s="303" t="s">
        <v>164</v>
      </c>
      <c r="D135" s="100" t="s">
        <v>89</v>
      </c>
      <c r="E135" s="316">
        <v>0</v>
      </c>
      <c r="F135" s="316">
        <v>0</v>
      </c>
      <c r="G135" s="316">
        <v>0</v>
      </c>
      <c r="H135" s="317">
        <v>0</v>
      </c>
      <c r="I135" s="256">
        <v>0</v>
      </c>
      <c r="J135" s="256">
        <v>0</v>
      </c>
      <c r="K135" s="256">
        <v>0</v>
      </c>
      <c r="L135" s="256">
        <v>0</v>
      </c>
      <c r="M135" s="256">
        <v>0</v>
      </c>
      <c r="N135" s="256">
        <v>0</v>
      </c>
      <c r="O135" s="256">
        <v>0</v>
      </c>
      <c r="P135" s="256">
        <v>0</v>
      </c>
      <c r="Y135" s="494" t="s">
        <v>745</v>
      </c>
      <c r="Z135" s="494" t="s">
        <v>815</v>
      </c>
      <c r="AA135" s="494" t="s">
        <v>816</v>
      </c>
      <c r="AB135" s="494" t="s">
        <v>817</v>
      </c>
    </row>
    <row r="136" spans="2:28" s="34" customFormat="1" ht="18.75" x14ac:dyDescent="0.3">
      <c r="B136" s="328" t="s">
        <v>285</v>
      </c>
      <c r="C136" s="303" t="s">
        <v>166</v>
      </c>
      <c r="D136" s="100" t="s">
        <v>89</v>
      </c>
      <c r="E136" s="316">
        <v>77.599999999999994</v>
      </c>
      <c r="F136" s="316">
        <v>52.5</v>
      </c>
      <c r="G136" s="316">
        <v>34.9</v>
      </c>
      <c r="H136" s="317">
        <v>9.6999999999999993</v>
      </c>
      <c r="I136" s="303">
        <v>6</v>
      </c>
      <c r="J136" s="303">
        <v>0</v>
      </c>
      <c r="K136" s="318">
        <v>0</v>
      </c>
      <c r="L136" s="319">
        <v>0</v>
      </c>
      <c r="M136" s="303">
        <v>6.9</v>
      </c>
      <c r="N136" s="303">
        <v>33.4</v>
      </c>
      <c r="O136" s="320">
        <v>7.6</v>
      </c>
      <c r="P136" s="516">
        <v>10.3</v>
      </c>
      <c r="Y136" s="494" t="s">
        <v>818</v>
      </c>
      <c r="Z136" s="512" t="s">
        <v>658</v>
      </c>
      <c r="AA136" s="494" t="s">
        <v>819</v>
      </c>
      <c r="AB136" s="494" t="s">
        <v>820</v>
      </c>
    </row>
    <row r="137" spans="2:28" s="34" customFormat="1" ht="18.75" x14ac:dyDescent="0.3">
      <c r="B137" s="328" t="s">
        <v>286</v>
      </c>
      <c r="C137" s="303" t="s">
        <v>166</v>
      </c>
      <c r="D137" s="100" t="s">
        <v>89</v>
      </c>
      <c r="E137" s="316">
        <v>146.19999999999999</v>
      </c>
      <c r="F137" s="316">
        <v>176.9</v>
      </c>
      <c r="G137" s="316">
        <v>178.6</v>
      </c>
      <c r="H137" s="317">
        <v>139.5</v>
      </c>
      <c r="I137" s="303">
        <v>37.4</v>
      </c>
      <c r="J137" s="303">
        <v>31.7</v>
      </c>
      <c r="K137" s="318">
        <v>42.5</v>
      </c>
      <c r="L137" s="335">
        <v>148.5</v>
      </c>
      <c r="M137" s="303">
        <v>48.7</v>
      </c>
      <c r="N137" s="303">
        <v>50.8</v>
      </c>
      <c r="O137" s="320">
        <v>36</v>
      </c>
      <c r="P137" s="516">
        <v>147.6</v>
      </c>
      <c r="Y137" s="494" t="s">
        <v>747</v>
      </c>
      <c r="Z137" s="494" t="s">
        <v>726</v>
      </c>
      <c r="AA137" s="494" t="s">
        <v>821</v>
      </c>
      <c r="AB137" s="494" t="s">
        <v>822</v>
      </c>
    </row>
    <row r="138" spans="2:28" s="34" customFormat="1" ht="18.75" x14ac:dyDescent="0.3">
      <c r="B138" s="328" t="s">
        <v>287</v>
      </c>
      <c r="C138" s="303" t="s">
        <v>166</v>
      </c>
      <c r="D138" s="100" t="s">
        <v>89</v>
      </c>
      <c r="E138" s="316">
        <v>38.4</v>
      </c>
      <c r="F138" s="316">
        <v>49.6</v>
      </c>
      <c r="G138" s="316">
        <v>50.2</v>
      </c>
      <c r="H138" s="317">
        <v>58.9</v>
      </c>
      <c r="I138" s="303">
        <v>33</v>
      </c>
      <c r="J138" s="303">
        <v>0</v>
      </c>
      <c r="K138" s="318">
        <v>34.9</v>
      </c>
      <c r="L138" s="319">
        <v>58.6</v>
      </c>
      <c r="M138" s="303">
        <v>124.9</v>
      </c>
      <c r="N138" s="303">
        <v>130</v>
      </c>
      <c r="O138" s="320">
        <v>98.8</v>
      </c>
      <c r="P138" s="516">
        <v>45.7</v>
      </c>
      <c r="Y138" s="494" t="s">
        <v>809</v>
      </c>
      <c r="Z138" s="512" t="s">
        <v>658</v>
      </c>
      <c r="AA138" s="512" t="s">
        <v>658</v>
      </c>
      <c r="AB138" s="512"/>
    </row>
    <row r="139" spans="2:28" s="34" customFormat="1" ht="18.75" x14ac:dyDescent="0.3">
      <c r="B139" s="328" t="s">
        <v>295</v>
      </c>
      <c r="C139" s="303" t="s">
        <v>170</v>
      </c>
      <c r="D139" s="100" t="s">
        <v>89</v>
      </c>
      <c r="E139" s="316">
        <v>234</v>
      </c>
      <c r="F139" s="256">
        <v>0</v>
      </c>
      <c r="G139" s="316">
        <v>275.7</v>
      </c>
      <c r="H139" s="317">
        <v>426.2</v>
      </c>
      <c r="I139" s="303">
        <v>236.5</v>
      </c>
      <c r="J139" s="303">
        <v>202.2</v>
      </c>
      <c r="K139" s="318">
        <v>204</v>
      </c>
      <c r="L139" s="319">
        <v>238.8</v>
      </c>
      <c r="M139" s="303">
        <v>209.4</v>
      </c>
      <c r="N139" s="303">
        <v>174.6</v>
      </c>
      <c r="O139" s="320">
        <v>176</v>
      </c>
      <c r="P139" s="516">
        <v>147.6</v>
      </c>
      <c r="Y139" s="494" t="s">
        <v>823</v>
      </c>
      <c r="Z139" s="494" t="s">
        <v>824</v>
      </c>
      <c r="AA139" s="494" t="s">
        <v>749</v>
      </c>
      <c r="AB139" s="494" t="s">
        <v>825</v>
      </c>
    </row>
    <row r="140" spans="2:28" ht="18.75" x14ac:dyDescent="0.3">
      <c r="D140" s="11"/>
      <c r="Y140" s="494" t="s">
        <v>826</v>
      </c>
      <c r="Z140" s="494" t="s">
        <v>750</v>
      </c>
      <c r="AA140" s="494" t="s">
        <v>827</v>
      </c>
      <c r="AB140" s="494" t="s">
        <v>828</v>
      </c>
    </row>
    <row r="141" spans="2:28" ht="18.75" x14ac:dyDescent="0.3">
      <c r="B141" s="11" t="s">
        <v>850</v>
      </c>
      <c r="D141" s="11"/>
      <c r="Y141" s="494"/>
      <c r="Z141" s="494"/>
      <c r="AA141" s="494"/>
      <c r="AB141" s="494"/>
    </row>
    <row r="142" spans="2:28" ht="18.75" x14ac:dyDescent="0.3">
      <c r="B142" s="11" t="s">
        <v>849</v>
      </c>
      <c r="D142" s="11"/>
      <c r="Y142" s="494" t="s">
        <v>751</v>
      </c>
      <c r="Z142" s="494" t="s">
        <v>829</v>
      </c>
      <c r="AA142" s="494" t="s">
        <v>830</v>
      </c>
      <c r="AB142" s="494" t="s">
        <v>828</v>
      </c>
    </row>
    <row r="143" spans="2:28" ht="18.75" x14ac:dyDescent="0.3">
      <c r="B143" s="11" t="s">
        <v>577</v>
      </c>
      <c r="D143" s="11"/>
      <c r="Y143" s="494" t="s">
        <v>752</v>
      </c>
      <c r="Z143" s="494" t="s">
        <v>831</v>
      </c>
      <c r="AA143" s="494" t="s">
        <v>832</v>
      </c>
      <c r="AB143" s="494" t="s">
        <v>833</v>
      </c>
    </row>
    <row r="144" spans="2:28" ht="18.75" x14ac:dyDescent="0.3">
      <c r="B144" s="11" t="s">
        <v>576</v>
      </c>
      <c r="D144" s="11"/>
      <c r="Y144" s="494" t="s">
        <v>753</v>
      </c>
      <c r="Z144" s="494" t="s">
        <v>834</v>
      </c>
      <c r="AA144" s="494" t="s">
        <v>835</v>
      </c>
      <c r="AB144" s="494" t="s">
        <v>836</v>
      </c>
    </row>
    <row r="145" spans="2:28" ht="18.75" x14ac:dyDescent="0.3">
      <c r="B145" s="11" t="s">
        <v>582</v>
      </c>
      <c r="D145" s="11"/>
      <c r="Y145" s="494" t="s">
        <v>754</v>
      </c>
      <c r="Z145" s="494" t="s">
        <v>837</v>
      </c>
      <c r="AA145" s="494" t="s">
        <v>838</v>
      </c>
      <c r="AB145" s="494" t="s">
        <v>836</v>
      </c>
    </row>
    <row r="146" spans="2:28" ht="18.75" x14ac:dyDescent="0.3">
      <c r="B146" s="11" t="s">
        <v>583</v>
      </c>
      <c r="D146" s="11"/>
      <c r="Y146" s="494" t="s">
        <v>755</v>
      </c>
      <c r="Z146" s="494" t="s">
        <v>839</v>
      </c>
      <c r="AA146" s="494" t="s">
        <v>840</v>
      </c>
      <c r="AB146" s="494" t="s">
        <v>836</v>
      </c>
    </row>
    <row r="147" spans="2:28" ht="18.75" x14ac:dyDescent="0.3">
      <c r="B147" s="249" t="s">
        <v>851</v>
      </c>
      <c r="D147" s="11"/>
      <c r="Y147" s="494"/>
      <c r="Z147" s="494"/>
      <c r="AA147" s="494"/>
      <c r="AB147" s="494"/>
    </row>
    <row r="148" spans="2:28" ht="18.75" x14ac:dyDescent="0.3">
      <c r="B148" s="2" t="s">
        <v>852</v>
      </c>
      <c r="D148" s="11"/>
      <c r="Y148" s="494" t="s">
        <v>841</v>
      </c>
      <c r="Z148" s="494" t="s">
        <v>756</v>
      </c>
      <c r="AA148" s="494" t="s">
        <v>842</v>
      </c>
      <c r="AB148" s="494" t="s">
        <v>836</v>
      </c>
    </row>
    <row r="149" spans="2:28" ht="18.75" x14ac:dyDescent="0.3">
      <c r="B149" s="11" t="s">
        <v>578</v>
      </c>
      <c r="D149" s="11"/>
      <c r="Y149" s="494" t="s">
        <v>757</v>
      </c>
      <c r="Z149" s="494" t="s">
        <v>843</v>
      </c>
      <c r="AA149" s="494" t="s">
        <v>758</v>
      </c>
      <c r="AB149" s="494" t="s">
        <v>836</v>
      </c>
    </row>
    <row r="150" spans="2:28" ht="18.75" x14ac:dyDescent="0.3">
      <c r="B150" s="11" t="s">
        <v>579</v>
      </c>
      <c r="D150" s="11"/>
      <c r="Y150" s="494" t="s">
        <v>767</v>
      </c>
      <c r="Z150" s="494" t="s">
        <v>768</v>
      </c>
      <c r="AA150" s="494" t="s">
        <v>844</v>
      </c>
      <c r="AB150" s="494" t="s">
        <v>836</v>
      </c>
    </row>
    <row r="151" spans="2:28" ht="18.75" x14ac:dyDescent="0.3">
      <c r="B151" s="11" t="s">
        <v>580</v>
      </c>
      <c r="D151" s="11"/>
      <c r="Y151" s="494" t="s">
        <v>845</v>
      </c>
      <c r="Z151" s="494" t="s">
        <v>846</v>
      </c>
      <c r="AA151" s="494" t="s">
        <v>847</v>
      </c>
      <c r="AB151" s="494" t="s">
        <v>836</v>
      </c>
    </row>
    <row r="152" spans="2:28" x14ac:dyDescent="0.25">
      <c r="B152" s="11" t="s">
        <v>581</v>
      </c>
      <c r="D152" s="11"/>
    </row>
    <row r="153" spans="2:28" x14ac:dyDescent="0.25">
      <c r="B153" s="249" t="s">
        <v>189</v>
      </c>
      <c r="D153" s="11"/>
    </row>
    <row r="154" spans="2:28" ht="18.75" x14ac:dyDescent="0.3">
      <c r="B154" s="11" t="s">
        <v>874</v>
      </c>
      <c r="V154" s="495"/>
      <c r="Y154" s="494"/>
      <c r="Z154" s="494"/>
      <c r="AA154" s="494"/>
      <c r="AB154" s="494"/>
    </row>
    <row r="155" spans="2:28" x14ac:dyDescent="0.25">
      <c r="D155" s="11"/>
    </row>
    <row r="156" spans="2:28" x14ac:dyDescent="0.25">
      <c r="D156" s="11"/>
    </row>
    <row r="157" spans="2:28" x14ac:dyDescent="0.25">
      <c r="D157" s="11"/>
    </row>
    <row r="158" spans="2:28" x14ac:dyDescent="0.25">
      <c r="D158" s="11"/>
    </row>
    <row r="159" spans="2:28" x14ac:dyDescent="0.25">
      <c r="D159" s="11"/>
    </row>
    <row r="160" spans="2:28" x14ac:dyDescent="0.25">
      <c r="D160" s="11"/>
    </row>
    <row r="161" spans="4:4" x14ac:dyDescent="0.25">
      <c r="D161" s="11"/>
    </row>
    <row r="162" spans="4:4" x14ac:dyDescent="0.25">
      <c r="D162" s="11"/>
    </row>
    <row r="163" spans="4:4" x14ac:dyDescent="0.25">
      <c r="D163" s="11"/>
    </row>
    <row r="164" spans="4:4" x14ac:dyDescent="0.25">
      <c r="D164" s="11"/>
    </row>
    <row r="165" spans="4:4" x14ac:dyDescent="0.25">
      <c r="D165" s="11"/>
    </row>
    <row r="166" spans="4:4" x14ac:dyDescent="0.25">
      <c r="D166" s="11"/>
    </row>
    <row r="167" spans="4:4" x14ac:dyDescent="0.25">
      <c r="D167" s="11"/>
    </row>
    <row r="168" spans="4:4" x14ac:dyDescent="0.25">
      <c r="D168" s="11"/>
    </row>
    <row r="169" spans="4:4" x14ac:dyDescent="0.25">
      <c r="D169" s="11"/>
    </row>
    <row r="170" spans="4:4" x14ac:dyDescent="0.25">
      <c r="D170" s="11"/>
    </row>
  </sheetData>
  <mergeCells count="14">
    <mergeCell ref="D4:P4"/>
    <mergeCell ref="D29:P29"/>
    <mergeCell ref="D116:D117"/>
    <mergeCell ref="B4:B5"/>
    <mergeCell ref="C4:C5"/>
    <mergeCell ref="B116:B117"/>
    <mergeCell ref="C116:C117"/>
    <mergeCell ref="B29:B30"/>
    <mergeCell ref="C29:C30"/>
    <mergeCell ref="B48:B49"/>
    <mergeCell ref="C48:C49"/>
    <mergeCell ref="D48:D49"/>
    <mergeCell ref="E116:P116"/>
    <mergeCell ref="E48:P48"/>
  </mergeCells>
  <hyperlinks>
    <hyperlink ref="B150" r:id="rId1"/>
    <hyperlink ref="B151" r:id="rId2"/>
    <hyperlink ref="B152" r:id="rId3"/>
    <hyperlink ref="B147" r:id="rId4" display="http://www.fert.nic.in/sites/default/files/fertilizer%20web.pdf"/>
    <hyperlink ref="B106" r:id="rId5" display="http://www.fert.nic.in/sites/default/files/fertilizer%20web.pdf"/>
  </hyperlinks>
  <pageMargins left="0.7" right="0.7" top="0.75" bottom="0.75" header="0.3" footer="0.3"/>
  <pageSetup paperSize="9" orientation="portrait" verticalDpi="0" r:id="rId6"/>
  <ignoredErrors>
    <ignoredError sqref="D7:D21 F7:N17 D32:N37 D39:N39 D38 F38:N38 D40 F40:N40 F19:N21 F18:I18 K18:N18" formulaRange="1"/>
    <ignoredError sqref="E7:E21 E38 E40" formula="1"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283"/>
  <sheetViews>
    <sheetView zoomScale="80" zoomScaleNormal="80" workbookViewId="0">
      <selection activeCell="E8" sqref="E8"/>
    </sheetView>
  </sheetViews>
  <sheetFormatPr defaultColWidth="9.140625" defaultRowHeight="15.75" x14ac:dyDescent="0.25"/>
  <cols>
    <col min="1" max="1" width="5.7109375" style="2" customWidth="1"/>
    <col min="2" max="2" width="72.28515625" style="2" customWidth="1"/>
    <col min="3" max="3" width="24.42578125" style="2" customWidth="1"/>
    <col min="4" max="5" width="19.42578125" style="2" bestFit="1" customWidth="1"/>
    <col min="6" max="6" width="19" style="2" bestFit="1" customWidth="1"/>
    <col min="7" max="11" width="19.42578125" style="2" bestFit="1" customWidth="1"/>
    <col min="12" max="14" width="19.85546875" style="2" customWidth="1"/>
    <col min="15" max="16384" width="9.140625" style="2"/>
  </cols>
  <sheetData>
    <row r="2" spans="2:5" ht="15.6" x14ac:dyDescent="0.3">
      <c r="B2" s="1" t="s">
        <v>557</v>
      </c>
    </row>
    <row r="3" spans="2:5" ht="18.75" customHeight="1" thickBot="1" x14ac:dyDescent="0.35">
      <c r="C3" s="1"/>
      <c r="D3" s="1"/>
      <c r="E3" s="1"/>
    </row>
    <row r="4" spans="2:5" ht="18" x14ac:dyDescent="0.4">
      <c r="B4" s="552" t="s">
        <v>68</v>
      </c>
      <c r="C4" s="3" t="s">
        <v>3</v>
      </c>
      <c r="D4" s="116"/>
      <c r="E4" s="116"/>
    </row>
    <row r="5" spans="2:5" ht="15.6" x14ac:dyDescent="0.3">
      <c r="B5" s="8" t="s">
        <v>4</v>
      </c>
      <c r="C5" s="7">
        <v>0.55000000000000004</v>
      </c>
      <c r="D5" s="12"/>
      <c r="E5" s="12"/>
    </row>
    <row r="6" spans="2:5" ht="15.6" x14ac:dyDescent="0.3">
      <c r="B6" s="8" t="s">
        <v>5</v>
      </c>
      <c r="C6" s="7">
        <v>3</v>
      </c>
      <c r="D6" s="12"/>
      <c r="E6" s="12"/>
    </row>
    <row r="7" spans="2:5" ht="15.6" x14ac:dyDescent="0.3">
      <c r="B7" s="4" t="s">
        <v>2</v>
      </c>
      <c r="C7" s="5">
        <v>5</v>
      </c>
      <c r="D7" s="12"/>
      <c r="E7" s="12"/>
    </row>
    <row r="8" spans="2:5" ht="15.6" x14ac:dyDescent="0.3">
      <c r="B8" s="6" t="s">
        <v>6</v>
      </c>
      <c r="C8" s="7">
        <v>9</v>
      </c>
      <c r="D8" s="12"/>
      <c r="E8" s="12"/>
    </row>
    <row r="9" spans="2:5" ht="15.6" x14ac:dyDescent="0.3">
      <c r="B9" s="6" t="s">
        <v>50</v>
      </c>
      <c r="C9" s="7">
        <v>1</v>
      </c>
      <c r="D9" s="12"/>
      <c r="E9" s="12"/>
    </row>
    <row r="10" spans="2:5" ht="15.6" x14ac:dyDescent="0.3">
      <c r="B10" s="8" t="s">
        <v>7</v>
      </c>
      <c r="C10" s="7">
        <v>2.2400000000000002</v>
      </c>
      <c r="D10" s="12"/>
      <c r="E10" s="12"/>
    </row>
    <row r="11" spans="2:5" ht="15.6" x14ac:dyDescent="0.3">
      <c r="B11" s="6" t="s">
        <v>1</v>
      </c>
      <c r="C11" s="7">
        <v>2.9</v>
      </c>
      <c r="D11" s="12"/>
      <c r="E11" s="12"/>
    </row>
    <row r="12" spans="2:5" ht="15.6" x14ac:dyDescent="0.3">
      <c r="B12" s="6" t="s">
        <v>12</v>
      </c>
      <c r="C12" s="7">
        <v>4.0999999999999996</v>
      </c>
      <c r="D12" s="12"/>
      <c r="E12" s="12"/>
    </row>
    <row r="13" spans="2:5" ht="15.6" x14ac:dyDescent="0.3">
      <c r="B13" s="6" t="s">
        <v>56</v>
      </c>
      <c r="C13" s="7">
        <v>9</v>
      </c>
      <c r="D13" s="12"/>
      <c r="E13" s="12"/>
    </row>
    <row r="14" spans="2:5" ht="15.6" x14ac:dyDescent="0.3">
      <c r="B14" s="6" t="s">
        <v>8</v>
      </c>
      <c r="C14" s="7">
        <v>5.9</v>
      </c>
      <c r="D14" s="12"/>
      <c r="E14" s="12"/>
    </row>
    <row r="15" spans="2:5" ht="15.6" x14ac:dyDescent="0.3">
      <c r="B15" s="6" t="s">
        <v>9</v>
      </c>
      <c r="C15" s="7">
        <v>6.12</v>
      </c>
      <c r="D15" s="12"/>
      <c r="E15" s="12"/>
    </row>
    <row r="16" spans="2:5" ht="15.6" x14ac:dyDescent="0.3">
      <c r="B16" s="6" t="s">
        <v>10</v>
      </c>
      <c r="C16" s="7">
        <v>3.1</v>
      </c>
      <c r="D16" s="12"/>
      <c r="E16" s="12"/>
    </row>
    <row r="17" spans="2:14" ht="16.149999999999999" thickBot="1" x14ac:dyDescent="0.35">
      <c r="B17" s="553" t="s">
        <v>879</v>
      </c>
      <c r="C17" s="10">
        <v>2.5</v>
      </c>
      <c r="D17" s="12"/>
      <c r="E17" s="12"/>
    </row>
    <row r="18" spans="2:14" ht="15.6" x14ac:dyDescent="0.3">
      <c r="B18" s="11"/>
      <c r="C18" s="12"/>
      <c r="D18" s="12"/>
      <c r="E18" s="12"/>
    </row>
    <row r="19" spans="2:14" ht="15.6" x14ac:dyDescent="0.3">
      <c r="B19" s="11"/>
      <c r="C19" s="12"/>
      <c r="D19" s="12"/>
      <c r="E19" s="12"/>
    </row>
    <row r="20" spans="2:14" ht="15.6" x14ac:dyDescent="0.3">
      <c r="B20" s="13"/>
      <c r="C20" s="14"/>
      <c r="D20" s="14"/>
      <c r="E20" s="14"/>
    </row>
    <row r="21" spans="2:14" s="18" customFormat="1" ht="18" x14ac:dyDescent="0.3">
      <c r="B21" s="15" t="s">
        <v>69</v>
      </c>
      <c r="C21" s="16" t="s">
        <v>15</v>
      </c>
      <c r="D21" s="16">
        <v>2005</v>
      </c>
      <c r="E21" s="16">
        <v>2006</v>
      </c>
      <c r="F21" s="16">
        <v>2007</v>
      </c>
      <c r="G21" s="16">
        <v>2008</v>
      </c>
      <c r="H21" s="16">
        <v>2009</v>
      </c>
      <c r="I21" s="16">
        <v>2010</v>
      </c>
      <c r="J21" s="16">
        <v>2011</v>
      </c>
      <c r="K21" s="16">
        <v>2012</v>
      </c>
      <c r="L21" s="16">
        <v>2013</v>
      </c>
      <c r="M21" s="16">
        <v>2014</v>
      </c>
      <c r="N21" s="17">
        <v>2015</v>
      </c>
    </row>
    <row r="22" spans="2:14" s="18" customFormat="1" ht="15.6" x14ac:dyDescent="0.3">
      <c r="B22" s="167" t="s">
        <v>22</v>
      </c>
      <c r="C22" s="27"/>
      <c r="D22" s="182"/>
      <c r="E22" s="182"/>
      <c r="F22" s="182"/>
      <c r="G22" s="182"/>
      <c r="H22" s="182"/>
      <c r="I22" s="182"/>
      <c r="J22" s="182"/>
      <c r="K22" s="182"/>
      <c r="L22" s="182"/>
      <c r="M22" s="182"/>
      <c r="N22" s="183"/>
    </row>
    <row r="23" spans="2:14" s="18" customFormat="1" ht="15.6" x14ac:dyDescent="0.3">
      <c r="B23" s="165" t="s">
        <v>136</v>
      </c>
      <c r="C23" s="20"/>
      <c r="D23" s="21">
        <f>(State_Production_Sugar!D7*0.25)+(State_Production_Sugar!E7*0.75)</f>
        <v>0</v>
      </c>
      <c r="E23" s="21">
        <f>(State_Production_Sugar!E7*0.25)+(State_Production_Sugar!F7*0.75)</f>
        <v>0</v>
      </c>
      <c r="F23" s="21">
        <f>(State_Production_Sugar!F7*0.25)+(State_Production_Sugar!G7*0.75)</f>
        <v>0</v>
      </c>
      <c r="G23" s="21">
        <f>(State_Production_Sugar!G7*0.25)+(State_Production_Sugar!H7*0.75)</f>
        <v>0</v>
      </c>
      <c r="H23" s="21">
        <f>(State_Production_Sugar!H7*0.25)+(State_Production_Sugar!I7*0.75)</f>
        <v>0</v>
      </c>
      <c r="I23" s="21">
        <f>(State_Production_Sugar!I7*0.25)+(State_Production_Sugar!J7*0.75)</f>
        <v>0</v>
      </c>
      <c r="J23" s="21">
        <f>(State_Production_Sugar!J7*0.25)+(State_Production_Sugar!K7*0.75)</f>
        <v>0</v>
      </c>
      <c r="K23" s="21">
        <f>(State_Production_Sugar!K7*0.25)+(State_Production_Sugar!L7*0.75)</f>
        <v>0</v>
      </c>
      <c r="L23" s="21">
        <f>(State_Production_Sugar!L7*0.25)+(State_Production_Sugar!M7*0.75)</f>
        <v>0</v>
      </c>
      <c r="M23" s="21">
        <f>(State_Production_Sugar!M7*0.25)+(State_Production_Sugar!N7*0.75)</f>
        <v>0</v>
      </c>
      <c r="N23" s="131">
        <f>(State_Production_Sugar!N7*0.25)+(State_Production_Sugar!O7*0.75)</f>
        <v>0</v>
      </c>
    </row>
    <row r="24" spans="2:14" s="18" customFormat="1" ht="15.6" x14ac:dyDescent="0.3">
      <c r="B24" s="165" t="s">
        <v>137</v>
      </c>
      <c r="C24" s="20"/>
      <c r="D24" s="21">
        <f>(State_Production_Sugar!D8*0.25)+(State_Production_Sugar!E8*0.75)</f>
        <v>1172500</v>
      </c>
      <c r="E24" s="21">
        <f>(State_Production_Sugar!E8*0.25)+(State_Production_Sugar!F8*0.75)</f>
        <v>1569000</v>
      </c>
      <c r="F24" s="21">
        <f>(State_Production_Sugar!F8*0.25)+(State_Production_Sugar!G8*0.75)</f>
        <v>1421250</v>
      </c>
      <c r="G24" s="21">
        <f>(State_Production_Sugar!G8*0.25)+(State_Production_Sugar!H8*0.75)</f>
        <v>778500</v>
      </c>
      <c r="H24" s="21">
        <f>(State_Production_Sugar!H8*0.25)+(State_Production_Sugar!I8*0.75)</f>
        <v>534500</v>
      </c>
      <c r="I24" s="21">
        <f>(State_Production_Sugar!I8*0.25)+(State_Production_Sugar!J8*0.75)</f>
        <v>883250</v>
      </c>
      <c r="J24" s="21">
        <f>(State_Production_Sugar!J8*0.25)+(State_Production_Sugar!K8*0.75)</f>
        <v>1102750</v>
      </c>
      <c r="K24" s="21">
        <f>(State_Production_Sugar!K8*0.25)+(State_Production_Sugar!L8*0.75)</f>
        <v>859188.71774975758</v>
      </c>
      <c r="L24" s="21">
        <f>(State_Production_Sugar!L8*0.25)+(State_Production_Sugar!M8*0.75)</f>
        <v>698062.90591658582</v>
      </c>
      <c r="M24" s="21">
        <f>(State_Production_Sugar!M8*0.25)+(State_Production_Sugar!N8*0.75)</f>
        <v>592500</v>
      </c>
      <c r="N24" s="131">
        <f>(State_Production_Sugar!N8*0.25)+(State_Production_Sugar!O8*0.75)</f>
        <v>555250</v>
      </c>
    </row>
    <row r="25" spans="2:14" s="18" customFormat="1" ht="15.6" x14ac:dyDescent="0.3">
      <c r="B25" s="165" t="s">
        <v>138</v>
      </c>
      <c r="C25" s="20"/>
      <c r="D25" s="21">
        <f>(State_Production_Sugar!D9*0.25)+(State_Production_Sugar!E9*0.75)</f>
        <v>0</v>
      </c>
      <c r="E25" s="21">
        <f>(State_Production_Sugar!E9*0.25)+(State_Production_Sugar!F9*0.75)</f>
        <v>0</v>
      </c>
      <c r="F25" s="21">
        <f>(State_Production_Sugar!F9*0.25)+(State_Production_Sugar!G9*0.75)</f>
        <v>0</v>
      </c>
      <c r="G25" s="21">
        <f>(State_Production_Sugar!G9*0.25)+(State_Production_Sugar!H9*0.75)</f>
        <v>0</v>
      </c>
      <c r="H25" s="21">
        <f>(State_Production_Sugar!H9*0.25)+(State_Production_Sugar!I9*0.75)</f>
        <v>0</v>
      </c>
      <c r="I25" s="21">
        <f>(State_Production_Sugar!I9*0.25)+(State_Production_Sugar!J9*0.75)</f>
        <v>0</v>
      </c>
      <c r="J25" s="21">
        <f>(State_Production_Sugar!J9*0.25)+(State_Production_Sugar!K9*0.75)</f>
        <v>0</v>
      </c>
      <c r="K25" s="21">
        <f>(State_Production_Sugar!K9*0.25)+(State_Production_Sugar!L9*0.75)</f>
        <v>0</v>
      </c>
      <c r="L25" s="21">
        <f>(State_Production_Sugar!L9*0.25)+(State_Production_Sugar!M9*0.75)</f>
        <v>0</v>
      </c>
      <c r="M25" s="21">
        <f>(State_Production_Sugar!M9*0.25)+(State_Production_Sugar!N9*0.75)</f>
        <v>0</v>
      </c>
      <c r="N25" s="131">
        <f>(State_Production_Sugar!N9*0.25)+(State_Production_Sugar!O9*0.75)</f>
        <v>0</v>
      </c>
    </row>
    <row r="26" spans="2:14" s="18" customFormat="1" ht="15.6" x14ac:dyDescent="0.3">
      <c r="B26" s="165" t="s">
        <v>139</v>
      </c>
      <c r="C26" s="20"/>
      <c r="D26" s="21">
        <f>(State_Production_Sugar!D10*0.25)+(State_Production_Sugar!E10*0.75)</f>
        <v>0</v>
      </c>
      <c r="E26" s="21">
        <f>(State_Production_Sugar!E10*0.25)+(State_Production_Sugar!F10*0.75)</f>
        <v>0</v>
      </c>
      <c r="F26" s="21">
        <f>(State_Production_Sugar!F10*0.25)+(State_Production_Sugar!G10*0.75)</f>
        <v>0</v>
      </c>
      <c r="G26" s="21">
        <f>(State_Production_Sugar!G10*0.25)+(State_Production_Sugar!H10*0.75)</f>
        <v>0</v>
      </c>
      <c r="H26" s="21">
        <f>(State_Production_Sugar!H10*0.25)+(State_Production_Sugar!I10*0.75)</f>
        <v>0</v>
      </c>
      <c r="I26" s="21">
        <f>(State_Production_Sugar!I10*0.25)+(State_Production_Sugar!J10*0.75)</f>
        <v>0</v>
      </c>
      <c r="J26" s="21">
        <f>(State_Production_Sugar!J10*0.25)+(State_Production_Sugar!K10*0.75)</f>
        <v>0</v>
      </c>
      <c r="K26" s="21">
        <f>(State_Production_Sugar!K10*0.25)+(State_Production_Sugar!L10*0.75)</f>
        <v>0</v>
      </c>
      <c r="L26" s="21">
        <f>(State_Production_Sugar!L10*0.25)+(State_Production_Sugar!M10*0.75)</f>
        <v>0</v>
      </c>
      <c r="M26" s="21">
        <f>(State_Production_Sugar!M10*0.25)+(State_Production_Sugar!N10*0.75)</f>
        <v>0</v>
      </c>
      <c r="N26" s="131">
        <f>(State_Production_Sugar!N10*0.25)+(State_Production_Sugar!O10*0.75)</f>
        <v>0</v>
      </c>
    </row>
    <row r="27" spans="2:14" s="18" customFormat="1" ht="15.6" x14ac:dyDescent="0.3">
      <c r="B27" s="165" t="s">
        <v>140</v>
      </c>
      <c r="C27" s="20"/>
      <c r="D27" s="21">
        <f>(State_Production_Sugar!D11*0.25)+(State_Production_Sugar!E11*0.75)</f>
        <v>379750</v>
      </c>
      <c r="E27" s="21">
        <f>(State_Production_Sugar!E11*0.25)+(State_Production_Sugar!F11*0.75)</f>
        <v>443750</v>
      </c>
      <c r="F27" s="21">
        <f>(State_Production_Sugar!F11*0.25)+(State_Production_Sugar!G11*0.75)</f>
        <v>364750</v>
      </c>
      <c r="G27" s="21">
        <f>(State_Production_Sugar!G11*0.25)+(State_Production_Sugar!H11*0.75)</f>
        <v>244500</v>
      </c>
      <c r="H27" s="21">
        <f>(State_Production_Sugar!H11*0.25)+(State_Production_Sugar!I11*0.75)</f>
        <v>247000</v>
      </c>
      <c r="I27" s="21">
        <f>(State_Production_Sugar!I11*0.25)+(State_Production_Sugar!J11*0.75)</f>
        <v>353250</v>
      </c>
      <c r="J27" s="21">
        <f>(State_Production_Sugar!J11*0.25)+(State_Production_Sugar!K11*0.75)</f>
        <v>433750</v>
      </c>
      <c r="K27" s="21">
        <f>(State_Production_Sugar!K11*0.25)+(State_Production_Sugar!L11*0.75)</f>
        <v>472423.53055286128</v>
      </c>
      <c r="L27" s="21">
        <f>(State_Production_Sugar!L11*0.25)+(State_Production_Sugar!M11*0.75)</f>
        <v>566974.51018428709</v>
      </c>
      <c r="M27" s="21">
        <f>(State_Production_Sugar!M11*0.25)+(State_Production_Sugar!N11*0.75)</f>
        <v>543500</v>
      </c>
      <c r="N27" s="131">
        <f>(State_Production_Sugar!N11*0.25)+(State_Production_Sugar!O11*0.75)</f>
        <v>508750</v>
      </c>
    </row>
    <row r="28" spans="2:14" s="18" customFormat="1" ht="15.6" x14ac:dyDescent="0.3">
      <c r="B28" s="165" t="s">
        <v>141</v>
      </c>
      <c r="C28" s="20"/>
      <c r="D28" s="21">
        <f>(State_Production_Sugar!D12*0.25)+(State_Production_Sugar!E12*0.75)</f>
        <v>0</v>
      </c>
      <c r="E28" s="21">
        <f>(State_Production_Sugar!E12*0.25)+(State_Production_Sugar!F12*0.75)</f>
        <v>0</v>
      </c>
      <c r="F28" s="21">
        <f>(State_Production_Sugar!F12*0.25)+(State_Production_Sugar!G12*0.75)</f>
        <v>0</v>
      </c>
      <c r="G28" s="21">
        <f>(State_Production_Sugar!G12*0.25)+(State_Production_Sugar!H12*0.75)</f>
        <v>0</v>
      </c>
      <c r="H28" s="21">
        <f>(State_Production_Sugar!H12*0.25)+(State_Production_Sugar!I12*0.75)</f>
        <v>0</v>
      </c>
      <c r="I28" s="21">
        <f>(State_Production_Sugar!I12*0.25)+(State_Production_Sugar!J12*0.75)</f>
        <v>0</v>
      </c>
      <c r="J28" s="21">
        <f>(State_Production_Sugar!J12*0.25)+(State_Production_Sugar!K12*0.75)</f>
        <v>0</v>
      </c>
      <c r="K28" s="21">
        <f>(State_Production_Sugar!K12*0.25)+(State_Production_Sugar!L12*0.75)</f>
        <v>0</v>
      </c>
      <c r="L28" s="21">
        <f>(State_Production_Sugar!L12*0.25)+(State_Production_Sugar!M12*0.75)</f>
        <v>0</v>
      </c>
      <c r="M28" s="21">
        <f>(State_Production_Sugar!M12*0.25)+(State_Production_Sugar!N12*0.75)</f>
        <v>0</v>
      </c>
      <c r="N28" s="131">
        <f>(State_Production_Sugar!N12*0.25)+(State_Production_Sugar!O12*0.75)</f>
        <v>0</v>
      </c>
    </row>
    <row r="29" spans="2:14" s="18" customFormat="1" ht="15.6" x14ac:dyDescent="0.3">
      <c r="B29" s="165" t="s">
        <v>142</v>
      </c>
      <c r="C29" s="20"/>
      <c r="D29" s="21">
        <f>(State_Production_Sugar!D13*0.25)+(State_Production_Sugar!E13*0.75)</f>
        <v>16000</v>
      </c>
      <c r="E29" s="21">
        <f>(State_Production_Sugar!E13*0.25)+(State_Production_Sugar!F13*0.75)</f>
        <v>22500</v>
      </c>
      <c r="F29" s="21">
        <f>(State_Production_Sugar!F13*0.25)+(State_Production_Sugar!G13*0.75)</f>
        <v>34500</v>
      </c>
      <c r="G29" s="21">
        <f>(State_Production_Sugar!G13*0.25)+(State_Production_Sugar!H13*0.75)</f>
        <v>19250</v>
      </c>
      <c r="H29" s="21">
        <f>(State_Production_Sugar!H13*0.25)+(State_Production_Sugar!I13*0.75)</f>
        <v>10000</v>
      </c>
      <c r="I29" s="21">
        <f>(State_Production_Sugar!I13*0.25)+(State_Production_Sugar!J13*0.75)</f>
        <v>19500</v>
      </c>
      <c r="J29" s="21">
        <f>(State_Production_Sugar!J13*0.25)+(State_Production_Sugar!K13*0.75)</f>
        <v>32750</v>
      </c>
      <c r="K29" s="21">
        <f>(State_Production_Sugar!K13*0.25)+(State_Production_Sugar!L13*0.75)</f>
        <v>45431.284190106686</v>
      </c>
      <c r="L29" s="21">
        <f>(State_Production_Sugar!L13*0.25)+(State_Production_Sugar!M13*0.75)</f>
        <v>63143.761396702233</v>
      </c>
      <c r="M29" s="21">
        <f>(State_Production_Sugar!M13*0.25)+(State_Production_Sugar!N13*0.75)</f>
        <v>65750</v>
      </c>
      <c r="N29" s="131">
        <f>(State_Production_Sugar!N13*0.25)+(State_Production_Sugar!O13*0.75)</f>
        <v>58999.999999999993</v>
      </c>
    </row>
    <row r="30" spans="2:14" s="18" customFormat="1" x14ac:dyDescent="0.25">
      <c r="B30" s="165" t="s">
        <v>143</v>
      </c>
      <c r="C30" s="20"/>
      <c r="D30" s="21">
        <f>(State_Production_Sugar!D14*0.25)+(State_Production_Sugar!E14*0.75)</f>
        <v>0</v>
      </c>
      <c r="E30" s="21">
        <f>(State_Production_Sugar!E14*0.25)+(State_Production_Sugar!F14*0.75)</f>
        <v>0</v>
      </c>
      <c r="F30" s="21">
        <f>(State_Production_Sugar!F14*0.25)+(State_Production_Sugar!G14*0.75)</f>
        <v>0</v>
      </c>
      <c r="G30" s="21">
        <f>(State_Production_Sugar!G14*0.25)+(State_Production_Sugar!H14*0.75)</f>
        <v>0</v>
      </c>
      <c r="H30" s="21">
        <f>(State_Production_Sugar!H14*0.25)+(State_Production_Sugar!I14*0.75)</f>
        <v>0</v>
      </c>
      <c r="I30" s="21">
        <f>(State_Production_Sugar!I14*0.25)+(State_Production_Sugar!J14*0.75)</f>
        <v>0</v>
      </c>
      <c r="J30" s="21">
        <f>(State_Production_Sugar!J14*0.25)+(State_Production_Sugar!K14*0.75)</f>
        <v>0</v>
      </c>
      <c r="K30" s="21">
        <f>(State_Production_Sugar!K14*0.25)+(State_Production_Sugar!L14*0.75)</f>
        <v>0</v>
      </c>
      <c r="L30" s="21">
        <f>(State_Production_Sugar!L14*0.25)+(State_Production_Sugar!M14*0.75)</f>
        <v>0</v>
      </c>
      <c r="M30" s="21">
        <f>(State_Production_Sugar!M14*0.25)+(State_Production_Sugar!N14*0.75)</f>
        <v>0</v>
      </c>
      <c r="N30" s="131">
        <f>(State_Production_Sugar!N14*0.25)+(State_Production_Sugar!O14*0.75)</f>
        <v>0</v>
      </c>
    </row>
    <row r="31" spans="2:14" s="18" customFormat="1" x14ac:dyDescent="0.25">
      <c r="B31" s="165" t="s">
        <v>144</v>
      </c>
      <c r="C31" s="20"/>
      <c r="D31" s="21">
        <f>(State_Production_Sugar!D15*0.25)+(State_Production_Sugar!E15*0.75)</f>
        <v>0</v>
      </c>
      <c r="E31" s="21">
        <f>(State_Production_Sugar!E15*0.25)+(State_Production_Sugar!F15*0.75)</f>
        <v>0</v>
      </c>
      <c r="F31" s="21">
        <f>(State_Production_Sugar!F15*0.25)+(State_Production_Sugar!G15*0.75)</f>
        <v>0</v>
      </c>
      <c r="G31" s="21">
        <f>(State_Production_Sugar!G15*0.25)+(State_Production_Sugar!H15*0.75)</f>
        <v>0</v>
      </c>
      <c r="H31" s="21">
        <f>(State_Production_Sugar!H15*0.25)+(State_Production_Sugar!I15*0.75)</f>
        <v>0</v>
      </c>
      <c r="I31" s="21">
        <f>(State_Production_Sugar!I15*0.25)+(State_Production_Sugar!J15*0.75)</f>
        <v>0</v>
      </c>
      <c r="J31" s="21">
        <f>(State_Production_Sugar!J15*0.25)+(State_Production_Sugar!K15*0.75)</f>
        <v>0</v>
      </c>
      <c r="K31" s="21">
        <f>(State_Production_Sugar!K15*0.25)+(State_Production_Sugar!L15*0.75)</f>
        <v>0</v>
      </c>
      <c r="L31" s="21">
        <f>(State_Production_Sugar!L15*0.25)+(State_Production_Sugar!M15*0.75)</f>
        <v>0</v>
      </c>
      <c r="M31" s="21">
        <f>(State_Production_Sugar!M15*0.25)+(State_Production_Sugar!N15*0.75)</f>
        <v>0</v>
      </c>
      <c r="N31" s="131">
        <f>(State_Production_Sugar!N15*0.25)+(State_Production_Sugar!O15*0.75)</f>
        <v>0</v>
      </c>
    </row>
    <row r="32" spans="2:14" s="18" customFormat="1" x14ac:dyDescent="0.25">
      <c r="B32" s="165" t="s">
        <v>145</v>
      </c>
      <c r="C32" s="20"/>
      <c r="D32" s="21">
        <f>(State_Production_Sugar!D16*0.25)+(State_Production_Sugar!E16*0.75)</f>
        <v>0</v>
      </c>
      <c r="E32" s="21">
        <f>(State_Production_Sugar!E16*0.25)+(State_Production_Sugar!F16*0.75)</f>
        <v>0</v>
      </c>
      <c r="F32" s="21">
        <f>(State_Production_Sugar!F16*0.25)+(State_Production_Sugar!G16*0.75)</f>
        <v>0</v>
      </c>
      <c r="G32" s="21">
        <f>(State_Production_Sugar!G16*0.25)+(State_Production_Sugar!H16*0.75)</f>
        <v>0</v>
      </c>
      <c r="H32" s="21">
        <f>(State_Production_Sugar!H16*0.25)+(State_Production_Sugar!I16*0.75)</f>
        <v>0</v>
      </c>
      <c r="I32" s="21">
        <f>(State_Production_Sugar!I16*0.25)+(State_Production_Sugar!J16*0.75)</f>
        <v>0</v>
      </c>
      <c r="J32" s="21">
        <f>(State_Production_Sugar!J16*0.25)+(State_Production_Sugar!K16*0.75)</f>
        <v>0</v>
      </c>
      <c r="K32" s="21">
        <f>(State_Production_Sugar!K16*0.25)+(State_Production_Sugar!L16*0.75)</f>
        <v>0</v>
      </c>
      <c r="L32" s="21">
        <f>(State_Production_Sugar!L16*0.25)+(State_Production_Sugar!M16*0.75)</f>
        <v>0</v>
      </c>
      <c r="M32" s="21">
        <f>(State_Production_Sugar!M16*0.25)+(State_Production_Sugar!N16*0.75)</f>
        <v>0</v>
      </c>
      <c r="N32" s="131">
        <f>(State_Production_Sugar!N16*0.25)+(State_Production_Sugar!O16*0.75)</f>
        <v>0</v>
      </c>
    </row>
    <row r="33" spans="2:14" s="18" customFormat="1" x14ac:dyDescent="0.25">
      <c r="B33" s="165" t="s">
        <v>146</v>
      </c>
      <c r="C33" s="20"/>
      <c r="D33" s="21">
        <f>(State_Production_Sugar!D17*0.25)+(State_Production_Sugar!E17*0.75)</f>
        <v>10250</v>
      </c>
      <c r="E33" s="21">
        <f>(State_Production_Sugar!E17*0.25)+(State_Production_Sugar!F17*0.75)</f>
        <v>17000</v>
      </c>
      <c r="F33" s="21">
        <f>(State_Production_Sugar!F17*0.25)+(State_Production_Sugar!G17*0.75)</f>
        <v>16000</v>
      </c>
      <c r="G33" s="21">
        <f>(State_Production_Sugar!G17*0.25)+(State_Production_Sugar!H17*0.75)</f>
        <v>10500</v>
      </c>
      <c r="H33" s="21">
        <f>(State_Production_Sugar!H17*0.25)+(State_Production_Sugar!I17*0.75)</f>
        <v>8250</v>
      </c>
      <c r="I33" s="21">
        <f>(State_Production_Sugar!I17*0.25)+(State_Production_Sugar!J17*0.75)</f>
        <v>11750</v>
      </c>
      <c r="J33" s="21">
        <f>(State_Production_Sugar!J17*0.25)+(State_Production_Sugar!K17*0.75)</f>
        <v>10750</v>
      </c>
      <c r="K33" s="21">
        <f>(State_Production_Sugar!K17*0.25)+(State_Production_Sugar!L17*0.75)</f>
        <v>10693.381183317168</v>
      </c>
      <c r="L33" s="21">
        <f>(State_Production_Sugar!L17*0.25)+(State_Production_Sugar!M17*0.75)</f>
        <v>11731.127061105723</v>
      </c>
      <c r="M33" s="21">
        <f>(State_Production_Sugar!M17*0.25)+(State_Production_Sugar!N17*0.75)</f>
        <v>11250</v>
      </c>
      <c r="N33" s="131">
        <f>(State_Production_Sugar!N17*0.25)+(State_Production_Sugar!O17*0.75)</f>
        <v>10250</v>
      </c>
    </row>
    <row r="34" spans="2:14" s="18" customFormat="1" x14ac:dyDescent="0.25">
      <c r="B34" s="165" t="s">
        <v>147</v>
      </c>
      <c r="C34" s="20"/>
      <c r="D34" s="21">
        <f>(State_Production_Sugar!D18*0.25)+(State_Production_Sugar!E18*0.75)</f>
        <v>1075250</v>
      </c>
      <c r="E34" s="21">
        <f>(State_Production_Sugar!E18*0.25)+(State_Production_Sugar!F18*0.75)</f>
        <v>1360750</v>
      </c>
      <c r="F34" s="21">
        <f>(State_Production_Sugar!F18*0.25)+(State_Production_Sugar!G18*0.75)</f>
        <v>1380750</v>
      </c>
      <c r="G34" s="21">
        <f>(State_Production_Sugar!G18*0.25)+(State_Production_Sugar!H18*0.75)</f>
        <v>1100500</v>
      </c>
      <c r="H34" s="21">
        <f>(State_Production_Sugar!H18*0.25)+(State_Production_Sugar!I18*0.75)</f>
        <v>1144750</v>
      </c>
      <c r="I34" s="21">
        <f>(State_Production_Sugar!I18*0.25)+(State_Production_Sugar!J18*0.75)</f>
        <v>1223500</v>
      </c>
      <c r="J34" s="21">
        <f>(State_Production_Sugar!J18*0.25)+(State_Production_Sugar!K18*0.75)</f>
        <v>1058750</v>
      </c>
      <c r="K34" s="21">
        <f>(State_Production_Sugar!K18*0.25)+(State_Production_Sugar!L18*0.75)</f>
        <v>1080750.3278370514</v>
      </c>
      <c r="L34" s="21">
        <f>(State_Production_Sugar!L18*0.25)+(State_Production_Sugar!M18*0.75)</f>
        <v>1160416.7759456839</v>
      </c>
      <c r="M34" s="21">
        <f>(State_Production_Sugar!M18*0.25)+(State_Production_Sugar!N18*0.75)</f>
        <v>1154000</v>
      </c>
      <c r="N34" s="131">
        <f>(State_Production_Sugar!N18*0.25)+(State_Production_Sugar!O18*0.75)</f>
        <v>1125750</v>
      </c>
    </row>
    <row r="35" spans="2:14" s="18" customFormat="1" x14ac:dyDescent="0.25">
      <c r="B35" s="165" t="s">
        <v>148</v>
      </c>
      <c r="C35" s="20"/>
      <c r="D35" s="21">
        <f>(State_Production_Sugar!D19*0.25)+(State_Production_Sugar!E19*0.75)</f>
        <v>331750</v>
      </c>
      <c r="E35" s="21">
        <f>(State_Production_Sugar!E19*0.25)+(State_Production_Sugar!F19*0.75)</f>
        <v>591250</v>
      </c>
      <c r="F35" s="21">
        <f>(State_Production_Sugar!F19*0.25)+(State_Production_Sugar!G19*0.75)</f>
        <v>612250</v>
      </c>
      <c r="G35" s="21">
        <f>(State_Production_Sugar!G19*0.25)+(State_Production_Sugar!H19*0.75)</f>
        <v>321500</v>
      </c>
      <c r="H35" s="21">
        <f>(State_Production_Sugar!H19*0.25)+(State_Production_Sugar!I19*0.75)</f>
        <v>243250</v>
      </c>
      <c r="I35" s="21">
        <f>(State_Production_Sugar!I19*0.25)+(State_Production_Sugar!J19*0.75)</f>
        <v>356000</v>
      </c>
      <c r="J35" s="21">
        <f>(State_Production_Sugar!J19*0.25)+(State_Production_Sugar!K19*0.75)</f>
        <v>468500</v>
      </c>
      <c r="K35" s="21">
        <f>(State_Production_Sugar!K19*0.25)+(State_Production_Sugar!L19*0.75)</f>
        <v>493957.87778855476</v>
      </c>
      <c r="L35" s="21">
        <f>(State_Production_Sugar!L19*0.25)+(State_Production_Sugar!M19*0.75)</f>
        <v>526235.95926285163</v>
      </c>
      <c r="M35" s="21">
        <f>(State_Production_Sugar!M19*0.25)+(State_Production_Sugar!N19*0.75)</f>
        <v>564000</v>
      </c>
      <c r="N35" s="131">
        <f>(State_Production_Sugar!N19*0.25)+(State_Production_Sugar!O19*0.75)</f>
        <v>545250</v>
      </c>
    </row>
    <row r="36" spans="2:14" s="18" customFormat="1" x14ac:dyDescent="0.25">
      <c r="B36" s="165" t="s">
        <v>149</v>
      </c>
      <c r="C36" s="20"/>
      <c r="D36" s="21">
        <f>(State_Production_Sugar!D20*0.25)+(State_Production_Sugar!E20*0.75)</f>
        <v>0</v>
      </c>
      <c r="E36" s="21">
        <f>(State_Production_Sugar!E20*0.25)+(State_Production_Sugar!F20*0.75)</f>
        <v>0</v>
      </c>
      <c r="F36" s="21">
        <f>(State_Production_Sugar!F20*0.25)+(State_Production_Sugar!G20*0.75)</f>
        <v>0</v>
      </c>
      <c r="G36" s="21">
        <f>(State_Production_Sugar!G20*0.25)+(State_Production_Sugar!H20*0.75)</f>
        <v>0</v>
      </c>
      <c r="H36" s="21">
        <f>(State_Production_Sugar!H20*0.25)+(State_Production_Sugar!I20*0.75)</f>
        <v>0</v>
      </c>
      <c r="I36" s="21">
        <f>(State_Production_Sugar!I20*0.25)+(State_Production_Sugar!J20*0.75)</f>
        <v>0</v>
      </c>
      <c r="J36" s="21">
        <f>(State_Production_Sugar!J20*0.25)+(State_Production_Sugar!K20*0.75)</f>
        <v>0</v>
      </c>
      <c r="K36" s="21">
        <f>(State_Production_Sugar!K20*0.25)+(State_Production_Sugar!L20*0.75)</f>
        <v>0</v>
      </c>
      <c r="L36" s="21">
        <f>(State_Production_Sugar!L20*0.25)+(State_Production_Sugar!M20*0.75)</f>
        <v>0</v>
      </c>
      <c r="M36" s="21">
        <f>(State_Production_Sugar!M20*0.25)+(State_Production_Sugar!N20*0.75)</f>
        <v>0</v>
      </c>
      <c r="N36" s="131">
        <f>(State_Production_Sugar!N20*0.25)+(State_Production_Sugar!O20*0.75)</f>
        <v>0</v>
      </c>
    </row>
    <row r="37" spans="2:14" s="18" customFormat="1" x14ac:dyDescent="0.25">
      <c r="B37" s="165" t="s">
        <v>150</v>
      </c>
      <c r="C37" s="20"/>
      <c r="D37" s="21">
        <f>(State_Production_Sugar!D21*0.25)+(State_Production_Sugar!E21*0.75)</f>
        <v>0</v>
      </c>
      <c r="E37" s="21">
        <f>(State_Production_Sugar!E21*0.25)+(State_Production_Sugar!F21*0.75)</f>
        <v>0</v>
      </c>
      <c r="F37" s="21">
        <f>(State_Production_Sugar!F21*0.25)+(State_Production_Sugar!G21*0.75)</f>
        <v>0</v>
      </c>
      <c r="G37" s="21">
        <f>(State_Production_Sugar!G21*0.25)+(State_Production_Sugar!H21*0.75)</f>
        <v>0</v>
      </c>
      <c r="H37" s="21">
        <f>(State_Production_Sugar!H21*0.25)+(State_Production_Sugar!I21*0.75)</f>
        <v>0</v>
      </c>
      <c r="I37" s="21">
        <f>(State_Production_Sugar!I21*0.25)+(State_Production_Sugar!J21*0.75)</f>
        <v>0</v>
      </c>
      <c r="J37" s="21">
        <f>(State_Production_Sugar!J21*0.25)+(State_Production_Sugar!K21*0.75)</f>
        <v>0</v>
      </c>
      <c r="K37" s="21">
        <f>(State_Production_Sugar!K21*0.25)+(State_Production_Sugar!L21*0.75)</f>
        <v>0</v>
      </c>
      <c r="L37" s="21">
        <f>(State_Production_Sugar!L21*0.25)+(State_Production_Sugar!M21*0.75)</f>
        <v>0</v>
      </c>
      <c r="M37" s="21">
        <f>(State_Production_Sugar!M21*0.25)+(State_Production_Sugar!N21*0.75)</f>
        <v>0</v>
      </c>
      <c r="N37" s="131">
        <f>(State_Production_Sugar!N21*0.25)+(State_Production_Sugar!O21*0.75)</f>
        <v>0</v>
      </c>
    </row>
    <row r="38" spans="2:14" s="18" customFormat="1" x14ac:dyDescent="0.25">
      <c r="B38" s="165" t="s">
        <v>151</v>
      </c>
      <c r="C38" s="20"/>
      <c r="D38" s="21">
        <f>(State_Production_Sugar!D22*0.25)+(State_Production_Sugar!E22*0.75)</f>
        <v>0</v>
      </c>
      <c r="E38" s="21">
        <f>(State_Production_Sugar!E22*0.25)+(State_Production_Sugar!F22*0.75)</f>
        <v>0</v>
      </c>
      <c r="F38" s="21">
        <f>(State_Production_Sugar!F22*0.25)+(State_Production_Sugar!G22*0.75)</f>
        <v>0</v>
      </c>
      <c r="G38" s="21">
        <f>(State_Production_Sugar!G22*0.25)+(State_Production_Sugar!H22*0.75)</f>
        <v>0</v>
      </c>
      <c r="H38" s="21">
        <f>(State_Production_Sugar!H22*0.25)+(State_Production_Sugar!I22*0.75)</f>
        <v>0</v>
      </c>
      <c r="I38" s="21">
        <f>(State_Production_Sugar!I22*0.25)+(State_Production_Sugar!J22*0.75)</f>
        <v>0</v>
      </c>
      <c r="J38" s="21">
        <f>(State_Production_Sugar!J22*0.25)+(State_Production_Sugar!K22*0.75)</f>
        <v>0</v>
      </c>
      <c r="K38" s="21">
        <f>(State_Production_Sugar!K22*0.25)+(State_Production_Sugar!L22*0.75)</f>
        <v>0</v>
      </c>
      <c r="L38" s="21">
        <f>(State_Production_Sugar!L22*0.25)+(State_Production_Sugar!M22*0.75)</f>
        <v>0</v>
      </c>
      <c r="M38" s="21">
        <f>(State_Production_Sugar!M22*0.25)+(State_Production_Sugar!N22*0.75)</f>
        <v>0</v>
      </c>
      <c r="N38" s="131">
        <f>(State_Production_Sugar!N22*0.25)+(State_Production_Sugar!O22*0.75)</f>
        <v>0</v>
      </c>
    </row>
    <row r="39" spans="2:14" s="18" customFormat="1" x14ac:dyDescent="0.25">
      <c r="B39" s="165" t="s">
        <v>152</v>
      </c>
      <c r="C39" s="20"/>
      <c r="D39" s="21">
        <f>(State_Production_Sugar!D23*0.25)+(State_Production_Sugar!E23*0.75)</f>
        <v>1717250</v>
      </c>
      <c r="E39" s="21">
        <f>(State_Production_Sugar!E23*0.25)+(State_Production_Sugar!F23*0.75)</f>
        <v>2482250</v>
      </c>
      <c r="F39" s="21">
        <f>(State_Production_Sugar!F23*0.25)+(State_Production_Sugar!G23*0.75)</f>
        <v>2840500</v>
      </c>
      <c r="G39" s="21">
        <f>(State_Production_Sugar!G23*0.25)+(State_Production_Sugar!H23*0.75)</f>
        <v>1965500</v>
      </c>
      <c r="H39" s="21">
        <f>(State_Production_Sugar!H23*0.25)+(State_Production_Sugar!I23*0.75)</f>
        <v>2332000</v>
      </c>
      <c r="I39" s="21">
        <f>(State_Production_Sugar!I23*0.25)+(State_Production_Sugar!J23*0.75)</f>
        <v>3401750</v>
      </c>
      <c r="J39" s="21">
        <f>(State_Production_Sugar!J23*0.25)+(State_Production_Sugar!K23*0.75)</f>
        <v>3824750</v>
      </c>
      <c r="K39" s="21">
        <f>(State_Production_Sugar!K23*0.25)+(State_Production_Sugar!L23*0.75)</f>
        <v>4004232.9699321049</v>
      </c>
      <c r="L39" s="21">
        <f>(State_Production_Sugar!L23*0.25)+(State_Production_Sugar!M23*0.75)</f>
        <v>4132077.6566440351</v>
      </c>
      <c r="M39" s="21">
        <f>(State_Production_Sugar!M23*0.25)+(State_Production_Sugar!N23*0.75)</f>
        <v>4781750</v>
      </c>
      <c r="N39" s="131">
        <f>(State_Production_Sugar!N23*0.25)+(State_Production_Sugar!O23*0.75)</f>
        <v>4283250</v>
      </c>
    </row>
    <row r="40" spans="2:14" s="18" customFormat="1" x14ac:dyDescent="0.25">
      <c r="B40" s="165" t="s">
        <v>153</v>
      </c>
      <c r="C40" s="20"/>
      <c r="D40" s="21">
        <f>(State_Production_Sugar!D24*0.25)+(State_Production_Sugar!E24*0.75)</f>
        <v>0</v>
      </c>
      <c r="E40" s="21">
        <f>(State_Production_Sugar!E24*0.25)+(State_Production_Sugar!F24*0.75)</f>
        <v>0</v>
      </c>
      <c r="F40" s="21">
        <f>(State_Production_Sugar!F24*0.25)+(State_Production_Sugar!G24*0.75)</f>
        <v>0</v>
      </c>
      <c r="G40" s="21">
        <f>(State_Production_Sugar!G24*0.25)+(State_Production_Sugar!H24*0.75)</f>
        <v>0</v>
      </c>
      <c r="H40" s="21">
        <f>(State_Production_Sugar!H24*0.25)+(State_Production_Sugar!I24*0.75)</f>
        <v>0</v>
      </c>
      <c r="I40" s="21">
        <f>(State_Production_Sugar!I24*0.25)+(State_Production_Sugar!J24*0.75)</f>
        <v>0</v>
      </c>
      <c r="J40" s="21">
        <f>(State_Production_Sugar!J24*0.25)+(State_Production_Sugar!K24*0.75)</f>
        <v>0</v>
      </c>
      <c r="K40" s="21">
        <f>(State_Production_Sugar!K24*0.25)+(State_Production_Sugar!L24*0.75)</f>
        <v>0</v>
      </c>
      <c r="L40" s="21">
        <f>(State_Production_Sugar!L24*0.25)+(State_Production_Sugar!M24*0.75)</f>
        <v>0</v>
      </c>
      <c r="M40" s="21">
        <f>(State_Production_Sugar!M24*0.25)+(State_Production_Sugar!N24*0.75)</f>
        <v>0</v>
      </c>
      <c r="N40" s="131">
        <f>(State_Production_Sugar!N24*0.25)+(State_Production_Sugar!O24*0.75)</f>
        <v>0</v>
      </c>
    </row>
    <row r="41" spans="2:14" s="18" customFormat="1" x14ac:dyDescent="0.25">
      <c r="B41" s="165" t="s">
        <v>154</v>
      </c>
      <c r="C41" s="20"/>
      <c r="D41" s="21">
        <f>(State_Production_Sugar!D25*0.25)+(State_Production_Sugar!E25*0.75)</f>
        <v>0</v>
      </c>
      <c r="E41" s="21">
        <f>(State_Production_Sugar!E25*0.25)+(State_Production_Sugar!F25*0.75)</f>
        <v>0</v>
      </c>
      <c r="F41" s="21">
        <f>(State_Production_Sugar!F25*0.25)+(State_Production_Sugar!G25*0.75)</f>
        <v>0</v>
      </c>
      <c r="G41" s="21">
        <f>(State_Production_Sugar!G25*0.25)+(State_Production_Sugar!H25*0.75)</f>
        <v>0</v>
      </c>
      <c r="H41" s="21">
        <f>(State_Production_Sugar!H25*0.25)+(State_Production_Sugar!I25*0.75)</f>
        <v>0</v>
      </c>
      <c r="I41" s="21">
        <f>(State_Production_Sugar!I25*0.25)+(State_Production_Sugar!J25*0.75)</f>
        <v>0</v>
      </c>
      <c r="J41" s="21">
        <f>(State_Production_Sugar!J25*0.25)+(State_Production_Sugar!K25*0.75)</f>
        <v>0</v>
      </c>
      <c r="K41" s="21">
        <f>(State_Production_Sugar!K25*0.25)+(State_Production_Sugar!L25*0.75)</f>
        <v>0</v>
      </c>
      <c r="L41" s="21">
        <f>(State_Production_Sugar!L25*0.25)+(State_Production_Sugar!M25*0.75)</f>
        <v>0</v>
      </c>
      <c r="M41" s="21">
        <f>(State_Production_Sugar!M25*0.25)+(State_Production_Sugar!N25*0.75)</f>
        <v>0</v>
      </c>
      <c r="N41" s="131">
        <f>(State_Production_Sugar!N25*0.25)+(State_Production_Sugar!O25*0.75)</f>
        <v>0</v>
      </c>
    </row>
    <row r="42" spans="2:14" s="18" customFormat="1" x14ac:dyDescent="0.25">
      <c r="B42" s="165" t="s">
        <v>155</v>
      </c>
      <c r="C42" s="20"/>
      <c r="D42" s="21">
        <f>(State_Production_Sugar!D26*0.25)+(State_Production_Sugar!E26*0.75)</f>
        <v>88500</v>
      </c>
      <c r="E42" s="21">
        <f>(State_Production_Sugar!E26*0.25)+(State_Production_Sugar!F26*0.75)</f>
        <v>158500</v>
      </c>
      <c r="F42" s="21">
        <f>(State_Production_Sugar!F26*0.25)+(State_Production_Sugar!G26*0.75)</f>
        <v>175500</v>
      </c>
      <c r="G42" s="21">
        <f>(State_Production_Sugar!G26*0.25)+(State_Production_Sugar!H26*0.75)</f>
        <v>85500</v>
      </c>
      <c r="H42" s="21">
        <f>(State_Production_Sugar!H26*0.25)+(State_Production_Sugar!I26*0.75)</f>
        <v>74000</v>
      </c>
      <c r="I42" s="21">
        <f>(State_Production_Sugar!I26*0.25)+(State_Production_Sugar!J26*0.75)</f>
        <v>143750</v>
      </c>
      <c r="J42" s="21">
        <f>(State_Production_Sugar!J26*0.25)+(State_Production_Sugar!K26*0.75)</f>
        <v>160500</v>
      </c>
      <c r="K42" s="21">
        <f>(State_Production_Sugar!K26*0.25)+(State_Production_Sugar!L26*0.75)</f>
        <v>246632.87487875845</v>
      </c>
      <c r="L42" s="21">
        <f>(State_Production_Sugar!L26*0.25)+(State_Production_Sugar!M26*0.75)</f>
        <v>332210.9582929195</v>
      </c>
      <c r="M42" s="21">
        <f>(State_Production_Sugar!M26*0.25)+(State_Production_Sugar!N26*0.75)</f>
        <v>393750</v>
      </c>
      <c r="N42" s="131">
        <f>(State_Production_Sugar!N26*0.25)+(State_Production_Sugar!O26*0.75)</f>
        <v>350250</v>
      </c>
    </row>
    <row r="43" spans="2:14" s="18" customFormat="1" x14ac:dyDescent="0.25">
      <c r="B43" s="165" t="s">
        <v>156</v>
      </c>
      <c r="C43" s="20"/>
      <c r="D43" s="21">
        <f>(State_Production_Sugar!D27*0.25)+(State_Production_Sugar!E27*0.75)</f>
        <v>4452000</v>
      </c>
      <c r="E43" s="21">
        <f>(State_Production_Sugar!E27*0.25)+(State_Production_Sugar!F27*0.75)</f>
        <v>8124250</v>
      </c>
      <c r="F43" s="21">
        <f>(State_Production_Sugar!F27*0.25)+(State_Production_Sugar!G27*0.75)</f>
        <v>9081250</v>
      </c>
      <c r="G43" s="21">
        <f>(State_Production_Sugar!G27*0.25)+(State_Production_Sugar!H27*0.75)</f>
        <v>5702250</v>
      </c>
      <c r="H43" s="21">
        <f>(State_Production_Sugar!H27*0.25)+(State_Production_Sugar!I27*0.75)</f>
        <v>6444750</v>
      </c>
      <c r="I43" s="21">
        <f>(State_Production_Sugar!I27*0.25)+(State_Production_Sugar!J27*0.75)</f>
        <v>8557250</v>
      </c>
      <c r="J43" s="21">
        <f>(State_Production_Sugar!J27*0.25)+(State_Production_Sugar!K27*0.75)</f>
        <v>8996250</v>
      </c>
      <c r="K43" s="21">
        <f>(State_Production_Sugar!K27*0.25)+(State_Production_Sugar!L27*0.75)</f>
        <v>8789883.7032007761</v>
      </c>
      <c r="L43" s="21">
        <f>(State_Production_Sugar!L27*0.25)+(State_Production_Sugar!M27*0.75)</f>
        <v>7971877.9010669254</v>
      </c>
      <c r="M43" s="21">
        <f>(State_Production_Sugar!M27*0.25)+(State_Production_Sugar!N27*0.75)</f>
        <v>9816250</v>
      </c>
      <c r="N43" s="131">
        <f>(State_Production_Sugar!N27*0.25)+(State_Production_Sugar!O27*0.75)</f>
        <v>8982750</v>
      </c>
    </row>
    <row r="44" spans="2:14" s="18" customFormat="1" x14ac:dyDescent="0.25">
      <c r="B44" s="165" t="s">
        <v>157</v>
      </c>
      <c r="C44" s="20"/>
      <c r="D44" s="21">
        <f>(State_Production_Sugar!D28*0.25)+(State_Production_Sugar!E28*0.75)</f>
        <v>0</v>
      </c>
      <c r="E44" s="21">
        <f>(State_Production_Sugar!E28*0.25)+(State_Production_Sugar!F28*0.75)</f>
        <v>0</v>
      </c>
      <c r="F44" s="21">
        <f>(State_Production_Sugar!F28*0.25)+(State_Production_Sugar!G28*0.75)</f>
        <v>0</v>
      </c>
      <c r="G44" s="21">
        <f>(State_Production_Sugar!G28*0.25)+(State_Production_Sugar!H28*0.75)</f>
        <v>0</v>
      </c>
      <c r="H44" s="21">
        <f>(State_Production_Sugar!H28*0.25)+(State_Production_Sugar!I28*0.75)</f>
        <v>0</v>
      </c>
      <c r="I44" s="21">
        <f>(State_Production_Sugar!I28*0.25)+(State_Production_Sugar!J28*0.75)</f>
        <v>0</v>
      </c>
      <c r="J44" s="21">
        <f>(State_Production_Sugar!J28*0.25)+(State_Production_Sugar!K28*0.75)</f>
        <v>0</v>
      </c>
      <c r="K44" s="21">
        <f>(State_Production_Sugar!K28*0.25)+(State_Production_Sugar!L28*0.75)</f>
        <v>0</v>
      </c>
      <c r="L44" s="21">
        <f>(State_Production_Sugar!L28*0.25)+(State_Production_Sugar!M28*0.75)</f>
        <v>0</v>
      </c>
      <c r="M44" s="21">
        <f>(State_Production_Sugar!M28*0.25)+(State_Production_Sugar!N28*0.75)</f>
        <v>0</v>
      </c>
      <c r="N44" s="131">
        <f>(State_Production_Sugar!N28*0.25)+(State_Production_Sugar!O28*0.75)</f>
        <v>0</v>
      </c>
    </row>
    <row r="45" spans="2:14" s="18" customFormat="1" x14ac:dyDescent="0.25">
      <c r="B45" s="165" t="s">
        <v>158</v>
      </c>
      <c r="C45" s="20"/>
      <c r="D45" s="21">
        <f>(State_Production_Sugar!D29*0.25)+(State_Production_Sugar!E29*0.75)</f>
        <v>0</v>
      </c>
      <c r="E45" s="21">
        <f>(State_Production_Sugar!E29*0.25)+(State_Production_Sugar!F29*0.75)</f>
        <v>0</v>
      </c>
      <c r="F45" s="21">
        <f>(State_Production_Sugar!F29*0.25)+(State_Production_Sugar!G29*0.75)</f>
        <v>0</v>
      </c>
      <c r="G45" s="21">
        <f>(State_Production_Sugar!G29*0.25)+(State_Production_Sugar!H29*0.75)</f>
        <v>0</v>
      </c>
      <c r="H45" s="21">
        <f>(State_Production_Sugar!H29*0.25)+(State_Production_Sugar!I29*0.75)</f>
        <v>0</v>
      </c>
      <c r="I45" s="21">
        <f>(State_Production_Sugar!I29*0.25)+(State_Production_Sugar!J29*0.75)</f>
        <v>0</v>
      </c>
      <c r="J45" s="21">
        <f>(State_Production_Sugar!J29*0.25)+(State_Production_Sugar!K29*0.75)</f>
        <v>0</v>
      </c>
      <c r="K45" s="21">
        <f>(State_Production_Sugar!K29*0.25)+(State_Production_Sugar!L29*0.75)</f>
        <v>0</v>
      </c>
      <c r="L45" s="21">
        <f>(State_Production_Sugar!L29*0.25)+(State_Production_Sugar!M29*0.75)</f>
        <v>0</v>
      </c>
      <c r="M45" s="21">
        <f>(State_Production_Sugar!M29*0.25)+(State_Production_Sugar!N29*0.75)</f>
        <v>0</v>
      </c>
      <c r="N45" s="131">
        <f>(State_Production_Sugar!N29*0.25)+(State_Production_Sugar!O29*0.75)</f>
        <v>0</v>
      </c>
    </row>
    <row r="46" spans="2:14" s="18" customFormat="1" x14ac:dyDescent="0.25">
      <c r="B46" s="165" t="s">
        <v>159</v>
      </c>
      <c r="C46" s="20"/>
      <c r="D46" s="21">
        <f>(State_Production_Sugar!D30*0.25)+(State_Production_Sugar!E30*0.75)</f>
        <v>0</v>
      </c>
      <c r="E46" s="21">
        <f>(State_Production_Sugar!E30*0.25)+(State_Production_Sugar!F30*0.75)</f>
        <v>0</v>
      </c>
      <c r="F46" s="21">
        <f>(State_Production_Sugar!F30*0.25)+(State_Production_Sugar!G30*0.75)</f>
        <v>0</v>
      </c>
      <c r="G46" s="21">
        <f>(State_Production_Sugar!G30*0.25)+(State_Production_Sugar!H30*0.75)</f>
        <v>0</v>
      </c>
      <c r="H46" s="21">
        <f>(State_Production_Sugar!H30*0.25)+(State_Production_Sugar!I30*0.75)</f>
        <v>0</v>
      </c>
      <c r="I46" s="21">
        <f>(State_Production_Sugar!I30*0.25)+(State_Production_Sugar!J30*0.75)</f>
        <v>0</v>
      </c>
      <c r="J46" s="21">
        <f>(State_Production_Sugar!J30*0.25)+(State_Production_Sugar!K30*0.75)</f>
        <v>0</v>
      </c>
      <c r="K46" s="21">
        <f>(State_Production_Sugar!K30*0.25)+(State_Production_Sugar!L30*0.75)</f>
        <v>0</v>
      </c>
      <c r="L46" s="21">
        <f>(State_Production_Sugar!L30*0.25)+(State_Production_Sugar!M30*0.75)</f>
        <v>0</v>
      </c>
      <c r="M46" s="21">
        <f>(State_Production_Sugar!M30*0.25)+(State_Production_Sugar!N30*0.75)</f>
        <v>0</v>
      </c>
      <c r="N46" s="131">
        <f>(State_Production_Sugar!N30*0.25)+(State_Production_Sugar!O30*0.75)</f>
        <v>0</v>
      </c>
    </row>
    <row r="47" spans="2:14" s="18" customFormat="1" x14ac:dyDescent="0.25">
      <c r="B47" s="165" t="s">
        <v>160</v>
      </c>
      <c r="C47" s="20"/>
      <c r="D47" s="21">
        <f>(State_Production_Sugar!D31*0.25)+(State_Production_Sugar!E31*0.75)</f>
        <v>0</v>
      </c>
      <c r="E47" s="21">
        <f>(State_Production_Sugar!E31*0.25)+(State_Production_Sugar!F31*0.75)</f>
        <v>0</v>
      </c>
      <c r="F47" s="21">
        <f>(State_Production_Sugar!F31*0.25)+(State_Production_Sugar!G31*0.75)</f>
        <v>0</v>
      </c>
      <c r="G47" s="21">
        <f>(State_Production_Sugar!G31*0.25)+(State_Production_Sugar!H31*0.75)</f>
        <v>0</v>
      </c>
      <c r="H47" s="21">
        <f>(State_Production_Sugar!H31*0.25)+(State_Production_Sugar!I31*0.75)</f>
        <v>0</v>
      </c>
      <c r="I47" s="21">
        <f>(State_Production_Sugar!I31*0.25)+(State_Production_Sugar!J31*0.75)</f>
        <v>0</v>
      </c>
      <c r="J47" s="21">
        <f>(State_Production_Sugar!J31*0.25)+(State_Production_Sugar!K31*0.75)</f>
        <v>0</v>
      </c>
      <c r="K47" s="21">
        <f>(State_Production_Sugar!K31*0.25)+(State_Production_Sugar!L31*0.75)</f>
        <v>0</v>
      </c>
      <c r="L47" s="21">
        <f>(State_Production_Sugar!L31*0.25)+(State_Production_Sugar!M31*0.75)</f>
        <v>0</v>
      </c>
      <c r="M47" s="21">
        <f>(State_Production_Sugar!M31*0.25)+(State_Production_Sugar!N31*0.75)</f>
        <v>0</v>
      </c>
      <c r="N47" s="131">
        <f>(State_Production_Sugar!N31*0.25)+(State_Production_Sugar!O31*0.75)</f>
        <v>0</v>
      </c>
    </row>
    <row r="48" spans="2:14" s="18" customFormat="1" x14ac:dyDescent="0.25">
      <c r="B48" s="165" t="s">
        <v>161</v>
      </c>
      <c r="C48" s="20"/>
      <c r="D48" s="21">
        <f>(State_Production_Sugar!D32*0.25)+(State_Production_Sugar!E32*0.75)</f>
        <v>41000</v>
      </c>
      <c r="E48" s="21">
        <f>(State_Production_Sugar!E32*0.25)+(State_Production_Sugar!F32*0.75)</f>
        <v>55750</v>
      </c>
      <c r="F48" s="21">
        <f>(State_Production_Sugar!F32*0.25)+(State_Production_Sugar!G32*0.75)</f>
        <v>62500</v>
      </c>
      <c r="G48" s="21">
        <f>(State_Production_Sugar!G32*0.25)+(State_Production_Sugar!H32*0.75)</f>
        <v>39000</v>
      </c>
      <c r="H48" s="21">
        <f>(State_Production_Sugar!H32*0.25)+(State_Production_Sugar!I32*0.75)</f>
        <v>25000</v>
      </c>
      <c r="I48" s="21">
        <f>(State_Production_Sugar!I32*0.25)+(State_Production_Sugar!J32*0.75)</f>
        <v>39500</v>
      </c>
      <c r="J48" s="21">
        <f>(State_Production_Sugar!J32*0.25)+(State_Production_Sugar!K32*0.75)</f>
        <v>60000</v>
      </c>
      <c r="K48" s="21">
        <f>(State_Production_Sugar!K32*0.25)+(State_Production_Sugar!L32*0.75)</f>
        <v>54437.008729388945</v>
      </c>
      <c r="L48" s="21">
        <f>(State_Production_Sugar!L32*0.25)+(State_Production_Sugar!M32*0.75)</f>
        <v>57729.002909796312</v>
      </c>
      <c r="M48" s="21">
        <f>(State_Production_Sugar!M32*0.25)+(State_Production_Sugar!N32*0.75)</f>
        <v>47250</v>
      </c>
      <c r="N48" s="131">
        <f>(State_Production_Sugar!N32*0.25)+(State_Production_Sugar!O32*0.75)</f>
        <v>46750</v>
      </c>
    </row>
    <row r="49" spans="2:14" s="18" customFormat="1" x14ac:dyDescent="0.25">
      <c r="B49" s="165" t="s">
        <v>162</v>
      </c>
      <c r="C49" s="20"/>
      <c r="D49" s="21">
        <f>(State_Production_Sugar!D33*0.25)+(State_Production_Sugar!E33*0.75)</f>
        <v>25500</v>
      </c>
      <c r="E49" s="21">
        <f>(State_Production_Sugar!E33*0.25)+(State_Production_Sugar!F33*0.75)</f>
        <v>52000</v>
      </c>
      <c r="F49" s="21">
        <f>(State_Production_Sugar!F33*0.25)+(State_Production_Sugar!G33*0.75)</f>
        <v>53250</v>
      </c>
      <c r="G49" s="21">
        <f>(State_Production_Sugar!G33*0.25)+(State_Production_Sugar!H33*0.75)</f>
        <v>25500</v>
      </c>
      <c r="H49" s="21">
        <f>(State_Production_Sugar!H33*0.25)+(State_Production_Sugar!I33*0.75)</f>
        <v>18500</v>
      </c>
      <c r="I49" s="21">
        <f>(State_Production_Sugar!I33*0.25)+(State_Production_Sugar!J33*0.75)</f>
        <v>40000</v>
      </c>
      <c r="J49" s="21">
        <f>(State_Production_Sugar!J33*0.25)+(State_Production_Sugar!K33*0.75)</f>
        <v>59750</v>
      </c>
      <c r="K49" s="21">
        <f>(State_Production_Sugar!K33*0.25)+(State_Production_Sugar!L33*0.75)</f>
        <v>45262.075654704167</v>
      </c>
      <c r="L49" s="21">
        <f>(State_Production_Sugar!L33*0.25)+(State_Production_Sugar!M33*0.75)</f>
        <v>48754.025218234725</v>
      </c>
      <c r="M49" s="21">
        <f>(State_Production_Sugar!M33*0.25)+(State_Production_Sugar!N33*0.75)</f>
        <v>37000</v>
      </c>
      <c r="N49" s="131">
        <f>(State_Production_Sugar!N33*0.25)+(State_Production_Sugar!O33*0.75)</f>
        <v>11750</v>
      </c>
    </row>
    <row r="50" spans="2:14" s="18" customFormat="1" x14ac:dyDescent="0.25">
      <c r="B50" s="165" t="s">
        <v>163</v>
      </c>
      <c r="C50" s="20"/>
      <c r="D50" s="21">
        <f>(State_Production_Sugar!D34*0.25)+(State_Production_Sugar!E34*0.75)</f>
        <v>332250</v>
      </c>
      <c r="E50" s="21">
        <f>(State_Production_Sugar!E34*0.25)+(State_Production_Sugar!F34*0.75)</f>
        <v>449000</v>
      </c>
      <c r="F50" s="21">
        <f>(State_Production_Sugar!F34*0.25)+(State_Production_Sugar!G34*0.75)</f>
        <v>522000</v>
      </c>
      <c r="G50" s="21">
        <f>(State_Production_Sugar!G34*0.25)+(State_Production_Sugar!H34*0.75)</f>
        <v>315000</v>
      </c>
      <c r="H50" s="21">
        <f>(State_Production_Sugar!H34*0.25)+(State_Production_Sugar!I34*0.75)</f>
        <v>196250</v>
      </c>
      <c r="I50" s="21">
        <f>(State_Production_Sugar!I34*0.25)+(State_Production_Sugar!J34*0.75)</f>
        <v>271750</v>
      </c>
      <c r="J50" s="21">
        <f>(State_Production_Sugar!J34*0.25)+(State_Production_Sugar!K34*0.75)</f>
        <v>368000</v>
      </c>
      <c r="K50" s="21">
        <f>(State_Production_Sugar!K34*0.25)+(State_Production_Sugar!L34*0.75)</f>
        <v>444548.21726479143</v>
      </c>
      <c r="L50" s="21">
        <f>(State_Production_Sugar!L34*0.25)+(State_Production_Sugar!M34*0.75)</f>
        <v>470432.73908826389</v>
      </c>
      <c r="M50" s="21">
        <f>(State_Production_Sugar!M34*0.25)+(State_Production_Sugar!N34*0.75)</f>
        <v>520250</v>
      </c>
      <c r="N50" s="131">
        <f>(State_Production_Sugar!N34*0.25)+(State_Production_Sugar!O34*0.75)</f>
        <v>637250</v>
      </c>
    </row>
    <row r="51" spans="2:14" s="18" customFormat="1" x14ac:dyDescent="0.25">
      <c r="B51" s="165" t="s">
        <v>164</v>
      </c>
      <c r="C51" s="20"/>
      <c r="D51" s="21">
        <f>(State_Production_Sugar!D35*0.25)+(State_Production_Sugar!E35*0.75)</f>
        <v>5500</v>
      </c>
      <c r="E51" s="21">
        <f>(State_Production_Sugar!E35*0.25)+(State_Production_Sugar!F35*0.75)</f>
        <v>6750</v>
      </c>
      <c r="F51" s="21">
        <f>(State_Production_Sugar!F35*0.25)+(State_Production_Sugar!G35*0.75)</f>
        <v>6250</v>
      </c>
      <c r="G51" s="21">
        <f>(State_Production_Sugar!G35*0.25)+(State_Production_Sugar!H35*0.75)</f>
        <v>4500</v>
      </c>
      <c r="H51" s="21">
        <f>(State_Production_Sugar!H35*0.25)+(State_Production_Sugar!I35*0.75)</f>
        <v>4000</v>
      </c>
      <c r="I51" s="21">
        <f>(State_Production_Sugar!I35*0.25)+(State_Production_Sugar!J35*0.75)</f>
        <v>4000</v>
      </c>
      <c r="J51" s="21">
        <f>(State_Production_Sugar!J35*0.25)+(State_Production_Sugar!K35*0.75)</f>
        <v>2500</v>
      </c>
      <c r="K51" s="21">
        <f>(State_Production_Sugar!K35*0.25)+(State_Production_Sugar!L35*0.75)</f>
        <v>3865.1387002909792</v>
      </c>
      <c r="L51" s="21">
        <f>(State_Production_Sugar!L35*0.25)+(State_Production_Sugar!M35*0.75)</f>
        <v>4871.7129000969926</v>
      </c>
      <c r="M51" s="21">
        <f>(State_Production_Sugar!M35*0.25)+(State_Production_Sugar!N35*0.75)</f>
        <v>6500.0000000000009</v>
      </c>
      <c r="N51" s="131">
        <f>(State_Production_Sugar!N35*0.25)+(State_Production_Sugar!O35*0.75)</f>
        <v>5500</v>
      </c>
    </row>
    <row r="52" spans="2:14" s="18" customFormat="1" x14ac:dyDescent="0.25">
      <c r="B52" s="165" t="s">
        <v>165</v>
      </c>
      <c r="C52" s="20"/>
      <c r="D52" s="21">
        <f>(State_Production_Sugar!D36*0.25)+(State_Production_Sugar!E36*0.75)</f>
        <v>0</v>
      </c>
      <c r="E52" s="21">
        <f>(State_Production_Sugar!E36*0.25)+(State_Production_Sugar!F36*0.75)</f>
        <v>0</v>
      </c>
      <c r="F52" s="21">
        <f>(State_Production_Sugar!F36*0.25)+(State_Production_Sugar!G36*0.75)</f>
        <v>0</v>
      </c>
      <c r="G52" s="21">
        <f>(State_Production_Sugar!G36*0.25)+(State_Production_Sugar!H36*0.75)</f>
        <v>0</v>
      </c>
      <c r="H52" s="21">
        <f>(State_Production_Sugar!H36*0.25)+(State_Production_Sugar!I36*0.75)</f>
        <v>0</v>
      </c>
      <c r="I52" s="21">
        <f>(State_Production_Sugar!I36*0.25)+(State_Production_Sugar!J36*0.75)</f>
        <v>0</v>
      </c>
      <c r="J52" s="21">
        <f>(State_Production_Sugar!J36*0.25)+(State_Production_Sugar!K36*0.75)</f>
        <v>0</v>
      </c>
      <c r="K52" s="21">
        <f>(State_Production_Sugar!K36*0.25)+(State_Production_Sugar!L36*0.75)</f>
        <v>0</v>
      </c>
      <c r="L52" s="21">
        <f>(State_Production_Sugar!L36*0.25)+(State_Production_Sugar!M36*0.75)</f>
        <v>0</v>
      </c>
      <c r="M52" s="21">
        <f>(State_Production_Sugar!M36*0.25)+(State_Production_Sugar!N36*0.75)</f>
        <v>0</v>
      </c>
      <c r="N52" s="131">
        <f>(State_Production_Sugar!N36*0.25)+(State_Production_Sugar!O36*0.75)</f>
        <v>0</v>
      </c>
    </row>
    <row r="53" spans="2:14" s="18" customFormat="1" x14ac:dyDescent="0.25">
      <c r="B53" s="165" t="s">
        <v>166</v>
      </c>
      <c r="C53" s="20"/>
      <c r="D53" s="21">
        <f>(State_Production_Sugar!D37*0.25)+(State_Production_Sugar!E37*0.75)</f>
        <v>1883500</v>
      </c>
      <c r="E53" s="21">
        <f>(State_Production_Sugar!E37*0.25)+(State_Production_Sugar!F37*0.75)</f>
        <v>2439750</v>
      </c>
      <c r="F53" s="21">
        <f>(State_Production_Sugar!F37*0.25)+(State_Production_Sugar!G37*0.75)</f>
        <v>2240500</v>
      </c>
      <c r="G53" s="21">
        <f>(State_Production_Sugar!G37*0.25)+(State_Production_Sugar!H37*0.75)</f>
        <v>1733750</v>
      </c>
      <c r="H53" s="21">
        <f>(State_Production_Sugar!H37*0.25)+(State_Production_Sugar!I37*0.75)</f>
        <v>1359500</v>
      </c>
      <c r="I53" s="21">
        <f>(State_Production_Sugar!I37*0.25)+(State_Production_Sugar!J37*0.75)</f>
        <v>1704500</v>
      </c>
      <c r="J53" s="21">
        <f>(State_Production_Sugar!J37*0.25)+(State_Production_Sugar!K37*0.75)</f>
        <v>2245750</v>
      </c>
      <c r="K53" s="21">
        <f>(State_Production_Sugar!K37*0.25)+(State_Production_Sugar!L37*0.75)</f>
        <v>1803858.9660523762</v>
      </c>
      <c r="L53" s="21">
        <f>(State_Production_Sugar!L37*0.25)+(State_Production_Sugar!M37*0.75)</f>
        <v>1466536.3220174587</v>
      </c>
      <c r="M53" s="21">
        <f>(State_Production_Sugar!M37*0.25)+(State_Production_Sugar!N37*0.75)</f>
        <v>1296500</v>
      </c>
      <c r="N53" s="131">
        <f>(State_Production_Sugar!N37*0.25)+(State_Production_Sugar!O37*0.75)</f>
        <v>1337750</v>
      </c>
    </row>
    <row r="54" spans="2:14" s="18" customFormat="1" x14ac:dyDescent="0.25">
      <c r="B54" s="165" t="s">
        <v>186</v>
      </c>
      <c r="C54" s="20"/>
      <c r="D54" s="21">
        <f>(State_Production_Sugar!D38*0.25)+(State_Production_Sugar!E38*0.75)</f>
        <v>0</v>
      </c>
      <c r="E54" s="21">
        <f>(State_Production_Sugar!E38*0.25)+(State_Production_Sugar!F38*0.75)</f>
        <v>0</v>
      </c>
      <c r="F54" s="21">
        <f>(State_Production_Sugar!F38*0.25)+(State_Production_Sugar!G38*0.75)</f>
        <v>0</v>
      </c>
      <c r="G54" s="21">
        <f>(State_Production_Sugar!G38*0.25)+(State_Production_Sugar!H38*0.75)</f>
        <v>0</v>
      </c>
      <c r="H54" s="21">
        <f>(State_Production_Sugar!H38*0.25)+(State_Production_Sugar!I38*0.75)</f>
        <v>0</v>
      </c>
      <c r="I54" s="21">
        <f>(State_Production_Sugar!I38*0.25)+(State_Production_Sugar!J38*0.75)</f>
        <v>0</v>
      </c>
      <c r="J54" s="21">
        <f>(State_Production_Sugar!J38*0.25)+(State_Production_Sugar!K38*0.75)</f>
        <v>0</v>
      </c>
      <c r="K54" s="21">
        <f>(State_Production_Sugar!K38*0.25)+(State_Production_Sugar!L38*0.75)</f>
        <v>0</v>
      </c>
      <c r="L54" s="21">
        <v>0</v>
      </c>
      <c r="M54" s="21">
        <f>(State_Production_Sugar!M38*0.25)+(State_Production_Sugar!N38*0.75)</f>
        <v>323750</v>
      </c>
      <c r="N54" s="131">
        <f>(State_Production_Sugar!N38*0.25)+(State_Production_Sugar!O38*0.75)</f>
        <v>288000</v>
      </c>
    </row>
    <row r="55" spans="2:14" s="18" customFormat="1" x14ac:dyDescent="0.25">
      <c r="B55" s="165" t="s">
        <v>167</v>
      </c>
      <c r="C55" s="20"/>
      <c r="D55" s="21">
        <f>(State_Production_Sugar!D39*0.25)+(State_Production_Sugar!E39*0.75)</f>
        <v>0</v>
      </c>
      <c r="E55" s="21">
        <f>(State_Production_Sugar!E39*0.25)+(State_Production_Sugar!F39*0.75)</f>
        <v>0</v>
      </c>
      <c r="F55" s="21">
        <f>(State_Production_Sugar!F39*0.25)+(State_Production_Sugar!G39*0.75)</f>
        <v>0</v>
      </c>
      <c r="G55" s="21">
        <f>(State_Production_Sugar!G39*0.25)+(State_Production_Sugar!H39*0.75)</f>
        <v>0</v>
      </c>
      <c r="H55" s="21">
        <f>(State_Production_Sugar!H39*0.25)+(State_Production_Sugar!I39*0.75)</f>
        <v>0</v>
      </c>
      <c r="I55" s="21">
        <f>(State_Production_Sugar!I39*0.25)+(State_Production_Sugar!J39*0.75)</f>
        <v>0</v>
      </c>
      <c r="J55" s="21">
        <f>(State_Production_Sugar!J39*0.25)+(State_Production_Sugar!K39*0.75)</f>
        <v>0</v>
      </c>
      <c r="K55" s="21">
        <f>(State_Production_Sugar!K39*0.25)+(State_Production_Sugar!L39*0.75)</f>
        <v>0</v>
      </c>
      <c r="L55" s="21">
        <f>(State_Production_Sugar!L39*0.25)+(State_Production_Sugar!M39*0.75)</f>
        <v>0</v>
      </c>
      <c r="M55" s="21">
        <f>(State_Production_Sugar!M39*0.25)+(State_Production_Sugar!N39*0.75)</f>
        <v>0</v>
      </c>
      <c r="N55" s="131">
        <f>(State_Production_Sugar!N39*0.25)+(State_Production_Sugar!O39*0.75)</f>
        <v>0</v>
      </c>
    </row>
    <row r="56" spans="2:14" s="18" customFormat="1" x14ac:dyDescent="0.25">
      <c r="B56" s="165" t="s">
        <v>168</v>
      </c>
      <c r="C56" s="20"/>
      <c r="D56" s="21">
        <f>(State_Production_Sugar!D40*0.25)+(State_Production_Sugar!E40*0.75)</f>
        <v>5597250</v>
      </c>
      <c r="E56" s="21">
        <f>(State_Production_Sugar!E40*0.25)+(State_Production_Sugar!F40*0.75)</f>
        <v>7802250</v>
      </c>
      <c r="F56" s="21">
        <f>(State_Production_Sugar!F40*0.25)+(State_Production_Sugar!G40*0.75)</f>
        <v>7608000</v>
      </c>
      <c r="G56" s="21">
        <f>(State_Production_Sugar!G40*0.25)+(State_Production_Sugar!H40*0.75)</f>
        <v>4877750</v>
      </c>
      <c r="H56" s="21">
        <f>(State_Production_Sugar!H40*0.25)+(State_Production_Sugar!I40*0.75)</f>
        <v>4900250</v>
      </c>
      <c r="I56" s="21">
        <f>(State_Production_Sugar!I40*0.25)+(State_Production_Sugar!J40*0.75)</f>
        <v>5710000</v>
      </c>
      <c r="J56" s="21">
        <f>(State_Production_Sugar!J40*0.25)+(State_Production_Sugar!K40*0.75)</f>
        <v>6702250</v>
      </c>
      <c r="K56" s="21">
        <f>(State_Production_Sugar!K40*0.25)+(State_Production_Sugar!L40*0.75)</f>
        <v>6638898.9466537349</v>
      </c>
      <c r="L56" s="21">
        <f>(State_Production_Sugar!L40*0.25)+(State_Production_Sugar!M40*0.75)</f>
        <v>6591549.6488845777</v>
      </c>
      <c r="M56" s="21">
        <f>(State_Production_Sugar!M40*0.25)+(State_Production_Sugar!N40*0.75)</f>
        <v>7006750</v>
      </c>
      <c r="N56" s="131">
        <f>(State_Production_Sugar!N40*0.25)+(State_Production_Sugar!O40*0.75)</f>
        <v>6919750</v>
      </c>
    </row>
    <row r="57" spans="2:14" s="18" customFormat="1" x14ac:dyDescent="0.25">
      <c r="B57" s="165" t="s">
        <v>169</v>
      </c>
      <c r="C57" s="20"/>
      <c r="D57" s="21">
        <f>(State_Production_Sugar!D41*0.25)+(State_Production_Sugar!E41*0.75)</f>
        <v>414750</v>
      </c>
      <c r="E57" s="21">
        <f>(State_Production_Sugar!E41*0.25)+(State_Production_Sugar!F41*0.75)</f>
        <v>507750</v>
      </c>
      <c r="F57" s="21">
        <f>(State_Production_Sugar!F41*0.25)+(State_Production_Sugar!G41*0.75)</f>
        <v>433750</v>
      </c>
      <c r="G57" s="21">
        <f>(State_Production_Sugar!G41*0.25)+(State_Production_Sugar!H41*0.75)</f>
        <v>267250</v>
      </c>
      <c r="H57" s="21">
        <f>(State_Production_Sugar!H41*0.25)+(State_Production_Sugar!I41*0.75)</f>
        <v>274750</v>
      </c>
      <c r="I57" s="21">
        <f>(State_Production_Sugar!I41*0.25)+(State_Production_Sugar!J41*0.75)</f>
        <v>299500</v>
      </c>
      <c r="J57" s="21">
        <f>(State_Production_Sugar!J41*0.25)+(State_Production_Sugar!K41*0.75)</f>
        <v>323750</v>
      </c>
      <c r="K57" s="21">
        <f>(State_Production_Sugar!K41*0.25)+(State_Production_Sugar!L41*0.75)</f>
        <v>307043.80989330751</v>
      </c>
      <c r="L57" s="21">
        <f>(State_Production_Sugar!L41*0.25)+(State_Production_Sugar!M41*0.75)</f>
        <v>298264.60329776915</v>
      </c>
      <c r="M57" s="21">
        <f>(State_Production_Sugar!M41*0.25)+(State_Production_Sugar!N41*0.75)</f>
        <v>320500</v>
      </c>
      <c r="N57" s="131">
        <f>(State_Production_Sugar!N41*0.25)+(State_Production_Sugar!O41*0.75)</f>
        <v>287500</v>
      </c>
    </row>
    <row r="58" spans="2:14" s="18" customFormat="1" x14ac:dyDescent="0.25">
      <c r="B58" s="165" t="s">
        <v>170</v>
      </c>
      <c r="C58" s="20"/>
      <c r="D58" s="21">
        <f>(State_Production_Sugar!D42*0.25)+(State_Production_Sugar!E42*0.75)</f>
        <v>5000</v>
      </c>
      <c r="E58" s="21">
        <f>(State_Production_Sugar!E42*0.25)+(State_Production_Sugar!F42*0.75)</f>
        <v>7250</v>
      </c>
      <c r="F58" s="21">
        <f>(State_Production_Sugar!F42*0.25)+(State_Production_Sugar!G42*0.75)</f>
        <v>5750</v>
      </c>
      <c r="G58" s="21">
        <f>(State_Production_Sugar!G42*0.25)+(State_Production_Sugar!H42*0.75)</f>
        <v>2750</v>
      </c>
      <c r="H58" s="21">
        <f>(State_Production_Sugar!H42*0.25)+(State_Production_Sugar!I42*0.75)</f>
        <v>2000</v>
      </c>
      <c r="I58" s="21">
        <f>(State_Production_Sugar!I42*0.25)+(State_Production_Sugar!J42*0.75)</f>
        <v>4250</v>
      </c>
      <c r="J58" s="21">
        <f>(State_Production_Sugar!J42*0.25)+(State_Production_Sugar!K42*0.75)</f>
        <v>5000</v>
      </c>
      <c r="K58" s="21">
        <f>(State_Production_Sugar!K42*0.25)+(State_Production_Sugar!L42*0.75)</f>
        <v>4395.6731328806982</v>
      </c>
      <c r="L58" s="21">
        <f>(State_Production_Sugar!L42*0.25)+(State_Production_Sugar!M42*0.75)</f>
        <v>5548.5577109602327</v>
      </c>
      <c r="M58" s="21">
        <f>(State_Production_Sugar!M42*0.25)+(State_Production_Sugar!N42*0.75)</f>
        <v>5250</v>
      </c>
      <c r="N58" s="131">
        <f>(State_Production_Sugar!N42*0.25)+(State_Production_Sugar!O42*0.75)</f>
        <v>1625</v>
      </c>
    </row>
    <row r="59" spans="2:14" s="18" customFormat="1" x14ac:dyDescent="0.25">
      <c r="B59" s="175" t="s">
        <v>180</v>
      </c>
      <c r="C59" s="169"/>
      <c r="D59" s="202">
        <f>SUM(D23:D58)</f>
        <v>17548000</v>
      </c>
      <c r="E59" s="202">
        <f t="shared" ref="E59:L59" si="0">SUM(E23:E58)</f>
        <v>26089750</v>
      </c>
      <c r="F59" s="202">
        <f t="shared" si="0"/>
        <v>26858750</v>
      </c>
      <c r="G59" s="202">
        <f t="shared" si="0"/>
        <v>17493500</v>
      </c>
      <c r="H59" s="202">
        <f t="shared" si="0"/>
        <v>17818750</v>
      </c>
      <c r="I59" s="202">
        <f t="shared" si="0"/>
        <v>23023500</v>
      </c>
      <c r="J59" s="202">
        <f t="shared" si="0"/>
        <v>25855750</v>
      </c>
      <c r="K59" s="202">
        <f t="shared" si="0"/>
        <v>25305504.503394764</v>
      </c>
      <c r="L59" s="202">
        <f t="shared" si="0"/>
        <v>24406418.167798258</v>
      </c>
      <c r="M59" s="202">
        <f t="shared" ref="M59:N59" si="1">SUM(M23:M58)</f>
        <v>27486500</v>
      </c>
      <c r="N59" s="203">
        <f t="shared" si="1"/>
        <v>25956375</v>
      </c>
    </row>
    <row r="60" spans="2:14" s="68" customFormat="1" x14ac:dyDescent="0.25">
      <c r="L60" s="127"/>
      <c r="M60" s="127"/>
      <c r="N60" s="127"/>
    </row>
    <row r="61" spans="2:14" s="18" customFormat="1" x14ac:dyDescent="0.25">
      <c r="B61" s="29"/>
      <c r="C61" s="29"/>
      <c r="D61" s="29"/>
      <c r="E61" s="29"/>
      <c r="F61" s="30"/>
      <c r="G61" s="30"/>
      <c r="H61" s="30"/>
      <c r="I61" s="30"/>
      <c r="J61" s="30"/>
      <c r="K61" s="30"/>
      <c r="L61" s="30"/>
      <c r="M61" s="30"/>
      <c r="N61" s="30"/>
    </row>
    <row r="62" spans="2:14" s="18" customFormat="1" ht="18.75" x14ac:dyDescent="0.25">
      <c r="B62" s="15" t="s">
        <v>70</v>
      </c>
      <c r="C62" s="16" t="s">
        <v>71</v>
      </c>
      <c r="D62" s="16">
        <v>2005</v>
      </c>
      <c r="E62" s="16">
        <v>2006</v>
      </c>
      <c r="F62" s="16">
        <v>2007</v>
      </c>
      <c r="G62" s="16">
        <v>2008</v>
      </c>
      <c r="H62" s="16">
        <v>2009</v>
      </c>
      <c r="I62" s="16">
        <v>2010</v>
      </c>
      <c r="J62" s="16">
        <v>2011</v>
      </c>
      <c r="K62" s="16">
        <v>2012</v>
      </c>
      <c r="L62" s="16">
        <v>2013</v>
      </c>
      <c r="M62" s="16">
        <v>2014</v>
      </c>
      <c r="N62" s="17">
        <v>2015</v>
      </c>
    </row>
    <row r="63" spans="2:14" s="18" customFormat="1" x14ac:dyDescent="0.25">
      <c r="B63" s="22" t="s">
        <v>22</v>
      </c>
      <c r="C63" s="23" t="s">
        <v>11</v>
      </c>
      <c r="D63" s="78">
        <v>0.4</v>
      </c>
      <c r="E63" s="78">
        <v>0.4</v>
      </c>
      <c r="F63" s="78">
        <v>0.4</v>
      </c>
      <c r="G63" s="78">
        <v>0.4</v>
      </c>
      <c r="H63" s="78">
        <v>0.4</v>
      </c>
      <c r="I63" s="78">
        <v>0.4</v>
      </c>
      <c r="J63" s="78">
        <v>0.4</v>
      </c>
      <c r="K63" s="78">
        <v>0.4</v>
      </c>
      <c r="L63" s="78">
        <v>0.4</v>
      </c>
      <c r="M63" s="78">
        <v>0.4</v>
      </c>
      <c r="N63" s="83">
        <v>0.4</v>
      </c>
    </row>
    <row r="64" spans="2:14" s="18" customFormat="1" x14ac:dyDescent="0.25">
      <c r="B64" s="26"/>
      <c r="C64" s="27"/>
      <c r="D64" s="27"/>
      <c r="E64" s="27"/>
      <c r="F64" s="33"/>
      <c r="G64" s="33"/>
      <c r="H64" s="33"/>
      <c r="I64" s="33"/>
      <c r="J64" s="33"/>
      <c r="K64" s="33"/>
      <c r="L64" s="33"/>
      <c r="M64" s="33"/>
      <c r="N64" s="33"/>
    </row>
    <row r="65" spans="2:14" x14ac:dyDescent="0.25">
      <c r="B65" s="34"/>
      <c r="C65" s="34"/>
      <c r="D65" s="34"/>
      <c r="E65" s="34"/>
      <c r="F65" s="34"/>
      <c r="G65" s="34"/>
      <c r="H65" s="34"/>
      <c r="I65" s="34"/>
      <c r="J65" s="34"/>
      <c r="K65" s="34"/>
      <c r="L65" s="34"/>
      <c r="M65" s="34"/>
      <c r="N65" s="34"/>
    </row>
    <row r="66" spans="2:14" s="18" customFormat="1" ht="18.75" x14ac:dyDescent="0.25">
      <c r="B66" s="15" t="s">
        <v>72</v>
      </c>
      <c r="C66" s="16" t="s">
        <v>14</v>
      </c>
      <c r="D66" s="16">
        <v>2005</v>
      </c>
      <c r="E66" s="16">
        <v>2006</v>
      </c>
      <c r="F66" s="16">
        <v>2007</v>
      </c>
      <c r="G66" s="16">
        <v>2008</v>
      </c>
      <c r="H66" s="16">
        <v>2009</v>
      </c>
      <c r="I66" s="16">
        <v>2010</v>
      </c>
      <c r="J66" s="16">
        <v>2011</v>
      </c>
      <c r="K66" s="16">
        <v>2012</v>
      </c>
      <c r="L66" s="16">
        <v>2013</v>
      </c>
      <c r="M66" s="16">
        <v>2014</v>
      </c>
      <c r="N66" s="17">
        <v>2015</v>
      </c>
    </row>
    <row r="67" spans="2:14" s="18" customFormat="1" x14ac:dyDescent="0.25">
      <c r="B67" s="176" t="s">
        <v>22</v>
      </c>
      <c r="C67" s="38"/>
      <c r="D67" s="177"/>
      <c r="E67" s="177"/>
      <c r="F67" s="177"/>
      <c r="G67" s="177"/>
      <c r="H67" s="177"/>
      <c r="I67" s="177"/>
      <c r="J67" s="177"/>
      <c r="K67" s="177"/>
      <c r="L67" s="182"/>
      <c r="M67" s="182"/>
      <c r="N67" s="178"/>
    </row>
    <row r="68" spans="2:14" s="18" customFormat="1" x14ac:dyDescent="0.25">
      <c r="B68" s="165" t="s">
        <v>136</v>
      </c>
      <c r="C68" s="20"/>
      <c r="D68" s="21">
        <f t="shared" ref="D68:L68" si="2">D23*D$63*$C$7</f>
        <v>0</v>
      </c>
      <c r="E68" s="21">
        <f t="shared" si="2"/>
        <v>0</v>
      </c>
      <c r="F68" s="21">
        <f t="shared" si="2"/>
        <v>0</v>
      </c>
      <c r="G68" s="21">
        <f t="shared" si="2"/>
        <v>0</v>
      </c>
      <c r="H68" s="21">
        <f t="shared" si="2"/>
        <v>0</v>
      </c>
      <c r="I68" s="21">
        <f t="shared" si="2"/>
        <v>0</v>
      </c>
      <c r="J68" s="21">
        <f t="shared" si="2"/>
        <v>0</v>
      </c>
      <c r="K68" s="21">
        <f t="shared" si="2"/>
        <v>0</v>
      </c>
      <c r="L68" s="21">
        <f t="shared" si="2"/>
        <v>0</v>
      </c>
      <c r="M68" s="21">
        <f t="shared" ref="M68:N68" si="3">M23*M$63*$C$7</f>
        <v>0</v>
      </c>
      <c r="N68" s="131">
        <f t="shared" si="3"/>
        <v>0</v>
      </c>
    </row>
    <row r="69" spans="2:14" s="18" customFormat="1" x14ac:dyDescent="0.25">
      <c r="B69" s="165" t="s">
        <v>137</v>
      </c>
      <c r="C69" s="20"/>
      <c r="D69" s="21">
        <f>D24*D$63*$C$7</f>
        <v>2345000</v>
      </c>
      <c r="E69" s="21">
        <f t="shared" ref="E69:L69" si="4">E24*E$63*$C$7</f>
        <v>3138000</v>
      </c>
      <c r="F69" s="21">
        <f t="shared" si="4"/>
        <v>2842500</v>
      </c>
      <c r="G69" s="21">
        <f t="shared" si="4"/>
        <v>1557000</v>
      </c>
      <c r="H69" s="21">
        <f t="shared" si="4"/>
        <v>1069000</v>
      </c>
      <c r="I69" s="21">
        <f t="shared" si="4"/>
        <v>1766500</v>
      </c>
      <c r="J69" s="21">
        <f t="shared" si="4"/>
        <v>2205500</v>
      </c>
      <c r="K69" s="21">
        <f t="shared" si="4"/>
        <v>1718377.4354995154</v>
      </c>
      <c r="L69" s="21">
        <f t="shared" si="4"/>
        <v>1396125.8118331716</v>
      </c>
      <c r="M69" s="21">
        <f t="shared" ref="M69:N69" si="5">M24*M$63*$C$7</f>
        <v>1185000</v>
      </c>
      <c r="N69" s="131">
        <f t="shared" si="5"/>
        <v>1110500</v>
      </c>
    </row>
    <row r="70" spans="2:14" s="18" customFormat="1" x14ac:dyDescent="0.25">
      <c r="B70" s="165" t="s">
        <v>138</v>
      </c>
      <c r="C70" s="20"/>
      <c r="D70" s="21">
        <f t="shared" ref="D70:L70" si="6">D25*D$63*$C$7</f>
        <v>0</v>
      </c>
      <c r="E70" s="21">
        <f t="shared" si="6"/>
        <v>0</v>
      </c>
      <c r="F70" s="21">
        <f t="shared" si="6"/>
        <v>0</v>
      </c>
      <c r="G70" s="21">
        <f t="shared" si="6"/>
        <v>0</v>
      </c>
      <c r="H70" s="21">
        <f t="shared" si="6"/>
        <v>0</v>
      </c>
      <c r="I70" s="21">
        <f t="shared" si="6"/>
        <v>0</v>
      </c>
      <c r="J70" s="21">
        <f t="shared" si="6"/>
        <v>0</v>
      </c>
      <c r="K70" s="21">
        <f t="shared" si="6"/>
        <v>0</v>
      </c>
      <c r="L70" s="21">
        <f t="shared" si="6"/>
        <v>0</v>
      </c>
      <c r="M70" s="21">
        <f t="shared" ref="M70:N70" si="7">M25*M$63*$C$7</f>
        <v>0</v>
      </c>
      <c r="N70" s="131">
        <f t="shared" si="7"/>
        <v>0</v>
      </c>
    </row>
    <row r="71" spans="2:14" s="18" customFormat="1" x14ac:dyDescent="0.25">
      <c r="B71" s="165" t="s">
        <v>139</v>
      </c>
      <c r="C71" s="20"/>
      <c r="D71" s="21">
        <f t="shared" ref="D71:L71" si="8">D26*D$63*$C$7</f>
        <v>0</v>
      </c>
      <c r="E71" s="21">
        <f t="shared" si="8"/>
        <v>0</v>
      </c>
      <c r="F71" s="21">
        <f t="shared" si="8"/>
        <v>0</v>
      </c>
      <c r="G71" s="21">
        <f t="shared" si="8"/>
        <v>0</v>
      </c>
      <c r="H71" s="21">
        <f t="shared" si="8"/>
        <v>0</v>
      </c>
      <c r="I71" s="21">
        <f t="shared" si="8"/>
        <v>0</v>
      </c>
      <c r="J71" s="21">
        <f t="shared" si="8"/>
        <v>0</v>
      </c>
      <c r="K71" s="21">
        <f t="shared" si="8"/>
        <v>0</v>
      </c>
      <c r="L71" s="21">
        <f t="shared" si="8"/>
        <v>0</v>
      </c>
      <c r="M71" s="21">
        <f t="shared" ref="M71:N71" si="9">M26*M$63*$C$7</f>
        <v>0</v>
      </c>
      <c r="N71" s="131">
        <f t="shared" si="9"/>
        <v>0</v>
      </c>
    </row>
    <row r="72" spans="2:14" s="18" customFormat="1" x14ac:dyDescent="0.25">
      <c r="B72" s="165" t="s">
        <v>140</v>
      </c>
      <c r="C72" s="20"/>
      <c r="D72" s="21">
        <f t="shared" ref="D72:L72" si="10">D27*D$63*$C$7</f>
        <v>759500</v>
      </c>
      <c r="E72" s="21">
        <f t="shared" si="10"/>
        <v>887500</v>
      </c>
      <c r="F72" s="21">
        <f t="shared" si="10"/>
        <v>729500</v>
      </c>
      <c r="G72" s="21">
        <f t="shared" si="10"/>
        <v>489000</v>
      </c>
      <c r="H72" s="21">
        <f t="shared" si="10"/>
        <v>494000</v>
      </c>
      <c r="I72" s="21">
        <f t="shared" si="10"/>
        <v>706500</v>
      </c>
      <c r="J72" s="21">
        <f t="shared" si="10"/>
        <v>867500</v>
      </c>
      <c r="K72" s="21">
        <f t="shared" si="10"/>
        <v>944847.06110572268</v>
      </c>
      <c r="L72" s="21">
        <f t="shared" si="10"/>
        <v>1133949.0203685742</v>
      </c>
      <c r="M72" s="21">
        <f t="shared" ref="M72:N72" si="11">M27*M$63*$C$7</f>
        <v>1087000</v>
      </c>
      <c r="N72" s="131">
        <f t="shared" si="11"/>
        <v>1017500</v>
      </c>
    </row>
    <row r="73" spans="2:14" s="18" customFormat="1" x14ac:dyDescent="0.25">
      <c r="B73" s="165" t="s">
        <v>141</v>
      </c>
      <c r="C73" s="20"/>
      <c r="D73" s="21">
        <f t="shared" ref="D73:L73" si="12">D28*D$63*$C$7</f>
        <v>0</v>
      </c>
      <c r="E73" s="21">
        <f t="shared" si="12"/>
        <v>0</v>
      </c>
      <c r="F73" s="21">
        <f t="shared" si="12"/>
        <v>0</v>
      </c>
      <c r="G73" s="21">
        <f t="shared" si="12"/>
        <v>0</v>
      </c>
      <c r="H73" s="21">
        <f t="shared" si="12"/>
        <v>0</v>
      </c>
      <c r="I73" s="21">
        <f t="shared" si="12"/>
        <v>0</v>
      </c>
      <c r="J73" s="21">
        <f t="shared" si="12"/>
        <v>0</v>
      </c>
      <c r="K73" s="21">
        <f t="shared" si="12"/>
        <v>0</v>
      </c>
      <c r="L73" s="21">
        <f t="shared" si="12"/>
        <v>0</v>
      </c>
      <c r="M73" s="21">
        <f t="shared" ref="M73:N73" si="13">M28*M$63*$C$7</f>
        <v>0</v>
      </c>
      <c r="N73" s="131">
        <f t="shared" si="13"/>
        <v>0</v>
      </c>
    </row>
    <row r="74" spans="2:14" s="18" customFormat="1" x14ac:dyDescent="0.25">
      <c r="B74" s="165" t="s">
        <v>142</v>
      </c>
      <c r="C74" s="20"/>
      <c r="D74" s="21">
        <f t="shared" ref="D74:L74" si="14">D29*D$63*$C$7</f>
        <v>32000</v>
      </c>
      <c r="E74" s="21">
        <f t="shared" si="14"/>
        <v>45000</v>
      </c>
      <c r="F74" s="21">
        <f t="shared" si="14"/>
        <v>69000</v>
      </c>
      <c r="G74" s="21">
        <f t="shared" si="14"/>
        <v>38500</v>
      </c>
      <c r="H74" s="21">
        <f t="shared" si="14"/>
        <v>20000</v>
      </c>
      <c r="I74" s="21">
        <f t="shared" si="14"/>
        <v>39000</v>
      </c>
      <c r="J74" s="21">
        <f t="shared" si="14"/>
        <v>65500</v>
      </c>
      <c r="K74" s="21">
        <f t="shared" si="14"/>
        <v>90862.568380213372</v>
      </c>
      <c r="L74" s="21">
        <f t="shared" si="14"/>
        <v>126287.52279340448</v>
      </c>
      <c r="M74" s="21">
        <f t="shared" ref="M74:N74" si="15">M29*M$63*$C$7</f>
        <v>131500</v>
      </c>
      <c r="N74" s="131">
        <f t="shared" si="15"/>
        <v>118000</v>
      </c>
    </row>
    <row r="75" spans="2:14" s="18" customFormat="1" x14ac:dyDescent="0.25">
      <c r="B75" s="165" t="s">
        <v>143</v>
      </c>
      <c r="C75" s="20"/>
      <c r="D75" s="21">
        <f t="shared" ref="D75:L75" si="16">D30*D$63*$C$7</f>
        <v>0</v>
      </c>
      <c r="E75" s="21">
        <f t="shared" si="16"/>
        <v>0</v>
      </c>
      <c r="F75" s="21">
        <f t="shared" si="16"/>
        <v>0</v>
      </c>
      <c r="G75" s="21">
        <f t="shared" si="16"/>
        <v>0</v>
      </c>
      <c r="H75" s="21">
        <f t="shared" si="16"/>
        <v>0</v>
      </c>
      <c r="I75" s="21">
        <f t="shared" si="16"/>
        <v>0</v>
      </c>
      <c r="J75" s="21">
        <f t="shared" si="16"/>
        <v>0</v>
      </c>
      <c r="K75" s="21">
        <f t="shared" si="16"/>
        <v>0</v>
      </c>
      <c r="L75" s="21">
        <f t="shared" si="16"/>
        <v>0</v>
      </c>
      <c r="M75" s="21">
        <f t="shared" ref="M75:N75" si="17">M30*M$63*$C$7</f>
        <v>0</v>
      </c>
      <c r="N75" s="131">
        <f t="shared" si="17"/>
        <v>0</v>
      </c>
    </row>
    <row r="76" spans="2:14" s="18" customFormat="1" x14ac:dyDescent="0.25">
      <c r="B76" s="165" t="s">
        <v>144</v>
      </c>
      <c r="C76" s="20"/>
      <c r="D76" s="21">
        <f t="shared" ref="D76:L76" si="18">D31*D$63*$C$7</f>
        <v>0</v>
      </c>
      <c r="E76" s="21">
        <f t="shared" si="18"/>
        <v>0</v>
      </c>
      <c r="F76" s="21">
        <f t="shared" si="18"/>
        <v>0</v>
      </c>
      <c r="G76" s="21">
        <f t="shared" si="18"/>
        <v>0</v>
      </c>
      <c r="H76" s="21">
        <f t="shared" si="18"/>
        <v>0</v>
      </c>
      <c r="I76" s="21">
        <f t="shared" si="18"/>
        <v>0</v>
      </c>
      <c r="J76" s="21">
        <f t="shared" si="18"/>
        <v>0</v>
      </c>
      <c r="K76" s="21">
        <f t="shared" si="18"/>
        <v>0</v>
      </c>
      <c r="L76" s="21">
        <f t="shared" si="18"/>
        <v>0</v>
      </c>
      <c r="M76" s="21">
        <f t="shared" ref="M76:N76" si="19">M31*M$63*$C$7</f>
        <v>0</v>
      </c>
      <c r="N76" s="131">
        <f t="shared" si="19"/>
        <v>0</v>
      </c>
    </row>
    <row r="77" spans="2:14" s="18" customFormat="1" x14ac:dyDescent="0.25">
      <c r="B77" s="165" t="s">
        <v>145</v>
      </c>
      <c r="C77" s="20"/>
      <c r="D77" s="21">
        <f t="shared" ref="D77:L77" si="20">D32*D$63*$C$7</f>
        <v>0</v>
      </c>
      <c r="E77" s="21">
        <f t="shared" si="20"/>
        <v>0</v>
      </c>
      <c r="F77" s="21">
        <f t="shared" si="20"/>
        <v>0</v>
      </c>
      <c r="G77" s="21">
        <f t="shared" si="20"/>
        <v>0</v>
      </c>
      <c r="H77" s="21">
        <f t="shared" si="20"/>
        <v>0</v>
      </c>
      <c r="I77" s="21">
        <f t="shared" si="20"/>
        <v>0</v>
      </c>
      <c r="J77" s="21">
        <f t="shared" si="20"/>
        <v>0</v>
      </c>
      <c r="K77" s="21">
        <f t="shared" si="20"/>
        <v>0</v>
      </c>
      <c r="L77" s="21">
        <f t="shared" si="20"/>
        <v>0</v>
      </c>
      <c r="M77" s="21">
        <f t="shared" ref="M77:N77" si="21">M32*M$63*$C$7</f>
        <v>0</v>
      </c>
      <c r="N77" s="131">
        <f t="shared" si="21"/>
        <v>0</v>
      </c>
    </row>
    <row r="78" spans="2:14" s="18" customFormat="1" x14ac:dyDescent="0.25">
      <c r="B78" s="165" t="s">
        <v>146</v>
      </c>
      <c r="C78" s="20"/>
      <c r="D78" s="21">
        <f t="shared" ref="D78:L78" si="22">D33*D$63*$C$7</f>
        <v>20500</v>
      </c>
      <c r="E78" s="21">
        <f t="shared" si="22"/>
        <v>34000</v>
      </c>
      <c r="F78" s="21">
        <f t="shared" si="22"/>
        <v>32000</v>
      </c>
      <c r="G78" s="21">
        <f t="shared" si="22"/>
        <v>21000</v>
      </c>
      <c r="H78" s="21">
        <f t="shared" si="22"/>
        <v>16500</v>
      </c>
      <c r="I78" s="21">
        <f t="shared" si="22"/>
        <v>23500</v>
      </c>
      <c r="J78" s="21">
        <f t="shared" si="22"/>
        <v>21500</v>
      </c>
      <c r="K78" s="21">
        <f t="shared" si="22"/>
        <v>21386.762366634335</v>
      </c>
      <c r="L78" s="21">
        <f t="shared" si="22"/>
        <v>23462.254122211449</v>
      </c>
      <c r="M78" s="21">
        <f t="shared" ref="M78:N78" si="23">M33*M$63*$C$7</f>
        <v>22500</v>
      </c>
      <c r="N78" s="131">
        <f t="shared" si="23"/>
        <v>20500</v>
      </c>
    </row>
    <row r="79" spans="2:14" s="18" customFormat="1" x14ac:dyDescent="0.25">
      <c r="B79" s="165" t="s">
        <v>147</v>
      </c>
      <c r="C79" s="20"/>
      <c r="D79" s="21">
        <f t="shared" ref="D79:L79" si="24">D34*D$63*$C$7</f>
        <v>2150500</v>
      </c>
      <c r="E79" s="21">
        <f t="shared" si="24"/>
        <v>2721500</v>
      </c>
      <c r="F79" s="21">
        <f t="shared" si="24"/>
        <v>2761500</v>
      </c>
      <c r="G79" s="21">
        <f t="shared" si="24"/>
        <v>2201000</v>
      </c>
      <c r="H79" s="21">
        <f t="shared" si="24"/>
        <v>2289500</v>
      </c>
      <c r="I79" s="21">
        <f t="shared" si="24"/>
        <v>2447000</v>
      </c>
      <c r="J79" s="21">
        <f t="shared" si="24"/>
        <v>2117500</v>
      </c>
      <c r="K79" s="21">
        <f t="shared" si="24"/>
        <v>2161500.6556741027</v>
      </c>
      <c r="L79" s="21">
        <f t="shared" si="24"/>
        <v>2320833.5518913679</v>
      </c>
      <c r="M79" s="21">
        <f t="shared" ref="M79:N79" si="25">M34*M$63*$C$7</f>
        <v>2308000</v>
      </c>
      <c r="N79" s="131">
        <f t="shared" si="25"/>
        <v>2251500</v>
      </c>
    </row>
    <row r="80" spans="2:14" s="18" customFormat="1" x14ac:dyDescent="0.25">
      <c r="B80" s="165" t="s">
        <v>148</v>
      </c>
      <c r="C80" s="20"/>
      <c r="D80" s="21">
        <f t="shared" ref="D80:L80" si="26">D35*D$63*$C$7</f>
        <v>663500</v>
      </c>
      <c r="E80" s="21">
        <f t="shared" si="26"/>
        <v>1182500</v>
      </c>
      <c r="F80" s="21">
        <f t="shared" si="26"/>
        <v>1224500</v>
      </c>
      <c r="G80" s="21">
        <f t="shared" si="26"/>
        <v>643000</v>
      </c>
      <c r="H80" s="21">
        <f t="shared" si="26"/>
        <v>486500</v>
      </c>
      <c r="I80" s="21">
        <f t="shared" si="26"/>
        <v>712000</v>
      </c>
      <c r="J80" s="21">
        <f t="shared" si="26"/>
        <v>937000</v>
      </c>
      <c r="K80" s="21">
        <f t="shared" si="26"/>
        <v>987915.75557710952</v>
      </c>
      <c r="L80" s="21">
        <f t="shared" si="26"/>
        <v>1052471.9185257033</v>
      </c>
      <c r="M80" s="21">
        <f t="shared" ref="M80:N80" si="27">M35*M$63*$C$7</f>
        <v>1128000</v>
      </c>
      <c r="N80" s="131">
        <f t="shared" si="27"/>
        <v>1090500</v>
      </c>
    </row>
    <row r="81" spans="2:14" s="18" customFormat="1" x14ac:dyDescent="0.25">
      <c r="B81" s="165" t="s">
        <v>149</v>
      </c>
      <c r="C81" s="20"/>
      <c r="D81" s="21">
        <f t="shared" ref="D81:L81" si="28">D36*D$63*$C$7</f>
        <v>0</v>
      </c>
      <c r="E81" s="21">
        <f t="shared" si="28"/>
        <v>0</v>
      </c>
      <c r="F81" s="21">
        <f t="shared" si="28"/>
        <v>0</v>
      </c>
      <c r="G81" s="21">
        <f t="shared" si="28"/>
        <v>0</v>
      </c>
      <c r="H81" s="21">
        <f t="shared" si="28"/>
        <v>0</v>
      </c>
      <c r="I81" s="21">
        <f t="shared" si="28"/>
        <v>0</v>
      </c>
      <c r="J81" s="21">
        <f t="shared" si="28"/>
        <v>0</v>
      </c>
      <c r="K81" s="21">
        <f t="shared" si="28"/>
        <v>0</v>
      </c>
      <c r="L81" s="21">
        <f t="shared" si="28"/>
        <v>0</v>
      </c>
      <c r="M81" s="21">
        <f t="shared" ref="M81:N81" si="29">M36*M$63*$C$7</f>
        <v>0</v>
      </c>
      <c r="N81" s="131">
        <f t="shared" si="29"/>
        <v>0</v>
      </c>
    </row>
    <row r="82" spans="2:14" s="18" customFormat="1" x14ac:dyDescent="0.25">
      <c r="B82" s="165" t="s">
        <v>150</v>
      </c>
      <c r="C82" s="20"/>
      <c r="D82" s="21">
        <f t="shared" ref="D82:L82" si="30">D37*D$63*$C$7</f>
        <v>0</v>
      </c>
      <c r="E82" s="21">
        <f t="shared" si="30"/>
        <v>0</v>
      </c>
      <c r="F82" s="21">
        <f t="shared" si="30"/>
        <v>0</v>
      </c>
      <c r="G82" s="21">
        <f t="shared" si="30"/>
        <v>0</v>
      </c>
      <c r="H82" s="21">
        <f t="shared" si="30"/>
        <v>0</v>
      </c>
      <c r="I82" s="21">
        <f t="shared" si="30"/>
        <v>0</v>
      </c>
      <c r="J82" s="21">
        <f t="shared" si="30"/>
        <v>0</v>
      </c>
      <c r="K82" s="21">
        <f t="shared" si="30"/>
        <v>0</v>
      </c>
      <c r="L82" s="21">
        <f t="shared" si="30"/>
        <v>0</v>
      </c>
      <c r="M82" s="21">
        <f t="shared" ref="M82:N82" si="31">M37*M$63*$C$7</f>
        <v>0</v>
      </c>
      <c r="N82" s="131">
        <f t="shared" si="31"/>
        <v>0</v>
      </c>
    </row>
    <row r="83" spans="2:14" s="18" customFormat="1" x14ac:dyDescent="0.25">
      <c r="B83" s="165" t="s">
        <v>151</v>
      </c>
      <c r="C83" s="20"/>
      <c r="D83" s="21">
        <f t="shared" ref="D83:L83" si="32">D38*D$63*$C$7</f>
        <v>0</v>
      </c>
      <c r="E83" s="21">
        <f t="shared" si="32"/>
        <v>0</v>
      </c>
      <c r="F83" s="21">
        <f t="shared" si="32"/>
        <v>0</v>
      </c>
      <c r="G83" s="21">
        <f t="shared" si="32"/>
        <v>0</v>
      </c>
      <c r="H83" s="21">
        <f t="shared" si="32"/>
        <v>0</v>
      </c>
      <c r="I83" s="21">
        <f t="shared" si="32"/>
        <v>0</v>
      </c>
      <c r="J83" s="21">
        <f t="shared" si="32"/>
        <v>0</v>
      </c>
      <c r="K83" s="21">
        <f t="shared" si="32"/>
        <v>0</v>
      </c>
      <c r="L83" s="21">
        <f t="shared" si="32"/>
        <v>0</v>
      </c>
      <c r="M83" s="21">
        <f t="shared" ref="M83:N83" si="33">M38*M$63*$C$7</f>
        <v>0</v>
      </c>
      <c r="N83" s="131">
        <f t="shared" si="33"/>
        <v>0</v>
      </c>
    </row>
    <row r="84" spans="2:14" s="18" customFormat="1" x14ac:dyDescent="0.25">
      <c r="B84" s="165" t="s">
        <v>152</v>
      </c>
      <c r="C84" s="20"/>
      <c r="D84" s="21">
        <f t="shared" ref="D84:L84" si="34">D39*D$63*$C$7</f>
        <v>3434500</v>
      </c>
      <c r="E84" s="21">
        <f t="shared" si="34"/>
        <v>4964500</v>
      </c>
      <c r="F84" s="21">
        <f t="shared" si="34"/>
        <v>5681000</v>
      </c>
      <c r="G84" s="21">
        <f t="shared" si="34"/>
        <v>3931000</v>
      </c>
      <c r="H84" s="21">
        <f t="shared" si="34"/>
        <v>4664000</v>
      </c>
      <c r="I84" s="21">
        <f t="shared" si="34"/>
        <v>6803500</v>
      </c>
      <c r="J84" s="21">
        <f t="shared" si="34"/>
        <v>7649500</v>
      </c>
      <c r="K84" s="21">
        <f t="shared" si="34"/>
        <v>8008465.9398642099</v>
      </c>
      <c r="L84" s="21">
        <f t="shared" si="34"/>
        <v>8264155.3132880712</v>
      </c>
      <c r="M84" s="21">
        <f t="shared" ref="M84:N84" si="35">M39*M$63*$C$7</f>
        <v>9563500</v>
      </c>
      <c r="N84" s="131">
        <f t="shared" si="35"/>
        <v>8566500</v>
      </c>
    </row>
    <row r="85" spans="2:14" s="18" customFormat="1" x14ac:dyDescent="0.25">
      <c r="B85" s="165" t="s">
        <v>153</v>
      </c>
      <c r="C85" s="20"/>
      <c r="D85" s="21">
        <f t="shared" ref="D85:L85" si="36">D40*D$63*$C$7</f>
        <v>0</v>
      </c>
      <c r="E85" s="21">
        <f t="shared" si="36"/>
        <v>0</v>
      </c>
      <c r="F85" s="21">
        <f t="shared" si="36"/>
        <v>0</v>
      </c>
      <c r="G85" s="21">
        <f t="shared" si="36"/>
        <v>0</v>
      </c>
      <c r="H85" s="21">
        <f t="shared" si="36"/>
        <v>0</v>
      </c>
      <c r="I85" s="21">
        <f t="shared" si="36"/>
        <v>0</v>
      </c>
      <c r="J85" s="21">
        <f t="shared" si="36"/>
        <v>0</v>
      </c>
      <c r="K85" s="21">
        <f t="shared" si="36"/>
        <v>0</v>
      </c>
      <c r="L85" s="21">
        <f t="shared" si="36"/>
        <v>0</v>
      </c>
      <c r="M85" s="21">
        <f t="shared" ref="M85:N85" si="37">M40*M$63*$C$7</f>
        <v>0</v>
      </c>
      <c r="N85" s="131">
        <f t="shared" si="37"/>
        <v>0</v>
      </c>
    </row>
    <row r="86" spans="2:14" s="18" customFormat="1" x14ac:dyDescent="0.25">
      <c r="B86" s="165" t="s">
        <v>154</v>
      </c>
      <c r="C86" s="20"/>
      <c r="D86" s="21">
        <f t="shared" ref="D86:L86" si="38">D41*D$63*$C$7</f>
        <v>0</v>
      </c>
      <c r="E86" s="21">
        <f t="shared" si="38"/>
        <v>0</v>
      </c>
      <c r="F86" s="21">
        <f t="shared" si="38"/>
        <v>0</v>
      </c>
      <c r="G86" s="21">
        <f t="shared" si="38"/>
        <v>0</v>
      </c>
      <c r="H86" s="21">
        <f t="shared" si="38"/>
        <v>0</v>
      </c>
      <c r="I86" s="21">
        <f t="shared" si="38"/>
        <v>0</v>
      </c>
      <c r="J86" s="21">
        <f t="shared" si="38"/>
        <v>0</v>
      </c>
      <c r="K86" s="21">
        <f t="shared" si="38"/>
        <v>0</v>
      </c>
      <c r="L86" s="21">
        <f t="shared" si="38"/>
        <v>0</v>
      </c>
      <c r="M86" s="21">
        <f t="shared" ref="M86:N86" si="39">M41*M$63*$C$7</f>
        <v>0</v>
      </c>
      <c r="N86" s="131">
        <f t="shared" si="39"/>
        <v>0</v>
      </c>
    </row>
    <row r="87" spans="2:14" s="18" customFormat="1" x14ac:dyDescent="0.25">
      <c r="B87" s="165" t="s">
        <v>155</v>
      </c>
      <c r="C87" s="20"/>
      <c r="D87" s="21">
        <f t="shared" ref="D87:L87" si="40">D42*D$63*$C$7</f>
        <v>177000</v>
      </c>
      <c r="E87" s="21">
        <f t="shared" si="40"/>
        <v>317000</v>
      </c>
      <c r="F87" s="21">
        <f t="shared" si="40"/>
        <v>351000</v>
      </c>
      <c r="G87" s="21">
        <f t="shared" si="40"/>
        <v>171000</v>
      </c>
      <c r="H87" s="21">
        <f t="shared" si="40"/>
        <v>148000</v>
      </c>
      <c r="I87" s="21">
        <f t="shared" si="40"/>
        <v>287500</v>
      </c>
      <c r="J87" s="21">
        <f t="shared" si="40"/>
        <v>321000</v>
      </c>
      <c r="K87" s="21">
        <f t="shared" si="40"/>
        <v>493265.7497575169</v>
      </c>
      <c r="L87" s="21">
        <f t="shared" si="40"/>
        <v>664421.91658583912</v>
      </c>
      <c r="M87" s="21">
        <f t="shared" ref="M87:N87" si="41">M42*M$63*$C$7</f>
        <v>787500</v>
      </c>
      <c r="N87" s="131">
        <f t="shared" si="41"/>
        <v>700500</v>
      </c>
    </row>
    <row r="88" spans="2:14" s="18" customFormat="1" x14ac:dyDescent="0.25">
      <c r="B88" s="165" t="s">
        <v>156</v>
      </c>
      <c r="C88" s="20"/>
      <c r="D88" s="21">
        <f t="shared" ref="D88:L88" si="42">D43*D$63*$C$7</f>
        <v>8904000</v>
      </c>
      <c r="E88" s="21">
        <f t="shared" si="42"/>
        <v>16248500</v>
      </c>
      <c r="F88" s="21">
        <f t="shared" si="42"/>
        <v>18162500</v>
      </c>
      <c r="G88" s="21">
        <f t="shared" si="42"/>
        <v>11404500</v>
      </c>
      <c r="H88" s="21">
        <f t="shared" si="42"/>
        <v>12889500</v>
      </c>
      <c r="I88" s="21">
        <f t="shared" si="42"/>
        <v>17114500</v>
      </c>
      <c r="J88" s="21">
        <f t="shared" si="42"/>
        <v>17992500</v>
      </c>
      <c r="K88" s="21">
        <f t="shared" si="42"/>
        <v>17579767.406401552</v>
      </c>
      <c r="L88" s="21">
        <f t="shared" si="42"/>
        <v>15943755.802133851</v>
      </c>
      <c r="M88" s="21">
        <f t="shared" ref="M88:N88" si="43">M43*M$63*$C$7</f>
        <v>19632500</v>
      </c>
      <c r="N88" s="131">
        <f t="shared" si="43"/>
        <v>17965500</v>
      </c>
    </row>
    <row r="89" spans="2:14" s="18" customFormat="1" x14ac:dyDescent="0.25">
      <c r="B89" s="165" t="s">
        <v>157</v>
      </c>
      <c r="C89" s="20"/>
      <c r="D89" s="21">
        <f t="shared" ref="D89:L89" si="44">D44*D$63*$C$7</f>
        <v>0</v>
      </c>
      <c r="E89" s="21">
        <f t="shared" si="44"/>
        <v>0</v>
      </c>
      <c r="F89" s="21">
        <f t="shared" si="44"/>
        <v>0</v>
      </c>
      <c r="G89" s="21">
        <f t="shared" si="44"/>
        <v>0</v>
      </c>
      <c r="H89" s="21">
        <f t="shared" si="44"/>
        <v>0</v>
      </c>
      <c r="I89" s="21">
        <f t="shared" si="44"/>
        <v>0</v>
      </c>
      <c r="J89" s="21">
        <f t="shared" si="44"/>
        <v>0</v>
      </c>
      <c r="K89" s="21">
        <f t="shared" si="44"/>
        <v>0</v>
      </c>
      <c r="L89" s="21">
        <f t="shared" si="44"/>
        <v>0</v>
      </c>
      <c r="M89" s="21">
        <f t="shared" ref="M89:N89" si="45">M44*M$63*$C$7</f>
        <v>0</v>
      </c>
      <c r="N89" s="131">
        <f t="shared" si="45"/>
        <v>0</v>
      </c>
    </row>
    <row r="90" spans="2:14" s="18" customFormat="1" x14ac:dyDescent="0.25">
      <c r="B90" s="165" t="s">
        <v>158</v>
      </c>
      <c r="C90" s="20"/>
      <c r="D90" s="21">
        <f t="shared" ref="D90:L90" si="46">D45*D$63*$C$7</f>
        <v>0</v>
      </c>
      <c r="E90" s="21">
        <f t="shared" si="46"/>
        <v>0</v>
      </c>
      <c r="F90" s="21">
        <f t="shared" si="46"/>
        <v>0</v>
      </c>
      <c r="G90" s="21">
        <f t="shared" si="46"/>
        <v>0</v>
      </c>
      <c r="H90" s="21">
        <f t="shared" si="46"/>
        <v>0</v>
      </c>
      <c r="I90" s="21">
        <f t="shared" si="46"/>
        <v>0</v>
      </c>
      <c r="J90" s="21">
        <f t="shared" si="46"/>
        <v>0</v>
      </c>
      <c r="K90" s="21">
        <f t="shared" si="46"/>
        <v>0</v>
      </c>
      <c r="L90" s="21">
        <f t="shared" si="46"/>
        <v>0</v>
      </c>
      <c r="M90" s="21">
        <f t="shared" ref="M90:N90" si="47">M45*M$63*$C$7</f>
        <v>0</v>
      </c>
      <c r="N90" s="131">
        <f t="shared" si="47"/>
        <v>0</v>
      </c>
    </row>
    <row r="91" spans="2:14" s="18" customFormat="1" x14ac:dyDescent="0.25">
      <c r="B91" s="165" t="s">
        <v>159</v>
      </c>
      <c r="C91" s="20"/>
      <c r="D91" s="21">
        <f t="shared" ref="D91:L91" si="48">D46*D$63*$C$7</f>
        <v>0</v>
      </c>
      <c r="E91" s="21">
        <f t="shared" si="48"/>
        <v>0</v>
      </c>
      <c r="F91" s="21">
        <f t="shared" si="48"/>
        <v>0</v>
      </c>
      <c r="G91" s="21">
        <f t="shared" si="48"/>
        <v>0</v>
      </c>
      <c r="H91" s="21">
        <f t="shared" si="48"/>
        <v>0</v>
      </c>
      <c r="I91" s="21">
        <f t="shared" si="48"/>
        <v>0</v>
      </c>
      <c r="J91" s="21">
        <f t="shared" si="48"/>
        <v>0</v>
      </c>
      <c r="K91" s="21">
        <f t="shared" si="48"/>
        <v>0</v>
      </c>
      <c r="L91" s="21">
        <f t="shared" si="48"/>
        <v>0</v>
      </c>
      <c r="M91" s="21">
        <f t="shared" ref="M91:N91" si="49">M46*M$63*$C$7</f>
        <v>0</v>
      </c>
      <c r="N91" s="131">
        <f t="shared" si="49"/>
        <v>0</v>
      </c>
    </row>
    <row r="92" spans="2:14" s="18" customFormat="1" x14ac:dyDescent="0.25">
      <c r="B92" s="165" t="s">
        <v>160</v>
      </c>
      <c r="C92" s="20"/>
      <c r="D92" s="21">
        <f t="shared" ref="D92:L92" si="50">D47*D$63*$C$7</f>
        <v>0</v>
      </c>
      <c r="E92" s="21">
        <f t="shared" si="50"/>
        <v>0</v>
      </c>
      <c r="F92" s="21">
        <f t="shared" si="50"/>
        <v>0</v>
      </c>
      <c r="G92" s="21">
        <f t="shared" si="50"/>
        <v>0</v>
      </c>
      <c r="H92" s="21">
        <f t="shared" si="50"/>
        <v>0</v>
      </c>
      <c r="I92" s="21">
        <f t="shared" si="50"/>
        <v>0</v>
      </c>
      <c r="J92" s="21">
        <f t="shared" si="50"/>
        <v>0</v>
      </c>
      <c r="K92" s="21">
        <f t="shared" si="50"/>
        <v>0</v>
      </c>
      <c r="L92" s="21">
        <f t="shared" si="50"/>
        <v>0</v>
      </c>
      <c r="M92" s="21">
        <f t="shared" ref="M92:N92" si="51">M47*M$63*$C$7</f>
        <v>0</v>
      </c>
      <c r="N92" s="131">
        <f t="shared" si="51"/>
        <v>0</v>
      </c>
    </row>
    <row r="93" spans="2:14" s="18" customFormat="1" x14ac:dyDescent="0.25">
      <c r="B93" s="165" t="s">
        <v>161</v>
      </c>
      <c r="C93" s="20"/>
      <c r="D93" s="21">
        <f t="shared" ref="D93:L93" si="52">D48*D$63*$C$7</f>
        <v>82000</v>
      </c>
      <c r="E93" s="21">
        <f t="shared" si="52"/>
        <v>111500</v>
      </c>
      <c r="F93" s="21">
        <f t="shared" si="52"/>
        <v>125000</v>
      </c>
      <c r="G93" s="21">
        <f t="shared" si="52"/>
        <v>78000</v>
      </c>
      <c r="H93" s="21">
        <f t="shared" si="52"/>
        <v>50000</v>
      </c>
      <c r="I93" s="21">
        <f t="shared" si="52"/>
        <v>79000</v>
      </c>
      <c r="J93" s="21">
        <f t="shared" si="52"/>
        <v>120000</v>
      </c>
      <c r="K93" s="21">
        <f t="shared" si="52"/>
        <v>108874.01745877789</v>
      </c>
      <c r="L93" s="21">
        <f t="shared" si="52"/>
        <v>115458.00581959264</v>
      </c>
      <c r="M93" s="21">
        <f t="shared" ref="M93:N93" si="53">M48*M$63*$C$7</f>
        <v>94500</v>
      </c>
      <c r="N93" s="131">
        <f t="shared" si="53"/>
        <v>93500</v>
      </c>
    </row>
    <row r="94" spans="2:14" s="18" customFormat="1" x14ac:dyDescent="0.25">
      <c r="B94" s="165" t="s">
        <v>162</v>
      </c>
      <c r="C94" s="20"/>
      <c r="D94" s="21">
        <f t="shared" ref="D94:L94" si="54">D49*D$63*$C$7</f>
        <v>51000</v>
      </c>
      <c r="E94" s="21">
        <f t="shared" si="54"/>
        <v>104000</v>
      </c>
      <c r="F94" s="21">
        <f t="shared" si="54"/>
        <v>106500</v>
      </c>
      <c r="G94" s="21">
        <f t="shared" si="54"/>
        <v>51000</v>
      </c>
      <c r="H94" s="21">
        <f t="shared" si="54"/>
        <v>37000</v>
      </c>
      <c r="I94" s="21">
        <f t="shared" si="54"/>
        <v>80000</v>
      </c>
      <c r="J94" s="21">
        <f t="shared" si="54"/>
        <v>119500</v>
      </c>
      <c r="K94" s="21">
        <f t="shared" si="54"/>
        <v>90524.151309408335</v>
      </c>
      <c r="L94" s="21">
        <f t="shared" si="54"/>
        <v>97508.050436469464</v>
      </c>
      <c r="M94" s="21">
        <f t="shared" ref="M94:N94" si="55">M49*M$63*$C$7</f>
        <v>74000</v>
      </c>
      <c r="N94" s="131">
        <f t="shared" si="55"/>
        <v>23500</v>
      </c>
    </row>
    <row r="95" spans="2:14" s="18" customFormat="1" x14ac:dyDescent="0.25">
      <c r="B95" s="165" t="s">
        <v>163</v>
      </c>
      <c r="C95" s="20"/>
      <c r="D95" s="21">
        <f t="shared" ref="D95:L95" si="56">D50*D$63*$C$7</f>
        <v>664500</v>
      </c>
      <c r="E95" s="21">
        <f t="shared" si="56"/>
        <v>898000</v>
      </c>
      <c r="F95" s="21">
        <f t="shared" si="56"/>
        <v>1044000</v>
      </c>
      <c r="G95" s="21">
        <f t="shared" si="56"/>
        <v>630000</v>
      </c>
      <c r="H95" s="21">
        <f t="shared" si="56"/>
        <v>392500</v>
      </c>
      <c r="I95" s="21">
        <f t="shared" si="56"/>
        <v>543500</v>
      </c>
      <c r="J95" s="21">
        <f t="shared" si="56"/>
        <v>736000</v>
      </c>
      <c r="K95" s="21">
        <f t="shared" si="56"/>
        <v>889096.43452958297</v>
      </c>
      <c r="L95" s="21">
        <f t="shared" si="56"/>
        <v>940865.47817652789</v>
      </c>
      <c r="M95" s="21">
        <f t="shared" ref="M95:N95" si="57">M50*M$63*$C$7</f>
        <v>1040500</v>
      </c>
      <c r="N95" s="131">
        <f t="shared" si="57"/>
        <v>1274500</v>
      </c>
    </row>
    <row r="96" spans="2:14" s="18" customFormat="1" x14ac:dyDescent="0.25">
      <c r="B96" s="165" t="s">
        <v>164</v>
      </c>
      <c r="C96" s="20"/>
      <c r="D96" s="21">
        <f t="shared" ref="D96:L96" si="58">D51*D$63*$C$7</f>
        <v>11000</v>
      </c>
      <c r="E96" s="21">
        <f t="shared" si="58"/>
        <v>13500</v>
      </c>
      <c r="F96" s="21">
        <f t="shared" si="58"/>
        <v>12500</v>
      </c>
      <c r="G96" s="21">
        <f t="shared" si="58"/>
        <v>9000</v>
      </c>
      <c r="H96" s="21">
        <f t="shared" si="58"/>
        <v>8000</v>
      </c>
      <c r="I96" s="21">
        <f t="shared" si="58"/>
        <v>8000</v>
      </c>
      <c r="J96" s="21">
        <f t="shared" si="58"/>
        <v>5000</v>
      </c>
      <c r="K96" s="21">
        <f t="shared" si="58"/>
        <v>7730.2774005819583</v>
      </c>
      <c r="L96" s="21">
        <f t="shared" si="58"/>
        <v>9743.4258001939852</v>
      </c>
      <c r="M96" s="21">
        <f t="shared" ref="M96:N96" si="59">M51*M$63*$C$7</f>
        <v>13000.000000000002</v>
      </c>
      <c r="N96" s="131">
        <f t="shared" si="59"/>
        <v>11000</v>
      </c>
    </row>
    <row r="97" spans="2:14" s="18" customFormat="1" x14ac:dyDescent="0.25">
      <c r="B97" s="165" t="s">
        <v>165</v>
      </c>
      <c r="C97" s="20"/>
      <c r="D97" s="21">
        <f t="shared" ref="D97:L97" si="60">D52*D$63*$C$7</f>
        <v>0</v>
      </c>
      <c r="E97" s="21">
        <f t="shared" si="60"/>
        <v>0</v>
      </c>
      <c r="F97" s="21">
        <f t="shared" si="60"/>
        <v>0</v>
      </c>
      <c r="G97" s="21">
        <f t="shared" si="60"/>
        <v>0</v>
      </c>
      <c r="H97" s="21">
        <f t="shared" si="60"/>
        <v>0</v>
      </c>
      <c r="I97" s="21">
        <f t="shared" si="60"/>
        <v>0</v>
      </c>
      <c r="J97" s="21">
        <f t="shared" si="60"/>
        <v>0</v>
      </c>
      <c r="K97" s="21">
        <f t="shared" si="60"/>
        <v>0</v>
      </c>
      <c r="L97" s="21">
        <f t="shared" si="60"/>
        <v>0</v>
      </c>
      <c r="M97" s="21">
        <f t="shared" ref="M97:N97" si="61">M52*M$63*$C$7</f>
        <v>0</v>
      </c>
      <c r="N97" s="131">
        <f t="shared" si="61"/>
        <v>0</v>
      </c>
    </row>
    <row r="98" spans="2:14" s="18" customFormat="1" x14ac:dyDescent="0.25">
      <c r="B98" s="165" t="s">
        <v>166</v>
      </c>
      <c r="C98" s="20"/>
      <c r="D98" s="21">
        <f t="shared" ref="D98:L98" si="62">D53*D$63*$C$7</f>
        <v>3767000</v>
      </c>
      <c r="E98" s="21">
        <f t="shared" si="62"/>
        <v>4879500</v>
      </c>
      <c r="F98" s="21">
        <f t="shared" si="62"/>
        <v>4481000</v>
      </c>
      <c r="G98" s="21">
        <f t="shared" si="62"/>
        <v>3467500</v>
      </c>
      <c r="H98" s="21">
        <f t="shared" si="62"/>
        <v>2719000</v>
      </c>
      <c r="I98" s="21">
        <f t="shared" si="62"/>
        <v>3409000</v>
      </c>
      <c r="J98" s="21">
        <f t="shared" si="62"/>
        <v>4491500</v>
      </c>
      <c r="K98" s="21">
        <f t="shared" si="62"/>
        <v>3607717.9321047524</v>
      </c>
      <c r="L98" s="21">
        <f t="shared" si="62"/>
        <v>2933072.6440349175</v>
      </c>
      <c r="M98" s="21">
        <f t="shared" ref="M98:N98" si="63">M53*M$63*$C$7</f>
        <v>2593000</v>
      </c>
      <c r="N98" s="131">
        <f t="shared" si="63"/>
        <v>2675500</v>
      </c>
    </row>
    <row r="99" spans="2:14" s="18" customFormat="1" x14ac:dyDescent="0.25">
      <c r="B99" s="165" t="s">
        <v>186</v>
      </c>
      <c r="C99" s="20"/>
      <c r="D99" s="21">
        <f t="shared" ref="D99:L99" si="64">D54*D$63*$C$7</f>
        <v>0</v>
      </c>
      <c r="E99" s="21">
        <f t="shared" si="64"/>
        <v>0</v>
      </c>
      <c r="F99" s="21">
        <f t="shared" si="64"/>
        <v>0</v>
      </c>
      <c r="G99" s="21">
        <f t="shared" si="64"/>
        <v>0</v>
      </c>
      <c r="H99" s="21">
        <f t="shared" si="64"/>
        <v>0</v>
      </c>
      <c r="I99" s="21">
        <f t="shared" si="64"/>
        <v>0</v>
      </c>
      <c r="J99" s="21">
        <f t="shared" si="64"/>
        <v>0</v>
      </c>
      <c r="K99" s="21">
        <f t="shared" si="64"/>
        <v>0</v>
      </c>
      <c r="L99" s="21">
        <f t="shared" si="64"/>
        <v>0</v>
      </c>
      <c r="M99" s="21">
        <f t="shared" ref="M99:N99" si="65">M54*M$63*$C$7</f>
        <v>647500</v>
      </c>
      <c r="N99" s="131">
        <f t="shared" si="65"/>
        <v>576000</v>
      </c>
    </row>
    <row r="100" spans="2:14" s="18" customFormat="1" x14ac:dyDescent="0.25">
      <c r="B100" s="165" t="s">
        <v>167</v>
      </c>
      <c r="C100" s="20"/>
      <c r="D100" s="21">
        <f t="shared" ref="D100:L100" si="66">D55*D$63*$C$7</f>
        <v>0</v>
      </c>
      <c r="E100" s="21">
        <f t="shared" si="66"/>
        <v>0</v>
      </c>
      <c r="F100" s="21">
        <f t="shared" si="66"/>
        <v>0</v>
      </c>
      <c r="G100" s="21">
        <f t="shared" si="66"/>
        <v>0</v>
      </c>
      <c r="H100" s="21">
        <f t="shared" si="66"/>
        <v>0</v>
      </c>
      <c r="I100" s="21">
        <f t="shared" si="66"/>
        <v>0</v>
      </c>
      <c r="J100" s="21">
        <f t="shared" si="66"/>
        <v>0</v>
      </c>
      <c r="K100" s="21">
        <f t="shared" si="66"/>
        <v>0</v>
      </c>
      <c r="L100" s="21">
        <f t="shared" si="66"/>
        <v>0</v>
      </c>
      <c r="M100" s="21">
        <f t="shared" ref="M100:N100" si="67">M55*M$63*$C$7</f>
        <v>0</v>
      </c>
      <c r="N100" s="131">
        <f t="shared" si="67"/>
        <v>0</v>
      </c>
    </row>
    <row r="101" spans="2:14" s="18" customFormat="1" x14ac:dyDescent="0.25">
      <c r="B101" s="165" t="s">
        <v>168</v>
      </c>
      <c r="C101" s="20"/>
      <c r="D101" s="21">
        <f t="shared" ref="D101:L101" si="68">D56*D$63*$C$7</f>
        <v>11194500</v>
      </c>
      <c r="E101" s="21">
        <f t="shared" si="68"/>
        <v>15604500</v>
      </c>
      <c r="F101" s="21">
        <f t="shared" si="68"/>
        <v>15216000</v>
      </c>
      <c r="G101" s="21">
        <f t="shared" si="68"/>
        <v>9755500</v>
      </c>
      <c r="H101" s="21">
        <f t="shared" si="68"/>
        <v>9800500</v>
      </c>
      <c r="I101" s="21">
        <f t="shared" si="68"/>
        <v>11420000</v>
      </c>
      <c r="J101" s="21">
        <f t="shared" si="68"/>
        <v>13404500</v>
      </c>
      <c r="K101" s="21">
        <f t="shared" si="68"/>
        <v>13277797.89330747</v>
      </c>
      <c r="L101" s="21">
        <f t="shared" si="68"/>
        <v>13183099.297769155</v>
      </c>
      <c r="M101" s="21">
        <f t="shared" ref="M101:N101" si="69">M56*M$63*$C$7</f>
        <v>14013500</v>
      </c>
      <c r="N101" s="131">
        <f t="shared" si="69"/>
        <v>13839500</v>
      </c>
    </row>
    <row r="102" spans="2:14" s="18" customFormat="1" x14ac:dyDescent="0.25">
      <c r="B102" s="165" t="s">
        <v>169</v>
      </c>
      <c r="C102" s="20"/>
      <c r="D102" s="21">
        <f t="shared" ref="D102:L102" si="70">D57*D$63*$C$7</f>
        <v>829500</v>
      </c>
      <c r="E102" s="21">
        <f t="shared" si="70"/>
        <v>1015500</v>
      </c>
      <c r="F102" s="21">
        <f t="shared" si="70"/>
        <v>867500</v>
      </c>
      <c r="G102" s="21">
        <f t="shared" si="70"/>
        <v>534500</v>
      </c>
      <c r="H102" s="21">
        <f t="shared" si="70"/>
        <v>549500</v>
      </c>
      <c r="I102" s="21">
        <f t="shared" si="70"/>
        <v>599000</v>
      </c>
      <c r="J102" s="21">
        <f t="shared" si="70"/>
        <v>647500</v>
      </c>
      <c r="K102" s="21">
        <f t="shared" si="70"/>
        <v>614087.61978661502</v>
      </c>
      <c r="L102" s="21">
        <f t="shared" si="70"/>
        <v>596529.2065955383</v>
      </c>
      <c r="M102" s="21">
        <f t="shared" ref="M102:N102" si="71">M57*M$63*$C$7</f>
        <v>641000</v>
      </c>
      <c r="N102" s="131">
        <f t="shared" si="71"/>
        <v>575000</v>
      </c>
    </row>
    <row r="103" spans="2:14" s="18" customFormat="1" x14ac:dyDescent="0.25">
      <c r="B103" s="165" t="s">
        <v>170</v>
      </c>
      <c r="C103" s="20"/>
      <c r="D103" s="21">
        <f t="shared" ref="D103:L103" si="72">D58*D$63*$C$7</f>
        <v>10000</v>
      </c>
      <c r="E103" s="21">
        <f t="shared" si="72"/>
        <v>14500</v>
      </c>
      <c r="F103" s="21">
        <f t="shared" si="72"/>
        <v>11500</v>
      </c>
      <c r="G103" s="21">
        <f t="shared" si="72"/>
        <v>5500</v>
      </c>
      <c r="H103" s="21">
        <f t="shared" si="72"/>
        <v>4000</v>
      </c>
      <c r="I103" s="21">
        <f t="shared" si="72"/>
        <v>8500</v>
      </c>
      <c r="J103" s="21">
        <f t="shared" si="72"/>
        <v>10000</v>
      </c>
      <c r="K103" s="21">
        <f t="shared" si="72"/>
        <v>8791.3462657613964</v>
      </c>
      <c r="L103" s="21">
        <f t="shared" si="72"/>
        <v>11097.115421920465</v>
      </c>
      <c r="M103" s="21">
        <f t="shared" ref="M103:N103" si="73">M58*M$63*$C$7</f>
        <v>10500</v>
      </c>
      <c r="N103" s="131">
        <f t="shared" si="73"/>
        <v>3250</v>
      </c>
    </row>
    <row r="104" spans="2:14" s="18" customFormat="1" x14ac:dyDescent="0.25">
      <c r="B104" s="175" t="s">
        <v>180</v>
      </c>
      <c r="C104" s="169" t="s">
        <v>171</v>
      </c>
      <c r="D104" s="204">
        <f>SUM(D68:D103)</f>
        <v>35096000</v>
      </c>
      <c r="E104" s="204">
        <f t="shared" ref="E104:L104" si="74">SUM(E68:E103)</f>
        <v>52179500</v>
      </c>
      <c r="F104" s="204">
        <f t="shared" si="74"/>
        <v>53717500</v>
      </c>
      <c r="G104" s="204">
        <f t="shared" si="74"/>
        <v>34987000</v>
      </c>
      <c r="H104" s="204">
        <f t="shared" si="74"/>
        <v>35637500</v>
      </c>
      <c r="I104" s="204">
        <f t="shared" si="74"/>
        <v>46047000</v>
      </c>
      <c r="J104" s="204">
        <f t="shared" si="74"/>
        <v>51711500</v>
      </c>
      <c r="K104" s="204">
        <f t="shared" si="74"/>
        <v>50611009.006789528</v>
      </c>
      <c r="L104" s="202">
        <f t="shared" si="74"/>
        <v>48812836.335596517</v>
      </c>
      <c r="M104" s="202">
        <f t="shared" ref="M104:N104" si="75">SUM(M68:M103)</f>
        <v>54973000</v>
      </c>
      <c r="N104" s="205">
        <f t="shared" si="75"/>
        <v>51912750</v>
      </c>
    </row>
    <row r="105" spans="2:14" x14ac:dyDescent="0.25">
      <c r="F105" s="45"/>
      <c r="G105" s="45"/>
      <c r="H105" s="45"/>
      <c r="I105" s="45"/>
      <c r="J105" s="45"/>
      <c r="K105" s="45"/>
    </row>
    <row r="106" spans="2:14" x14ac:dyDescent="0.25">
      <c r="B106" s="14"/>
      <c r="C106" s="14"/>
      <c r="D106" s="14"/>
      <c r="E106" s="14"/>
      <c r="F106" s="50"/>
      <c r="G106" s="50"/>
      <c r="H106" s="50"/>
      <c r="I106" s="50"/>
      <c r="J106" s="50"/>
      <c r="K106" s="50"/>
    </row>
    <row r="107" spans="2:14" ht="69.75" customHeight="1" x14ac:dyDescent="0.25">
      <c r="B107" s="472" t="s">
        <v>570</v>
      </c>
      <c r="C107" s="17" t="s">
        <v>58</v>
      </c>
      <c r="D107" s="26"/>
      <c r="E107" s="26"/>
      <c r="F107" s="26"/>
      <c r="G107" s="26"/>
      <c r="H107" s="45"/>
      <c r="I107" s="45"/>
      <c r="J107" s="45"/>
      <c r="K107" s="45"/>
    </row>
    <row r="108" spans="2:14" x14ac:dyDescent="0.25">
      <c r="B108" s="46" t="s">
        <v>59</v>
      </c>
      <c r="C108" s="47">
        <v>0.1</v>
      </c>
      <c r="D108" s="117"/>
      <c r="E108" s="117"/>
      <c r="F108" s="45"/>
      <c r="G108" s="45"/>
      <c r="H108" s="43"/>
      <c r="I108" s="43"/>
      <c r="J108" s="43"/>
      <c r="K108" s="43"/>
    </row>
    <row r="109" spans="2:14" x14ac:dyDescent="0.25">
      <c r="B109" s="46" t="s">
        <v>60</v>
      </c>
      <c r="C109" s="47">
        <v>0</v>
      </c>
      <c r="D109" s="117"/>
      <c r="E109" s="117"/>
      <c r="F109" s="11"/>
      <c r="G109" s="45"/>
      <c r="H109" s="43"/>
      <c r="I109" s="43"/>
      <c r="J109" s="43"/>
      <c r="K109" s="43"/>
    </row>
    <row r="110" spans="2:14" x14ac:dyDescent="0.25">
      <c r="B110" s="46" t="s">
        <v>61</v>
      </c>
      <c r="C110" s="47">
        <v>0.3</v>
      </c>
      <c r="D110" s="117"/>
      <c r="E110" s="117"/>
      <c r="F110" s="11"/>
      <c r="G110" s="45"/>
      <c r="H110" s="43"/>
      <c r="I110" s="43"/>
      <c r="J110" s="43"/>
      <c r="K110" s="43"/>
    </row>
    <row r="111" spans="2:14" x14ac:dyDescent="0.25">
      <c r="B111" s="46" t="s">
        <v>62</v>
      </c>
      <c r="C111" s="47">
        <v>0.8</v>
      </c>
      <c r="D111" s="117"/>
      <c r="E111" s="117"/>
      <c r="F111" s="11"/>
      <c r="G111" s="45"/>
      <c r="H111" s="43"/>
      <c r="I111" s="43"/>
      <c r="J111" s="43"/>
      <c r="K111" s="43"/>
    </row>
    <row r="112" spans="2:14" x14ac:dyDescent="0.25">
      <c r="B112" s="46" t="s">
        <v>63</v>
      </c>
      <c r="C112" s="47">
        <v>0.8</v>
      </c>
      <c r="D112" s="117"/>
      <c r="E112" s="117"/>
      <c r="F112" s="11"/>
      <c r="G112" s="45"/>
      <c r="H112" s="43"/>
      <c r="I112" s="43"/>
      <c r="J112" s="43"/>
      <c r="K112" s="43"/>
    </row>
    <row r="113" spans="2:11" x14ac:dyDescent="0.25">
      <c r="B113" s="46" t="s">
        <v>64</v>
      </c>
      <c r="C113" s="47">
        <v>0.2</v>
      </c>
      <c r="D113" s="117"/>
      <c r="E113" s="117"/>
      <c r="F113" s="11"/>
      <c r="G113" s="45"/>
      <c r="H113" s="43"/>
      <c r="I113" s="43"/>
      <c r="J113" s="43"/>
      <c r="K113" s="43"/>
    </row>
    <row r="114" spans="2:11" x14ac:dyDescent="0.25">
      <c r="B114" s="48" t="s">
        <v>65</v>
      </c>
      <c r="C114" s="49">
        <v>0.8</v>
      </c>
      <c r="D114" s="117"/>
      <c r="E114" s="117"/>
      <c r="F114" s="11"/>
      <c r="G114" s="45"/>
      <c r="H114" s="43"/>
      <c r="I114" s="43"/>
      <c r="J114" s="43"/>
      <c r="K114" s="43"/>
    </row>
    <row r="115" spans="2:11" x14ac:dyDescent="0.25">
      <c r="B115" s="73"/>
      <c r="C115" s="74"/>
      <c r="D115" s="117"/>
      <c r="E115" s="117"/>
      <c r="F115" s="11"/>
      <c r="G115" s="45"/>
      <c r="H115" s="43"/>
      <c r="I115" s="43"/>
      <c r="J115" s="43"/>
      <c r="K115" s="43"/>
    </row>
    <row r="116" spans="2:11" ht="16.5" thickBot="1" x14ac:dyDescent="0.3">
      <c r="B116" s="73"/>
      <c r="C116" s="74"/>
      <c r="D116" s="117"/>
      <c r="E116" s="117"/>
      <c r="F116" s="11"/>
      <c r="G116" s="45"/>
      <c r="H116" s="43"/>
      <c r="I116" s="43"/>
      <c r="J116" s="43"/>
      <c r="K116" s="43"/>
    </row>
    <row r="117" spans="2:11" x14ac:dyDescent="0.25">
      <c r="B117" s="559" t="s">
        <v>66</v>
      </c>
      <c r="C117" s="560"/>
      <c r="D117" s="118"/>
      <c r="E117" s="118"/>
    </row>
    <row r="118" spans="2:11" x14ac:dyDescent="0.25">
      <c r="B118" s="8" t="s">
        <v>4</v>
      </c>
      <c r="C118" s="7">
        <f>C109</f>
        <v>0</v>
      </c>
      <c r="D118" s="12"/>
      <c r="E118" s="12"/>
    </row>
    <row r="119" spans="2:11" x14ac:dyDescent="0.25">
      <c r="B119" s="8" t="s">
        <v>5</v>
      </c>
      <c r="C119" s="7">
        <f>C113</f>
        <v>0.2</v>
      </c>
      <c r="D119" s="12"/>
      <c r="E119" s="12"/>
    </row>
    <row r="120" spans="2:11" x14ac:dyDescent="0.25">
      <c r="B120" s="4" t="s">
        <v>2</v>
      </c>
      <c r="C120" s="5">
        <f>C112</f>
        <v>0.8</v>
      </c>
      <c r="D120" s="12"/>
      <c r="E120" s="12"/>
    </row>
    <row r="121" spans="2:11" x14ac:dyDescent="0.25">
      <c r="B121" s="6" t="s">
        <v>6</v>
      </c>
      <c r="C121" s="7">
        <f>C112</f>
        <v>0.8</v>
      </c>
      <c r="D121" s="12"/>
      <c r="E121" s="12"/>
    </row>
    <row r="122" spans="2:11" x14ac:dyDescent="0.25">
      <c r="B122" s="6" t="s">
        <v>50</v>
      </c>
      <c r="C122" s="7">
        <f>C109</f>
        <v>0</v>
      </c>
      <c r="D122" s="12"/>
      <c r="E122" s="12"/>
    </row>
    <row r="123" spans="2:11" x14ac:dyDescent="0.25">
      <c r="B123" s="8" t="s">
        <v>7</v>
      </c>
      <c r="C123" s="7">
        <f>C112</f>
        <v>0.8</v>
      </c>
      <c r="D123" s="12"/>
      <c r="E123" s="12"/>
    </row>
    <row r="124" spans="2:11" x14ac:dyDescent="0.25">
      <c r="B124" s="6" t="s">
        <v>1</v>
      </c>
      <c r="C124" s="7">
        <f>C112</f>
        <v>0.8</v>
      </c>
      <c r="D124" s="12"/>
      <c r="E124" s="12"/>
    </row>
    <row r="125" spans="2:11" x14ac:dyDescent="0.25">
      <c r="B125" s="6" t="s">
        <v>12</v>
      </c>
      <c r="C125" s="7">
        <f>C112</f>
        <v>0.8</v>
      </c>
      <c r="D125" s="12"/>
      <c r="E125" s="12"/>
    </row>
    <row r="126" spans="2:11" x14ac:dyDescent="0.25">
      <c r="B126" s="6" t="s">
        <v>56</v>
      </c>
      <c r="C126" s="7">
        <f>C112</f>
        <v>0.8</v>
      </c>
      <c r="D126" s="12"/>
      <c r="E126" s="12"/>
    </row>
    <row r="127" spans="2:11" x14ac:dyDescent="0.25">
      <c r="B127" s="6" t="s">
        <v>8</v>
      </c>
      <c r="C127" s="7">
        <f>C112</f>
        <v>0.8</v>
      </c>
      <c r="D127" s="12"/>
      <c r="E127" s="12"/>
    </row>
    <row r="128" spans="2:11" s="13" customFormat="1" x14ac:dyDescent="0.25">
      <c r="B128" s="6" t="s">
        <v>9</v>
      </c>
      <c r="C128" s="7">
        <f>C109</f>
        <v>0</v>
      </c>
      <c r="D128" s="12"/>
      <c r="E128" s="12"/>
      <c r="F128" s="2"/>
      <c r="G128" s="2"/>
      <c r="H128" s="2"/>
      <c r="I128" s="2"/>
      <c r="J128" s="2"/>
      <c r="K128" s="2"/>
    </row>
    <row r="129" spans="2:11" s="13" customFormat="1" x14ac:dyDescent="0.25">
      <c r="B129" s="6" t="s">
        <v>10</v>
      </c>
      <c r="C129" s="7">
        <f>C113</f>
        <v>0.2</v>
      </c>
      <c r="D129" s="12"/>
      <c r="E129" s="12"/>
      <c r="F129" s="2"/>
      <c r="G129" s="2"/>
      <c r="H129" s="2"/>
      <c r="I129" s="2"/>
      <c r="J129" s="2"/>
      <c r="K129" s="2"/>
    </row>
    <row r="130" spans="2:11" s="13" customFormat="1" ht="16.5" thickBot="1" x14ac:dyDescent="0.3">
      <c r="B130" s="9" t="s">
        <v>882</v>
      </c>
      <c r="C130" s="10">
        <f>C109</f>
        <v>0</v>
      </c>
      <c r="D130" s="12"/>
      <c r="E130" s="12"/>
      <c r="F130" s="2"/>
      <c r="G130" s="2"/>
      <c r="H130" s="2"/>
      <c r="I130" s="2"/>
      <c r="J130" s="2"/>
      <c r="K130" s="2"/>
    </row>
    <row r="131" spans="2:11" x14ac:dyDescent="0.25">
      <c r="B131" s="13"/>
      <c r="C131" s="14"/>
      <c r="D131" s="14"/>
      <c r="E131" s="14"/>
    </row>
    <row r="132" spans="2:11" ht="16.5" thickBot="1" x14ac:dyDescent="0.3">
      <c r="B132" s="13"/>
      <c r="C132" s="14"/>
      <c r="D132" s="14"/>
      <c r="E132" s="14"/>
    </row>
    <row r="133" spans="2:11" ht="64.5" customHeight="1" x14ac:dyDescent="0.25">
      <c r="B133" s="476" t="s">
        <v>573</v>
      </c>
      <c r="C133" s="51" t="s">
        <v>13</v>
      </c>
      <c r="D133" s="27"/>
      <c r="E133" s="27"/>
    </row>
    <row r="134" spans="2:11" ht="16.5" thickBot="1" x14ac:dyDescent="0.3">
      <c r="B134" s="9"/>
      <c r="C134" s="52">
        <v>0.25</v>
      </c>
      <c r="D134" s="71"/>
      <c r="E134" s="71"/>
    </row>
    <row r="135" spans="2:11" x14ac:dyDescent="0.25">
      <c r="B135" s="11"/>
      <c r="C135" s="53"/>
      <c r="D135" s="53"/>
      <c r="E135" s="53"/>
    </row>
    <row r="136" spans="2:11" ht="16.5" thickBot="1" x14ac:dyDescent="0.3">
      <c r="B136" s="13"/>
      <c r="C136" s="14"/>
      <c r="D136" s="14"/>
      <c r="E136" s="14"/>
    </row>
    <row r="137" spans="2:11" ht="18.75" x14ac:dyDescent="0.35">
      <c r="B137" s="54" t="s">
        <v>73</v>
      </c>
      <c r="C137" s="55" t="s">
        <v>0</v>
      </c>
      <c r="D137" s="58"/>
      <c r="E137" s="58"/>
    </row>
    <row r="138" spans="2:11" x14ac:dyDescent="0.25">
      <c r="B138" s="8" t="s">
        <v>4</v>
      </c>
      <c r="C138" s="7">
        <f t="shared" ref="C138:C150" si="76">C118*$C$134</f>
        <v>0</v>
      </c>
      <c r="D138" s="12"/>
      <c r="E138" s="12"/>
    </row>
    <row r="139" spans="2:11" x14ac:dyDescent="0.25">
      <c r="B139" s="8" t="s">
        <v>5</v>
      </c>
      <c r="C139" s="7">
        <f t="shared" si="76"/>
        <v>0.05</v>
      </c>
      <c r="D139" s="12"/>
      <c r="E139" s="12"/>
    </row>
    <row r="140" spans="2:11" s="13" customFormat="1" x14ac:dyDescent="0.25">
      <c r="B140" s="4" t="s">
        <v>2</v>
      </c>
      <c r="C140" s="5">
        <f t="shared" si="76"/>
        <v>0.2</v>
      </c>
      <c r="D140" s="12"/>
      <c r="E140" s="12"/>
      <c r="F140" s="2"/>
      <c r="G140" s="2"/>
      <c r="H140" s="2"/>
      <c r="I140" s="2"/>
      <c r="J140" s="2"/>
      <c r="K140" s="2"/>
    </row>
    <row r="141" spans="2:11" s="13" customFormat="1" x14ac:dyDescent="0.25">
      <c r="B141" s="6" t="s">
        <v>6</v>
      </c>
      <c r="C141" s="7">
        <f t="shared" si="76"/>
        <v>0.2</v>
      </c>
      <c r="D141" s="12"/>
      <c r="E141" s="12"/>
      <c r="F141" s="2"/>
      <c r="G141" s="2"/>
      <c r="H141" s="2"/>
      <c r="I141" s="2"/>
      <c r="J141" s="2"/>
      <c r="K141" s="2"/>
    </row>
    <row r="142" spans="2:11" x14ac:dyDescent="0.25">
      <c r="B142" s="6" t="s">
        <v>50</v>
      </c>
      <c r="C142" s="7">
        <f t="shared" si="76"/>
        <v>0</v>
      </c>
      <c r="D142" s="12"/>
      <c r="E142" s="12"/>
    </row>
    <row r="143" spans="2:11" x14ac:dyDescent="0.25">
      <c r="B143" s="8" t="s">
        <v>7</v>
      </c>
      <c r="C143" s="7">
        <f t="shared" si="76"/>
        <v>0.2</v>
      </c>
      <c r="D143" s="12"/>
      <c r="E143" s="12"/>
    </row>
    <row r="144" spans="2:11" x14ac:dyDescent="0.25">
      <c r="B144" s="6" t="s">
        <v>1</v>
      </c>
      <c r="C144" s="7">
        <f t="shared" si="76"/>
        <v>0.2</v>
      </c>
      <c r="D144" s="12"/>
      <c r="E144" s="12"/>
    </row>
    <row r="145" spans="2:14" x14ac:dyDescent="0.25">
      <c r="B145" s="6" t="s">
        <v>12</v>
      </c>
      <c r="C145" s="7">
        <f t="shared" si="76"/>
        <v>0.2</v>
      </c>
      <c r="D145" s="12"/>
      <c r="E145" s="12"/>
    </row>
    <row r="146" spans="2:14" x14ac:dyDescent="0.25">
      <c r="B146" s="6" t="s">
        <v>56</v>
      </c>
      <c r="C146" s="7">
        <f t="shared" si="76"/>
        <v>0.2</v>
      </c>
      <c r="D146" s="12"/>
      <c r="E146" s="12"/>
    </row>
    <row r="147" spans="2:14" x14ac:dyDescent="0.25">
      <c r="B147" s="6" t="s">
        <v>8</v>
      </c>
      <c r="C147" s="7">
        <f t="shared" si="76"/>
        <v>0.2</v>
      </c>
      <c r="D147" s="12"/>
      <c r="E147" s="12"/>
    </row>
    <row r="148" spans="2:14" x14ac:dyDescent="0.25">
      <c r="B148" s="6" t="s">
        <v>9</v>
      </c>
      <c r="C148" s="7">
        <f t="shared" si="76"/>
        <v>0</v>
      </c>
      <c r="D148" s="12"/>
      <c r="E148" s="12"/>
    </row>
    <row r="149" spans="2:14" x14ac:dyDescent="0.25">
      <c r="B149" s="6" t="s">
        <v>10</v>
      </c>
      <c r="C149" s="7">
        <f t="shared" si="76"/>
        <v>0.05</v>
      </c>
      <c r="D149" s="12"/>
      <c r="E149" s="12"/>
      <c r="F149" s="56"/>
      <c r="G149" s="56"/>
      <c r="H149" s="56"/>
      <c r="I149" s="56"/>
    </row>
    <row r="150" spans="2:14" ht="16.5" thickBot="1" x14ac:dyDescent="0.3">
      <c r="B150" s="9" t="s">
        <v>882</v>
      </c>
      <c r="C150" s="10">
        <f t="shared" si="76"/>
        <v>0</v>
      </c>
      <c r="D150" s="12"/>
      <c r="E150" s="12"/>
      <c r="F150" s="56"/>
      <c r="G150" s="56"/>
      <c r="H150" s="56"/>
      <c r="I150" s="56"/>
    </row>
    <row r="151" spans="2:14" x14ac:dyDescent="0.25">
      <c r="B151" s="11"/>
      <c r="C151" s="53"/>
      <c r="D151" s="53"/>
      <c r="E151" s="53"/>
      <c r="F151" s="56"/>
      <c r="G151" s="56"/>
      <c r="H151" s="56"/>
      <c r="I151" s="56"/>
    </row>
    <row r="152" spans="2:14" ht="16.5" thickBot="1" x14ac:dyDescent="0.3">
      <c r="B152" s="57"/>
      <c r="C152" s="58"/>
      <c r="D152" s="58"/>
      <c r="E152" s="58"/>
      <c r="H152" s="59"/>
      <c r="I152" s="59"/>
    </row>
    <row r="153" spans="2:14" ht="68.25" customHeight="1" x14ac:dyDescent="0.25">
      <c r="B153" s="475" t="s">
        <v>572</v>
      </c>
      <c r="C153" s="51" t="s">
        <v>19</v>
      </c>
      <c r="D153" s="27"/>
      <c r="E153" s="27"/>
    </row>
    <row r="154" spans="2:14" ht="16.5" thickBot="1" x14ac:dyDescent="0.3">
      <c r="B154" s="9"/>
      <c r="C154" s="52">
        <v>0.35</v>
      </c>
      <c r="D154" s="71"/>
      <c r="E154" s="71"/>
    </row>
    <row r="155" spans="2:14" x14ac:dyDescent="0.25">
      <c r="B155" s="11"/>
      <c r="C155" s="71"/>
      <c r="D155" s="71"/>
      <c r="E155" s="71"/>
    </row>
    <row r="156" spans="2:14" x14ac:dyDescent="0.25">
      <c r="B156" s="13"/>
      <c r="C156" s="14"/>
      <c r="D156" s="14"/>
      <c r="E156" s="14"/>
    </row>
    <row r="157" spans="2:14" s="18" customFormat="1" x14ac:dyDescent="0.25">
      <c r="B157" s="60" t="s">
        <v>102</v>
      </c>
      <c r="C157" s="16" t="s">
        <v>90</v>
      </c>
      <c r="D157" s="16">
        <v>2005</v>
      </c>
      <c r="E157" s="16">
        <v>2006</v>
      </c>
      <c r="F157" s="16">
        <v>2007</v>
      </c>
      <c r="G157" s="16">
        <v>2008</v>
      </c>
      <c r="H157" s="16">
        <v>2009</v>
      </c>
      <c r="I157" s="16">
        <v>2010</v>
      </c>
      <c r="J157" s="16">
        <v>2011</v>
      </c>
      <c r="K157" s="16">
        <v>2012</v>
      </c>
      <c r="L157" s="16">
        <v>2013</v>
      </c>
      <c r="M157" s="16">
        <v>2014</v>
      </c>
      <c r="N157" s="17">
        <v>2015</v>
      </c>
    </row>
    <row r="158" spans="2:14" s="18" customFormat="1" x14ac:dyDescent="0.25">
      <c r="B158" s="176" t="s">
        <v>22</v>
      </c>
      <c r="C158" s="38"/>
      <c r="D158" s="282"/>
      <c r="E158" s="282"/>
      <c r="F158" s="282"/>
      <c r="G158" s="282"/>
      <c r="H158" s="282"/>
      <c r="I158" s="282"/>
      <c r="J158" s="282"/>
      <c r="K158" s="282"/>
      <c r="L158" s="182"/>
      <c r="M158" s="182"/>
      <c r="N158" s="286"/>
    </row>
    <row r="159" spans="2:14" s="18" customFormat="1" x14ac:dyDescent="0.25">
      <c r="B159" s="165" t="s">
        <v>136</v>
      </c>
      <c r="C159" s="20"/>
      <c r="D159" s="211">
        <f t="shared" ref="D159:M159" si="77">((D68-$C$154)*$C$140)/10^3</f>
        <v>-6.9999999999999994E-5</v>
      </c>
      <c r="E159" s="211">
        <f t="shared" si="77"/>
        <v>-6.9999999999999994E-5</v>
      </c>
      <c r="F159" s="211">
        <f t="shared" si="77"/>
        <v>-6.9999999999999994E-5</v>
      </c>
      <c r="G159" s="211">
        <f t="shared" si="77"/>
        <v>-6.9999999999999994E-5</v>
      </c>
      <c r="H159" s="211">
        <f t="shared" si="77"/>
        <v>-6.9999999999999994E-5</v>
      </c>
      <c r="I159" s="211">
        <f t="shared" si="77"/>
        <v>-6.9999999999999994E-5</v>
      </c>
      <c r="J159" s="211">
        <f t="shared" si="77"/>
        <v>-6.9999999999999994E-5</v>
      </c>
      <c r="K159" s="211">
        <f t="shared" si="77"/>
        <v>-6.9999999999999994E-5</v>
      </c>
      <c r="L159" s="211">
        <f t="shared" si="77"/>
        <v>-6.9999999999999994E-5</v>
      </c>
      <c r="M159" s="211">
        <f t="shared" si="77"/>
        <v>-6.9999999999999994E-5</v>
      </c>
      <c r="N159" s="212">
        <f t="shared" ref="N159" si="78">((N68-$C$154)*$C$140)/10^3</f>
        <v>-6.9999999999999994E-5</v>
      </c>
    </row>
    <row r="160" spans="2:14" s="18" customFormat="1" x14ac:dyDescent="0.25">
      <c r="B160" s="165" t="s">
        <v>137</v>
      </c>
      <c r="C160" s="20"/>
      <c r="D160" s="211">
        <f t="shared" ref="D160:L160" si="79">((D69-$C$154)*$C$140)/10^3</f>
        <v>468.99993000000001</v>
      </c>
      <c r="E160" s="211">
        <f t="shared" si="79"/>
        <v>627.59993000000009</v>
      </c>
      <c r="F160" s="211">
        <f t="shared" si="79"/>
        <v>568.49993000000006</v>
      </c>
      <c r="G160" s="211">
        <f t="shared" si="79"/>
        <v>311.39992999999998</v>
      </c>
      <c r="H160" s="211">
        <f t="shared" si="79"/>
        <v>213.79992999999999</v>
      </c>
      <c r="I160" s="211">
        <f t="shared" si="79"/>
        <v>353.29993000000002</v>
      </c>
      <c r="J160" s="211">
        <f t="shared" si="79"/>
        <v>441.09992999999997</v>
      </c>
      <c r="K160" s="211">
        <f t="shared" si="79"/>
        <v>343.67541709990309</v>
      </c>
      <c r="L160" s="21">
        <f t="shared" si="79"/>
        <v>279.22509236663433</v>
      </c>
      <c r="M160" s="21">
        <f t="shared" ref="M160:N160" si="80">((M69-$C$154)*$C$140)/10^3</f>
        <v>236.99993000000001</v>
      </c>
      <c r="N160" s="212">
        <f t="shared" si="80"/>
        <v>222.09993</v>
      </c>
    </row>
    <row r="161" spans="2:14" s="18" customFormat="1" x14ac:dyDescent="0.25">
      <c r="B161" s="165" t="s">
        <v>138</v>
      </c>
      <c r="C161" s="20"/>
      <c r="D161" s="211">
        <f t="shared" ref="D161:K161" si="81">((D70-$C$154)*$C$140)/10^3</f>
        <v>-6.9999999999999994E-5</v>
      </c>
      <c r="E161" s="211">
        <f t="shared" si="81"/>
        <v>-6.9999999999999994E-5</v>
      </c>
      <c r="F161" s="211">
        <f t="shared" si="81"/>
        <v>-6.9999999999999994E-5</v>
      </c>
      <c r="G161" s="211">
        <f t="shared" si="81"/>
        <v>-6.9999999999999994E-5</v>
      </c>
      <c r="H161" s="211">
        <f t="shared" si="81"/>
        <v>-6.9999999999999994E-5</v>
      </c>
      <c r="I161" s="211">
        <f t="shared" si="81"/>
        <v>-6.9999999999999994E-5</v>
      </c>
      <c r="J161" s="211">
        <f t="shared" si="81"/>
        <v>-6.9999999999999994E-5</v>
      </c>
      <c r="K161" s="211">
        <f t="shared" si="81"/>
        <v>-6.9999999999999994E-5</v>
      </c>
      <c r="L161" s="211">
        <f t="shared" ref="L161:M161" si="82">((L70-$C$154)*$C$140)/10^3</f>
        <v>-6.9999999999999994E-5</v>
      </c>
      <c r="M161" s="211">
        <f t="shared" si="82"/>
        <v>-6.9999999999999994E-5</v>
      </c>
      <c r="N161" s="212">
        <f t="shared" ref="N161" si="83">((N70-$C$154)*$C$140)/10^3</f>
        <v>-6.9999999999999994E-5</v>
      </c>
    </row>
    <row r="162" spans="2:14" s="18" customFormat="1" x14ac:dyDescent="0.25">
      <c r="B162" s="165" t="s">
        <v>139</v>
      </c>
      <c r="C162" s="20"/>
      <c r="D162" s="211">
        <f t="shared" ref="D162:K162" si="84">((D71-$C$154)*$C$140)/10^3</f>
        <v>-6.9999999999999994E-5</v>
      </c>
      <c r="E162" s="211">
        <f t="shared" si="84"/>
        <v>-6.9999999999999994E-5</v>
      </c>
      <c r="F162" s="211">
        <f t="shared" si="84"/>
        <v>-6.9999999999999994E-5</v>
      </c>
      <c r="G162" s="211">
        <f t="shared" si="84"/>
        <v>-6.9999999999999994E-5</v>
      </c>
      <c r="H162" s="211">
        <f t="shared" si="84"/>
        <v>-6.9999999999999994E-5</v>
      </c>
      <c r="I162" s="211">
        <f t="shared" si="84"/>
        <v>-6.9999999999999994E-5</v>
      </c>
      <c r="J162" s="211">
        <f t="shared" si="84"/>
        <v>-6.9999999999999994E-5</v>
      </c>
      <c r="K162" s="211">
        <f t="shared" si="84"/>
        <v>-6.9999999999999994E-5</v>
      </c>
      <c r="L162" s="211">
        <f t="shared" ref="L162:M162" si="85">((L71-$C$154)*$C$140)/10^3</f>
        <v>-6.9999999999999994E-5</v>
      </c>
      <c r="M162" s="211">
        <f t="shared" si="85"/>
        <v>-6.9999999999999994E-5</v>
      </c>
      <c r="N162" s="212">
        <f t="shared" ref="N162" si="86">((N71-$C$154)*$C$140)/10^3</f>
        <v>-6.9999999999999994E-5</v>
      </c>
    </row>
    <row r="163" spans="2:14" s="18" customFormat="1" x14ac:dyDescent="0.25">
      <c r="B163" s="165" t="s">
        <v>140</v>
      </c>
      <c r="C163" s="20"/>
      <c r="D163" s="211">
        <f t="shared" ref="D163:L163" si="87">((D72-$C$154)*$C$140)/10^3</f>
        <v>151.89993000000001</v>
      </c>
      <c r="E163" s="211">
        <f t="shared" si="87"/>
        <v>177.49993000000003</v>
      </c>
      <c r="F163" s="211">
        <f t="shared" si="87"/>
        <v>145.89993000000001</v>
      </c>
      <c r="G163" s="211">
        <f t="shared" si="87"/>
        <v>97.799930000000003</v>
      </c>
      <c r="H163" s="211">
        <f t="shared" si="87"/>
        <v>98.799930000000003</v>
      </c>
      <c r="I163" s="211">
        <f t="shared" si="87"/>
        <v>141.29993000000002</v>
      </c>
      <c r="J163" s="211">
        <f t="shared" si="87"/>
        <v>173.49993000000003</v>
      </c>
      <c r="K163" s="211">
        <f t="shared" si="87"/>
        <v>188.96934222114456</v>
      </c>
      <c r="L163" s="21">
        <f t="shared" si="87"/>
        <v>226.78973407371481</v>
      </c>
      <c r="M163" s="21">
        <f t="shared" ref="M163:N163" si="88">((M72-$C$154)*$C$140)/10^3</f>
        <v>217.39992999999998</v>
      </c>
      <c r="N163" s="212">
        <f t="shared" si="88"/>
        <v>203.49993000000003</v>
      </c>
    </row>
    <row r="164" spans="2:14" s="18" customFormat="1" x14ac:dyDescent="0.25">
      <c r="B164" s="165" t="s">
        <v>141</v>
      </c>
      <c r="C164" s="20"/>
      <c r="D164" s="211">
        <f t="shared" ref="D164:M164" si="89">((D73-$C$154)*$C$140)/10^3</f>
        <v>-6.9999999999999994E-5</v>
      </c>
      <c r="E164" s="211">
        <f t="shared" si="89"/>
        <v>-6.9999999999999994E-5</v>
      </c>
      <c r="F164" s="211">
        <f t="shared" si="89"/>
        <v>-6.9999999999999994E-5</v>
      </c>
      <c r="G164" s="211">
        <f t="shared" si="89"/>
        <v>-6.9999999999999994E-5</v>
      </c>
      <c r="H164" s="211">
        <f t="shared" si="89"/>
        <v>-6.9999999999999994E-5</v>
      </c>
      <c r="I164" s="211">
        <f t="shared" si="89"/>
        <v>-6.9999999999999994E-5</v>
      </c>
      <c r="J164" s="211">
        <f t="shared" si="89"/>
        <v>-6.9999999999999994E-5</v>
      </c>
      <c r="K164" s="211">
        <f t="shared" si="89"/>
        <v>-6.9999999999999994E-5</v>
      </c>
      <c r="L164" s="211">
        <f t="shared" si="89"/>
        <v>-6.9999999999999994E-5</v>
      </c>
      <c r="M164" s="211">
        <f t="shared" si="89"/>
        <v>-6.9999999999999994E-5</v>
      </c>
      <c r="N164" s="212">
        <f t="shared" ref="N164" si="90">((N73-$C$154)*$C$140)/10^3</f>
        <v>-6.9999999999999994E-5</v>
      </c>
    </row>
    <row r="165" spans="2:14" s="18" customFormat="1" x14ac:dyDescent="0.25">
      <c r="B165" s="165" t="s">
        <v>142</v>
      </c>
      <c r="C165" s="20"/>
      <c r="D165" s="211">
        <f t="shared" ref="D165:L165" si="91">((D74-$C$154)*$C$140)/10^3</f>
        <v>6.3999300000000003</v>
      </c>
      <c r="E165" s="211">
        <f t="shared" si="91"/>
        <v>8.9999300000000009</v>
      </c>
      <c r="F165" s="211">
        <f t="shared" si="91"/>
        <v>13.79993</v>
      </c>
      <c r="G165" s="211">
        <f t="shared" si="91"/>
        <v>7.6999300000000002</v>
      </c>
      <c r="H165" s="211">
        <f t="shared" si="91"/>
        <v>3.9999300000000004</v>
      </c>
      <c r="I165" s="211">
        <f t="shared" si="91"/>
        <v>7.7999300000000007</v>
      </c>
      <c r="J165" s="211">
        <f t="shared" si="91"/>
        <v>13.099930000000001</v>
      </c>
      <c r="K165" s="211">
        <f t="shared" si="91"/>
        <v>18.172443676042672</v>
      </c>
      <c r="L165" s="21">
        <f t="shared" si="91"/>
        <v>25.257434558680895</v>
      </c>
      <c r="M165" s="21">
        <f t="shared" ref="M165:N165" si="92">((M74-$C$154)*$C$140)/10^3</f>
        <v>26.29993</v>
      </c>
      <c r="N165" s="212">
        <f t="shared" si="92"/>
        <v>23.599930000000001</v>
      </c>
    </row>
    <row r="166" spans="2:14" s="18" customFormat="1" x14ac:dyDescent="0.25">
      <c r="B166" s="165" t="s">
        <v>143</v>
      </c>
      <c r="C166" s="20"/>
      <c r="D166" s="211">
        <f t="shared" ref="D166:K166" si="93">((D75-$C$154)*$C$140)/10^3</f>
        <v>-6.9999999999999994E-5</v>
      </c>
      <c r="E166" s="211">
        <f t="shared" si="93"/>
        <v>-6.9999999999999994E-5</v>
      </c>
      <c r="F166" s="211">
        <f t="shared" si="93"/>
        <v>-6.9999999999999994E-5</v>
      </c>
      <c r="G166" s="211">
        <f t="shared" si="93"/>
        <v>-6.9999999999999994E-5</v>
      </c>
      <c r="H166" s="211">
        <f t="shared" si="93"/>
        <v>-6.9999999999999994E-5</v>
      </c>
      <c r="I166" s="211">
        <f t="shared" si="93"/>
        <v>-6.9999999999999994E-5</v>
      </c>
      <c r="J166" s="211">
        <f t="shared" si="93"/>
        <v>-6.9999999999999994E-5</v>
      </c>
      <c r="K166" s="211">
        <f t="shared" si="93"/>
        <v>-6.9999999999999994E-5</v>
      </c>
      <c r="L166" s="211">
        <f t="shared" ref="L166:M166" si="94">((L75-$C$154)*$C$140)/10^3</f>
        <v>-6.9999999999999994E-5</v>
      </c>
      <c r="M166" s="211">
        <f t="shared" si="94"/>
        <v>-6.9999999999999994E-5</v>
      </c>
      <c r="N166" s="212">
        <f t="shared" ref="N166" si="95">((N75-$C$154)*$C$140)/10^3</f>
        <v>-6.9999999999999994E-5</v>
      </c>
    </row>
    <row r="167" spans="2:14" s="18" customFormat="1" x14ac:dyDescent="0.25">
      <c r="B167" s="165" t="s">
        <v>144</v>
      </c>
      <c r="C167" s="20"/>
      <c r="D167" s="211">
        <f t="shared" ref="D167:K167" si="96">((D76-$C$154)*$C$140)/10^3</f>
        <v>-6.9999999999999994E-5</v>
      </c>
      <c r="E167" s="211">
        <f t="shared" si="96"/>
        <v>-6.9999999999999994E-5</v>
      </c>
      <c r="F167" s="211">
        <f t="shared" si="96"/>
        <v>-6.9999999999999994E-5</v>
      </c>
      <c r="G167" s="211">
        <f t="shared" si="96"/>
        <v>-6.9999999999999994E-5</v>
      </c>
      <c r="H167" s="211">
        <f t="shared" si="96"/>
        <v>-6.9999999999999994E-5</v>
      </c>
      <c r="I167" s="211">
        <f t="shared" si="96"/>
        <v>-6.9999999999999994E-5</v>
      </c>
      <c r="J167" s="211">
        <f t="shared" si="96"/>
        <v>-6.9999999999999994E-5</v>
      </c>
      <c r="K167" s="211">
        <f t="shared" si="96"/>
        <v>-6.9999999999999994E-5</v>
      </c>
      <c r="L167" s="211">
        <f t="shared" ref="L167:M167" si="97">((L76-$C$154)*$C$140)/10^3</f>
        <v>-6.9999999999999994E-5</v>
      </c>
      <c r="M167" s="211">
        <f t="shared" si="97"/>
        <v>-6.9999999999999994E-5</v>
      </c>
      <c r="N167" s="212">
        <f t="shared" ref="N167" si="98">((N76-$C$154)*$C$140)/10^3</f>
        <v>-6.9999999999999994E-5</v>
      </c>
    </row>
    <row r="168" spans="2:14" s="18" customFormat="1" x14ac:dyDescent="0.25">
      <c r="B168" s="165" t="s">
        <v>145</v>
      </c>
      <c r="C168" s="20"/>
      <c r="D168" s="211">
        <f t="shared" ref="D168:K168" si="99">((D77-$C$154)*$C$140)/10^3</f>
        <v>-6.9999999999999994E-5</v>
      </c>
      <c r="E168" s="211">
        <f t="shared" si="99"/>
        <v>-6.9999999999999994E-5</v>
      </c>
      <c r="F168" s="211">
        <f t="shared" si="99"/>
        <v>-6.9999999999999994E-5</v>
      </c>
      <c r="G168" s="211">
        <f t="shared" si="99"/>
        <v>-6.9999999999999994E-5</v>
      </c>
      <c r="H168" s="211">
        <f t="shared" si="99"/>
        <v>-6.9999999999999994E-5</v>
      </c>
      <c r="I168" s="211">
        <f t="shared" si="99"/>
        <v>-6.9999999999999994E-5</v>
      </c>
      <c r="J168" s="211">
        <f t="shared" si="99"/>
        <v>-6.9999999999999994E-5</v>
      </c>
      <c r="K168" s="211">
        <f t="shared" si="99"/>
        <v>-6.9999999999999994E-5</v>
      </c>
      <c r="L168" s="211">
        <f t="shared" ref="L168:M168" si="100">((L77-$C$154)*$C$140)/10^3</f>
        <v>-6.9999999999999994E-5</v>
      </c>
      <c r="M168" s="211">
        <f t="shared" si="100"/>
        <v>-6.9999999999999994E-5</v>
      </c>
      <c r="N168" s="212">
        <f t="shared" ref="N168" si="101">((N77-$C$154)*$C$140)/10^3</f>
        <v>-6.9999999999999994E-5</v>
      </c>
    </row>
    <row r="169" spans="2:14" s="18" customFormat="1" x14ac:dyDescent="0.25">
      <c r="B169" s="165" t="s">
        <v>146</v>
      </c>
      <c r="C169" s="20"/>
      <c r="D169" s="211">
        <f t="shared" ref="D169:L169" si="102">((D78-$C$154)*$C$140)/10^3</f>
        <v>4.0999300000000005</v>
      </c>
      <c r="E169" s="211">
        <f t="shared" si="102"/>
        <v>6.7999300000000007</v>
      </c>
      <c r="F169" s="211">
        <f t="shared" si="102"/>
        <v>6.3999300000000003</v>
      </c>
      <c r="G169" s="211">
        <f t="shared" si="102"/>
        <v>4.1999300000000002</v>
      </c>
      <c r="H169" s="211">
        <f t="shared" si="102"/>
        <v>3.2999300000000003</v>
      </c>
      <c r="I169" s="211">
        <f t="shared" si="102"/>
        <v>4.6999300000000002</v>
      </c>
      <c r="J169" s="211">
        <f t="shared" si="102"/>
        <v>4.2999300000000007</v>
      </c>
      <c r="K169" s="211">
        <f t="shared" si="102"/>
        <v>4.2772824733268671</v>
      </c>
      <c r="L169" s="21">
        <f t="shared" si="102"/>
        <v>4.6923808244422895</v>
      </c>
      <c r="M169" s="21">
        <f t="shared" ref="M169:N169" si="103">((M78-$C$154)*$C$140)/10^3</f>
        <v>4.49993</v>
      </c>
      <c r="N169" s="212">
        <f t="shared" si="103"/>
        <v>4.0999300000000005</v>
      </c>
    </row>
    <row r="170" spans="2:14" s="18" customFormat="1" x14ac:dyDescent="0.25">
      <c r="B170" s="165" t="s">
        <v>147</v>
      </c>
      <c r="C170" s="20"/>
      <c r="D170" s="211">
        <f t="shared" ref="D170:L170" si="104">((D79-$C$154)*$C$140)/10^3</f>
        <v>430.09992999999997</v>
      </c>
      <c r="E170" s="211">
        <f t="shared" si="104"/>
        <v>544.29993000000002</v>
      </c>
      <c r="F170" s="211">
        <f t="shared" si="104"/>
        <v>552.29993000000002</v>
      </c>
      <c r="G170" s="211">
        <f t="shared" si="104"/>
        <v>440.19992999999999</v>
      </c>
      <c r="H170" s="211">
        <f t="shared" si="104"/>
        <v>457.89992999999998</v>
      </c>
      <c r="I170" s="211">
        <f t="shared" si="104"/>
        <v>489.39992999999998</v>
      </c>
      <c r="J170" s="211">
        <f t="shared" si="104"/>
        <v>423.49993000000001</v>
      </c>
      <c r="K170" s="211">
        <f t="shared" si="104"/>
        <v>432.30006113482057</v>
      </c>
      <c r="L170" s="21">
        <f t="shared" si="104"/>
        <v>464.16664037827354</v>
      </c>
      <c r="M170" s="21">
        <f t="shared" ref="M170:N170" si="105">((M79-$C$154)*$C$140)/10^3</f>
        <v>461.59992999999997</v>
      </c>
      <c r="N170" s="212">
        <f t="shared" si="105"/>
        <v>450.29993000000002</v>
      </c>
    </row>
    <row r="171" spans="2:14" s="18" customFormat="1" x14ac:dyDescent="0.25">
      <c r="B171" s="165" t="s">
        <v>148</v>
      </c>
      <c r="C171" s="20"/>
      <c r="D171" s="211">
        <f t="shared" ref="D171:L171" si="106">((D80-$C$154)*$C$140)/10^3</f>
        <v>132.69993000000002</v>
      </c>
      <c r="E171" s="211">
        <f t="shared" si="106"/>
        <v>236.49993000000001</v>
      </c>
      <c r="F171" s="211">
        <f t="shared" si="106"/>
        <v>244.89992999999998</v>
      </c>
      <c r="G171" s="211">
        <f t="shared" si="106"/>
        <v>128.59993</v>
      </c>
      <c r="H171" s="211">
        <f t="shared" si="106"/>
        <v>97.299930000000003</v>
      </c>
      <c r="I171" s="211">
        <f t="shared" si="106"/>
        <v>142.39993000000001</v>
      </c>
      <c r="J171" s="211">
        <f t="shared" si="106"/>
        <v>187.39993000000001</v>
      </c>
      <c r="K171" s="211">
        <f t="shared" si="106"/>
        <v>197.58308111542192</v>
      </c>
      <c r="L171" s="21">
        <f t="shared" si="106"/>
        <v>210.49431370514063</v>
      </c>
      <c r="M171" s="21">
        <f t="shared" ref="M171:N171" si="107">((M80-$C$154)*$C$140)/10^3</f>
        <v>225.59993</v>
      </c>
      <c r="N171" s="212">
        <f t="shared" si="107"/>
        <v>218.09993</v>
      </c>
    </row>
    <row r="172" spans="2:14" s="18" customFormat="1" x14ac:dyDescent="0.25">
      <c r="B172" s="165" t="s">
        <v>149</v>
      </c>
      <c r="C172" s="20"/>
      <c r="D172" s="211">
        <f t="shared" ref="D172:K172" si="108">((D81-$C$154)*$C$140)/10^3</f>
        <v>-6.9999999999999994E-5</v>
      </c>
      <c r="E172" s="211">
        <f t="shared" si="108"/>
        <v>-6.9999999999999994E-5</v>
      </c>
      <c r="F172" s="211">
        <f t="shared" si="108"/>
        <v>-6.9999999999999994E-5</v>
      </c>
      <c r="G172" s="211">
        <f t="shared" si="108"/>
        <v>-6.9999999999999994E-5</v>
      </c>
      <c r="H172" s="211">
        <f t="shared" si="108"/>
        <v>-6.9999999999999994E-5</v>
      </c>
      <c r="I172" s="211">
        <f t="shared" si="108"/>
        <v>-6.9999999999999994E-5</v>
      </c>
      <c r="J172" s="211">
        <f t="shared" si="108"/>
        <v>-6.9999999999999994E-5</v>
      </c>
      <c r="K172" s="211">
        <f t="shared" si="108"/>
        <v>-6.9999999999999994E-5</v>
      </c>
      <c r="L172" s="211">
        <f t="shared" ref="L172:M172" si="109">((L81-$C$154)*$C$140)/10^3</f>
        <v>-6.9999999999999994E-5</v>
      </c>
      <c r="M172" s="211">
        <f t="shared" si="109"/>
        <v>-6.9999999999999994E-5</v>
      </c>
      <c r="N172" s="212">
        <f t="shared" ref="N172" si="110">((N81-$C$154)*$C$140)/10^3</f>
        <v>-6.9999999999999994E-5</v>
      </c>
    </row>
    <row r="173" spans="2:14" s="18" customFormat="1" x14ac:dyDescent="0.25">
      <c r="B173" s="165" t="s">
        <v>150</v>
      </c>
      <c r="C173" s="20"/>
      <c r="D173" s="211">
        <f t="shared" ref="D173:K173" si="111">((D82-$C$154)*$C$140)/10^3</f>
        <v>-6.9999999999999994E-5</v>
      </c>
      <c r="E173" s="211">
        <f t="shared" si="111"/>
        <v>-6.9999999999999994E-5</v>
      </c>
      <c r="F173" s="211">
        <f t="shared" si="111"/>
        <v>-6.9999999999999994E-5</v>
      </c>
      <c r="G173" s="211">
        <f t="shared" si="111"/>
        <v>-6.9999999999999994E-5</v>
      </c>
      <c r="H173" s="211">
        <f t="shared" si="111"/>
        <v>-6.9999999999999994E-5</v>
      </c>
      <c r="I173" s="211">
        <f t="shared" si="111"/>
        <v>-6.9999999999999994E-5</v>
      </c>
      <c r="J173" s="211">
        <f t="shared" si="111"/>
        <v>-6.9999999999999994E-5</v>
      </c>
      <c r="K173" s="211">
        <f t="shared" si="111"/>
        <v>-6.9999999999999994E-5</v>
      </c>
      <c r="L173" s="211">
        <f t="shared" ref="L173:M173" si="112">((L82-$C$154)*$C$140)/10^3</f>
        <v>-6.9999999999999994E-5</v>
      </c>
      <c r="M173" s="211">
        <f t="shared" si="112"/>
        <v>-6.9999999999999994E-5</v>
      </c>
      <c r="N173" s="212">
        <f t="shared" ref="N173" si="113">((N82-$C$154)*$C$140)/10^3</f>
        <v>-6.9999999999999994E-5</v>
      </c>
    </row>
    <row r="174" spans="2:14" s="18" customFormat="1" x14ac:dyDescent="0.25">
      <c r="B174" s="165" t="s">
        <v>151</v>
      </c>
      <c r="C174" s="20"/>
      <c r="D174" s="211">
        <f t="shared" ref="D174:K174" si="114">((D83-$C$154)*$C$140)/10^3</f>
        <v>-6.9999999999999994E-5</v>
      </c>
      <c r="E174" s="211">
        <f t="shared" si="114"/>
        <v>-6.9999999999999994E-5</v>
      </c>
      <c r="F174" s="211">
        <f t="shared" si="114"/>
        <v>-6.9999999999999994E-5</v>
      </c>
      <c r="G174" s="211">
        <f t="shared" si="114"/>
        <v>-6.9999999999999994E-5</v>
      </c>
      <c r="H174" s="211">
        <f t="shared" si="114"/>
        <v>-6.9999999999999994E-5</v>
      </c>
      <c r="I174" s="211">
        <f t="shared" si="114"/>
        <v>-6.9999999999999994E-5</v>
      </c>
      <c r="J174" s="211">
        <f t="shared" si="114"/>
        <v>-6.9999999999999994E-5</v>
      </c>
      <c r="K174" s="211">
        <f t="shared" si="114"/>
        <v>-6.9999999999999994E-5</v>
      </c>
      <c r="L174" s="211">
        <f t="shared" ref="L174:M174" si="115">((L83-$C$154)*$C$140)/10^3</f>
        <v>-6.9999999999999994E-5</v>
      </c>
      <c r="M174" s="211">
        <f t="shared" si="115"/>
        <v>-6.9999999999999994E-5</v>
      </c>
      <c r="N174" s="212">
        <f t="shared" ref="N174" si="116">((N83-$C$154)*$C$140)/10^3</f>
        <v>-6.9999999999999994E-5</v>
      </c>
    </row>
    <row r="175" spans="2:14" s="18" customFormat="1" x14ac:dyDescent="0.25">
      <c r="B175" s="165" t="s">
        <v>152</v>
      </c>
      <c r="C175" s="20"/>
      <c r="D175" s="211">
        <f t="shared" ref="D175:L175" si="117">((D84-$C$154)*$C$140)/10^3</f>
        <v>686.89993000000004</v>
      </c>
      <c r="E175" s="211">
        <f t="shared" si="117"/>
        <v>992.89993000000015</v>
      </c>
      <c r="F175" s="211">
        <f t="shared" si="117"/>
        <v>1136.1999300000002</v>
      </c>
      <c r="G175" s="211">
        <f t="shared" si="117"/>
        <v>786.19992999999999</v>
      </c>
      <c r="H175" s="211">
        <f t="shared" si="117"/>
        <v>932.79993000000013</v>
      </c>
      <c r="I175" s="211">
        <f t="shared" si="117"/>
        <v>1360.6999300000002</v>
      </c>
      <c r="J175" s="211">
        <f t="shared" si="117"/>
        <v>1529.8999300000003</v>
      </c>
      <c r="K175" s="211">
        <f t="shared" si="117"/>
        <v>1601.6931179728422</v>
      </c>
      <c r="L175" s="21">
        <f t="shared" si="117"/>
        <v>1652.8309926576144</v>
      </c>
      <c r="M175" s="21">
        <f t="shared" ref="M175:N175" si="118">((M84-$C$154)*$C$140)/10^3</f>
        <v>1912.6999300000002</v>
      </c>
      <c r="N175" s="212">
        <f t="shared" si="118"/>
        <v>1713.2999300000001</v>
      </c>
    </row>
    <row r="176" spans="2:14" s="18" customFormat="1" x14ac:dyDescent="0.25">
      <c r="B176" s="165" t="s">
        <v>153</v>
      </c>
      <c r="C176" s="20"/>
      <c r="D176" s="211">
        <f t="shared" ref="D176:K176" si="119">((D85-$C$154)*$C$140)/10^3</f>
        <v>-6.9999999999999994E-5</v>
      </c>
      <c r="E176" s="211">
        <f t="shared" si="119"/>
        <v>-6.9999999999999994E-5</v>
      </c>
      <c r="F176" s="211">
        <f t="shared" si="119"/>
        <v>-6.9999999999999994E-5</v>
      </c>
      <c r="G176" s="211">
        <f t="shared" si="119"/>
        <v>-6.9999999999999994E-5</v>
      </c>
      <c r="H176" s="211">
        <f t="shared" si="119"/>
        <v>-6.9999999999999994E-5</v>
      </c>
      <c r="I176" s="211">
        <f t="shared" si="119"/>
        <v>-6.9999999999999994E-5</v>
      </c>
      <c r="J176" s="211">
        <f t="shared" si="119"/>
        <v>-6.9999999999999994E-5</v>
      </c>
      <c r="K176" s="211">
        <f t="shared" si="119"/>
        <v>-6.9999999999999994E-5</v>
      </c>
      <c r="L176" s="211">
        <f t="shared" ref="L176:M176" si="120">((L85-$C$154)*$C$140)/10^3</f>
        <v>-6.9999999999999994E-5</v>
      </c>
      <c r="M176" s="211">
        <f t="shared" si="120"/>
        <v>-6.9999999999999994E-5</v>
      </c>
      <c r="N176" s="212">
        <f t="shared" ref="N176" si="121">((N85-$C$154)*$C$140)/10^3</f>
        <v>-6.9999999999999994E-5</v>
      </c>
    </row>
    <row r="177" spans="2:14" s="18" customFormat="1" x14ac:dyDescent="0.25">
      <c r="B177" s="165" t="s">
        <v>154</v>
      </c>
      <c r="C177" s="20"/>
      <c r="D177" s="211">
        <f t="shared" ref="D177:K177" si="122">((D86-$C$154)*$C$140)/10^3</f>
        <v>-6.9999999999999994E-5</v>
      </c>
      <c r="E177" s="211">
        <f t="shared" si="122"/>
        <v>-6.9999999999999994E-5</v>
      </c>
      <c r="F177" s="211">
        <f t="shared" si="122"/>
        <v>-6.9999999999999994E-5</v>
      </c>
      <c r="G177" s="211">
        <f t="shared" si="122"/>
        <v>-6.9999999999999994E-5</v>
      </c>
      <c r="H177" s="211">
        <f t="shared" si="122"/>
        <v>-6.9999999999999994E-5</v>
      </c>
      <c r="I177" s="211">
        <f t="shared" si="122"/>
        <v>-6.9999999999999994E-5</v>
      </c>
      <c r="J177" s="211">
        <f t="shared" si="122"/>
        <v>-6.9999999999999994E-5</v>
      </c>
      <c r="K177" s="211">
        <f t="shared" si="122"/>
        <v>-6.9999999999999994E-5</v>
      </c>
      <c r="L177" s="211">
        <f t="shared" ref="L177:M177" si="123">((L86-$C$154)*$C$140)/10^3</f>
        <v>-6.9999999999999994E-5</v>
      </c>
      <c r="M177" s="211">
        <f t="shared" si="123"/>
        <v>-6.9999999999999994E-5</v>
      </c>
      <c r="N177" s="212">
        <f t="shared" ref="N177" si="124">((N86-$C$154)*$C$140)/10^3</f>
        <v>-6.9999999999999994E-5</v>
      </c>
    </row>
    <row r="178" spans="2:14" s="18" customFormat="1" x14ac:dyDescent="0.25">
      <c r="B178" s="165" t="s">
        <v>155</v>
      </c>
      <c r="C178" s="20"/>
      <c r="D178" s="211">
        <f t="shared" ref="D178:L178" si="125">((D87-$C$154)*$C$140)/10^3</f>
        <v>35.399929999999998</v>
      </c>
      <c r="E178" s="211">
        <f t="shared" si="125"/>
        <v>63.399930000000005</v>
      </c>
      <c r="F178" s="211">
        <f t="shared" si="125"/>
        <v>70.199930000000009</v>
      </c>
      <c r="G178" s="211">
        <f t="shared" si="125"/>
        <v>34.199930000000002</v>
      </c>
      <c r="H178" s="211">
        <f t="shared" si="125"/>
        <v>29.599930000000001</v>
      </c>
      <c r="I178" s="211">
        <f t="shared" si="125"/>
        <v>57.499930000000006</v>
      </c>
      <c r="J178" s="211">
        <f t="shared" si="125"/>
        <v>64.199930000000009</v>
      </c>
      <c r="K178" s="211">
        <f t="shared" si="125"/>
        <v>98.653079951503386</v>
      </c>
      <c r="L178" s="21">
        <f t="shared" si="125"/>
        <v>132.88431331716782</v>
      </c>
      <c r="M178" s="21">
        <f t="shared" ref="M178:N178" si="126">((M87-$C$154)*$C$140)/10^3</f>
        <v>157.49993000000003</v>
      </c>
      <c r="N178" s="212">
        <f t="shared" si="126"/>
        <v>140.09993000000003</v>
      </c>
    </row>
    <row r="179" spans="2:14" s="18" customFormat="1" x14ac:dyDescent="0.25">
      <c r="B179" s="165" t="s">
        <v>156</v>
      </c>
      <c r="C179" s="20"/>
      <c r="D179" s="211">
        <f t="shared" ref="D179:L179" si="127">((D88-$C$154)*$C$140)/10^3</f>
        <v>1780.7999300000001</v>
      </c>
      <c r="E179" s="211">
        <f t="shared" si="127"/>
        <v>3249.6999300000002</v>
      </c>
      <c r="F179" s="211">
        <f t="shared" si="127"/>
        <v>3632.4999299999995</v>
      </c>
      <c r="G179" s="211">
        <f t="shared" si="127"/>
        <v>2280.89993</v>
      </c>
      <c r="H179" s="211">
        <f t="shared" si="127"/>
        <v>2577.89993</v>
      </c>
      <c r="I179" s="211">
        <f t="shared" si="127"/>
        <v>3422.8999299999996</v>
      </c>
      <c r="J179" s="211">
        <f t="shared" si="127"/>
        <v>3598.4999299999995</v>
      </c>
      <c r="K179" s="211">
        <f t="shared" si="127"/>
        <v>3515.9534112803103</v>
      </c>
      <c r="L179" s="21">
        <f t="shared" si="127"/>
        <v>3188.7510904267706</v>
      </c>
      <c r="M179" s="21">
        <f t="shared" ref="M179:N179" si="128">((M88-$C$154)*$C$140)/10^3</f>
        <v>3926.4999299999995</v>
      </c>
      <c r="N179" s="212">
        <f t="shared" si="128"/>
        <v>3593.0999299999999</v>
      </c>
    </row>
    <row r="180" spans="2:14" s="18" customFormat="1" x14ac:dyDescent="0.25">
      <c r="B180" s="165" t="s">
        <v>157</v>
      </c>
      <c r="C180" s="20"/>
      <c r="D180" s="211">
        <f t="shared" ref="D180:K180" si="129">((D89-$C$154)*$C$140)/10^3</f>
        <v>-6.9999999999999994E-5</v>
      </c>
      <c r="E180" s="211">
        <f t="shared" si="129"/>
        <v>-6.9999999999999994E-5</v>
      </c>
      <c r="F180" s="211">
        <f t="shared" si="129"/>
        <v>-6.9999999999999994E-5</v>
      </c>
      <c r="G180" s="211">
        <f t="shared" si="129"/>
        <v>-6.9999999999999994E-5</v>
      </c>
      <c r="H180" s="211">
        <f t="shared" si="129"/>
        <v>-6.9999999999999994E-5</v>
      </c>
      <c r="I180" s="211">
        <f t="shared" si="129"/>
        <v>-6.9999999999999994E-5</v>
      </c>
      <c r="J180" s="211">
        <f t="shared" si="129"/>
        <v>-6.9999999999999994E-5</v>
      </c>
      <c r="K180" s="211">
        <f t="shared" si="129"/>
        <v>-6.9999999999999994E-5</v>
      </c>
      <c r="L180" s="211">
        <f t="shared" ref="L180:M180" si="130">((L89-$C$154)*$C$140)/10^3</f>
        <v>-6.9999999999999994E-5</v>
      </c>
      <c r="M180" s="211">
        <f t="shared" si="130"/>
        <v>-6.9999999999999994E-5</v>
      </c>
      <c r="N180" s="212">
        <f t="shared" ref="N180" si="131">((N89-$C$154)*$C$140)/10^3</f>
        <v>-6.9999999999999994E-5</v>
      </c>
    </row>
    <row r="181" spans="2:14" s="18" customFormat="1" x14ac:dyDescent="0.25">
      <c r="B181" s="165" t="s">
        <v>158</v>
      </c>
      <c r="C181" s="20"/>
      <c r="D181" s="211">
        <f t="shared" ref="D181:K181" si="132">((D90-$C$154)*$C$140)/10^3</f>
        <v>-6.9999999999999994E-5</v>
      </c>
      <c r="E181" s="211">
        <f t="shared" si="132"/>
        <v>-6.9999999999999994E-5</v>
      </c>
      <c r="F181" s="211">
        <f t="shared" si="132"/>
        <v>-6.9999999999999994E-5</v>
      </c>
      <c r="G181" s="211">
        <f t="shared" si="132"/>
        <v>-6.9999999999999994E-5</v>
      </c>
      <c r="H181" s="211">
        <f t="shared" si="132"/>
        <v>-6.9999999999999994E-5</v>
      </c>
      <c r="I181" s="211">
        <f t="shared" si="132"/>
        <v>-6.9999999999999994E-5</v>
      </c>
      <c r="J181" s="211">
        <f t="shared" si="132"/>
        <v>-6.9999999999999994E-5</v>
      </c>
      <c r="K181" s="211">
        <f t="shared" si="132"/>
        <v>-6.9999999999999994E-5</v>
      </c>
      <c r="L181" s="211">
        <f t="shared" ref="L181:M181" si="133">((L90-$C$154)*$C$140)/10^3</f>
        <v>-6.9999999999999994E-5</v>
      </c>
      <c r="M181" s="211">
        <f t="shared" si="133"/>
        <v>-6.9999999999999994E-5</v>
      </c>
      <c r="N181" s="212">
        <f t="shared" ref="N181" si="134">((N90-$C$154)*$C$140)/10^3</f>
        <v>-6.9999999999999994E-5</v>
      </c>
    </row>
    <row r="182" spans="2:14" s="18" customFormat="1" x14ac:dyDescent="0.25">
      <c r="B182" s="165" t="s">
        <v>159</v>
      </c>
      <c r="C182" s="20"/>
      <c r="D182" s="211">
        <f t="shared" ref="D182:K182" si="135">((D91-$C$154)*$C$140)/10^3</f>
        <v>-6.9999999999999994E-5</v>
      </c>
      <c r="E182" s="211">
        <f t="shared" si="135"/>
        <v>-6.9999999999999994E-5</v>
      </c>
      <c r="F182" s="211">
        <f t="shared" si="135"/>
        <v>-6.9999999999999994E-5</v>
      </c>
      <c r="G182" s="211">
        <f t="shared" si="135"/>
        <v>-6.9999999999999994E-5</v>
      </c>
      <c r="H182" s="211">
        <f t="shared" si="135"/>
        <v>-6.9999999999999994E-5</v>
      </c>
      <c r="I182" s="211">
        <f t="shared" si="135"/>
        <v>-6.9999999999999994E-5</v>
      </c>
      <c r="J182" s="211">
        <f t="shared" si="135"/>
        <v>-6.9999999999999994E-5</v>
      </c>
      <c r="K182" s="211">
        <f t="shared" si="135"/>
        <v>-6.9999999999999994E-5</v>
      </c>
      <c r="L182" s="211">
        <f t="shared" ref="L182:M182" si="136">((L91-$C$154)*$C$140)/10^3</f>
        <v>-6.9999999999999994E-5</v>
      </c>
      <c r="M182" s="211">
        <f t="shared" si="136"/>
        <v>-6.9999999999999994E-5</v>
      </c>
      <c r="N182" s="212">
        <f t="shared" ref="N182" si="137">((N91-$C$154)*$C$140)/10^3</f>
        <v>-6.9999999999999994E-5</v>
      </c>
    </row>
    <row r="183" spans="2:14" s="18" customFormat="1" x14ac:dyDescent="0.25">
      <c r="B183" s="165" t="s">
        <v>160</v>
      </c>
      <c r="C183" s="20"/>
      <c r="D183" s="211">
        <f t="shared" ref="D183:K183" si="138">((D92-$C$154)*$C$140)/10^3</f>
        <v>-6.9999999999999994E-5</v>
      </c>
      <c r="E183" s="211">
        <f t="shared" si="138"/>
        <v>-6.9999999999999994E-5</v>
      </c>
      <c r="F183" s="211">
        <f t="shared" si="138"/>
        <v>-6.9999999999999994E-5</v>
      </c>
      <c r="G183" s="211">
        <f t="shared" si="138"/>
        <v>-6.9999999999999994E-5</v>
      </c>
      <c r="H183" s="211">
        <f t="shared" si="138"/>
        <v>-6.9999999999999994E-5</v>
      </c>
      <c r="I183" s="211">
        <f t="shared" si="138"/>
        <v>-6.9999999999999994E-5</v>
      </c>
      <c r="J183" s="211">
        <f t="shared" si="138"/>
        <v>-6.9999999999999994E-5</v>
      </c>
      <c r="K183" s="211">
        <f t="shared" si="138"/>
        <v>-6.9999999999999994E-5</v>
      </c>
      <c r="L183" s="211">
        <f t="shared" ref="L183:M183" si="139">((L92-$C$154)*$C$140)/10^3</f>
        <v>-6.9999999999999994E-5</v>
      </c>
      <c r="M183" s="211">
        <f t="shared" si="139"/>
        <v>-6.9999999999999994E-5</v>
      </c>
      <c r="N183" s="212">
        <f t="shared" ref="N183" si="140">((N92-$C$154)*$C$140)/10^3</f>
        <v>-6.9999999999999994E-5</v>
      </c>
    </row>
    <row r="184" spans="2:14" s="18" customFormat="1" x14ac:dyDescent="0.25">
      <c r="B184" s="165" t="s">
        <v>161</v>
      </c>
      <c r="C184" s="20"/>
      <c r="D184" s="211">
        <f t="shared" ref="D184:L184" si="141">((D93-$C$154)*$C$140)/10^3</f>
        <v>16.399930000000001</v>
      </c>
      <c r="E184" s="211">
        <f t="shared" si="141"/>
        <v>22.29993</v>
      </c>
      <c r="F184" s="211">
        <f t="shared" si="141"/>
        <v>24.999929999999999</v>
      </c>
      <c r="G184" s="211">
        <f t="shared" si="141"/>
        <v>15.599930000000001</v>
      </c>
      <c r="H184" s="211">
        <f t="shared" si="141"/>
        <v>9.9999300000000009</v>
      </c>
      <c r="I184" s="211">
        <f t="shared" si="141"/>
        <v>15.79993</v>
      </c>
      <c r="J184" s="211">
        <f t="shared" si="141"/>
        <v>23.999929999999999</v>
      </c>
      <c r="K184" s="211">
        <f t="shared" si="141"/>
        <v>21.77473349175558</v>
      </c>
      <c r="L184" s="21">
        <f t="shared" si="141"/>
        <v>23.091531163918528</v>
      </c>
      <c r="M184" s="21">
        <f t="shared" ref="M184:N184" si="142">((M93-$C$154)*$C$140)/10^3</f>
        <v>18.899930000000001</v>
      </c>
      <c r="N184" s="212">
        <f t="shared" si="142"/>
        <v>18.699930000000002</v>
      </c>
    </row>
    <row r="185" spans="2:14" s="18" customFormat="1" x14ac:dyDescent="0.25">
      <c r="B185" s="165" t="s">
        <v>162</v>
      </c>
      <c r="C185" s="20"/>
      <c r="D185" s="211">
        <f t="shared" ref="D185:L185" si="143">((D94-$C$154)*$C$140)/10^3</f>
        <v>10.19993</v>
      </c>
      <c r="E185" s="211">
        <f t="shared" si="143"/>
        <v>20.79993</v>
      </c>
      <c r="F185" s="211">
        <f t="shared" si="143"/>
        <v>21.29993</v>
      </c>
      <c r="G185" s="211">
        <f t="shared" si="143"/>
        <v>10.19993</v>
      </c>
      <c r="H185" s="211">
        <f t="shared" si="143"/>
        <v>7.3999300000000003</v>
      </c>
      <c r="I185" s="211">
        <f t="shared" si="143"/>
        <v>15.999930000000001</v>
      </c>
      <c r="J185" s="211">
        <f t="shared" si="143"/>
        <v>23.899930000000001</v>
      </c>
      <c r="K185" s="211">
        <f t="shared" si="143"/>
        <v>18.104760261881669</v>
      </c>
      <c r="L185" s="21">
        <f t="shared" si="143"/>
        <v>19.501540087293893</v>
      </c>
      <c r="M185" s="21">
        <f t="shared" ref="M185:N185" si="144">((M94-$C$154)*$C$140)/10^3</f>
        <v>14.79993</v>
      </c>
      <c r="N185" s="212">
        <f t="shared" si="144"/>
        <v>4.6999300000000002</v>
      </c>
    </row>
    <row r="186" spans="2:14" s="18" customFormat="1" x14ac:dyDescent="0.25">
      <c r="B186" s="165" t="s">
        <v>163</v>
      </c>
      <c r="C186" s="20"/>
      <c r="D186" s="211">
        <f t="shared" ref="D186:L186" si="145">((D95-$C$154)*$C$140)/10^3</f>
        <v>132.89993000000001</v>
      </c>
      <c r="E186" s="211">
        <f t="shared" si="145"/>
        <v>179.59993000000003</v>
      </c>
      <c r="F186" s="211">
        <f t="shared" si="145"/>
        <v>208.79993000000002</v>
      </c>
      <c r="G186" s="211">
        <f t="shared" si="145"/>
        <v>125.99993000000001</v>
      </c>
      <c r="H186" s="211">
        <f t="shared" si="145"/>
        <v>78.499930000000006</v>
      </c>
      <c r="I186" s="211">
        <f t="shared" si="145"/>
        <v>108.69993000000001</v>
      </c>
      <c r="J186" s="211">
        <f t="shared" si="145"/>
        <v>147.19993000000002</v>
      </c>
      <c r="K186" s="211">
        <f t="shared" si="145"/>
        <v>177.81921690591659</v>
      </c>
      <c r="L186" s="21">
        <f t="shared" si="145"/>
        <v>188.17302563530558</v>
      </c>
      <c r="M186" s="21">
        <f t="shared" ref="M186:N186" si="146">((M95-$C$154)*$C$140)/10^3</f>
        <v>208.09993000000003</v>
      </c>
      <c r="N186" s="212">
        <f t="shared" si="146"/>
        <v>254.89992999999998</v>
      </c>
    </row>
    <row r="187" spans="2:14" s="18" customFormat="1" x14ac:dyDescent="0.25">
      <c r="B187" s="165" t="s">
        <v>164</v>
      </c>
      <c r="C187" s="20"/>
      <c r="D187" s="211">
        <f t="shared" ref="D187:L187" si="147">((D96-$C$154)*$C$140)/10^3</f>
        <v>2.1999299999999997</v>
      </c>
      <c r="E187" s="211">
        <f t="shared" si="147"/>
        <v>2.6999300000000002</v>
      </c>
      <c r="F187" s="211">
        <f t="shared" si="147"/>
        <v>2.4999300000000004</v>
      </c>
      <c r="G187" s="211">
        <f t="shared" si="147"/>
        <v>1.79993</v>
      </c>
      <c r="H187" s="211">
        <f t="shared" si="147"/>
        <v>1.5999300000000001</v>
      </c>
      <c r="I187" s="211">
        <f t="shared" si="147"/>
        <v>1.5999300000000001</v>
      </c>
      <c r="J187" s="211">
        <f t="shared" si="147"/>
        <v>0.99992999999999999</v>
      </c>
      <c r="K187" s="211">
        <f t="shared" si="147"/>
        <v>1.5459854801163917</v>
      </c>
      <c r="L187" s="21">
        <f t="shared" si="147"/>
        <v>1.9486151600387971</v>
      </c>
      <c r="M187" s="21">
        <f t="shared" ref="M187:N187" si="148">((M96-$C$154)*$C$140)/10^3</f>
        <v>2.5999300000000001</v>
      </c>
      <c r="N187" s="212">
        <f t="shared" si="148"/>
        <v>2.1999299999999997</v>
      </c>
    </row>
    <row r="188" spans="2:14" s="18" customFormat="1" x14ac:dyDescent="0.25">
      <c r="B188" s="165" t="s">
        <v>165</v>
      </c>
      <c r="C188" s="20"/>
      <c r="D188" s="211">
        <f t="shared" ref="D188:M188" si="149">((D97-$C$154)*$C$140)/10^3</f>
        <v>-6.9999999999999994E-5</v>
      </c>
      <c r="E188" s="211">
        <f t="shared" si="149"/>
        <v>-6.9999999999999994E-5</v>
      </c>
      <c r="F188" s="211">
        <f t="shared" si="149"/>
        <v>-6.9999999999999994E-5</v>
      </c>
      <c r="G188" s="211">
        <f t="shared" si="149"/>
        <v>-6.9999999999999994E-5</v>
      </c>
      <c r="H188" s="211">
        <f t="shared" si="149"/>
        <v>-6.9999999999999994E-5</v>
      </c>
      <c r="I188" s="211">
        <f t="shared" si="149"/>
        <v>-6.9999999999999994E-5</v>
      </c>
      <c r="J188" s="211">
        <f t="shared" si="149"/>
        <v>-6.9999999999999994E-5</v>
      </c>
      <c r="K188" s="211">
        <f t="shared" si="149"/>
        <v>-6.9999999999999994E-5</v>
      </c>
      <c r="L188" s="211">
        <f t="shared" si="149"/>
        <v>-6.9999999999999994E-5</v>
      </c>
      <c r="M188" s="211">
        <f t="shared" si="149"/>
        <v>-6.9999999999999994E-5</v>
      </c>
      <c r="N188" s="212">
        <f t="shared" ref="N188" si="150">((N97-$C$154)*$C$140)/10^3</f>
        <v>-6.9999999999999994E-5</v>
      </c>
    </row>
    <row r="189" spans="2:14" s="18" customFormat="1" x14ac:dyDescent="0.25">
      <c r="B189" s="165" t="s">
        <v>166</v>
      </c>
      <c r="C189" s="20"/>
      <c r="D189" s="211">
        <f t="shared" ref="D189:L189" si="151">((D98-$C$154)*$C$140)/10^3</f>
        <v>753.39993000000004</v>
      </c>
      <c r="E189" s="211">
        <f t="shared" si="151"/>
        <v>975.89993000000015</v>
      </c>
      <c r="F189" s="211">
        <f t="shared" si="151"/>
        <v>896.19993000000022</v>
      </c>
      <c r="G189" s="211">
        <f t="shared" si="151"/>
        <v>693.49993000000006</v>
      </c>
      <c r="H189" s="211">
        <f t="shared" si="151"/>
        <v>543.79993000000002</v>
      </c>
      <c r="I189" s="211">
        <f t="shared" si="151"/>
        <v>681.79993000000002</v>
      </c>
      <c r="J189" s="211">
        <f t="shared" si="151"/>
        <v>898.29993000000013</v>
      </c>
      <c r="K189" s="211">
        <f t="shared" si="151"/>
        <v>721.54351642095048</v>
      </c>
      <c r="L189" s="21">
        <f t="shared" si="151"/>
        <v>586.61445880698352</v>
      </c>
      <c r="M189" s="21">
        <f t="shared" ref="M189:N189" si="152">((M98-$C$154)*$C$140)/10^3</f>
        <v>518.59992999999997</v>
      </c>
      <c r="N189" s="212">
        <f t="shared" si="152"/>
        <v>535.09993000000009</v>
      </c>
    </row>
    <row r="190" spans="2:14" s="18" customFormat="1" x14ac:dyDescent="0.25">
      <c r="B190" s="165" t="s">
        <v>186</v>
      </c>
      <c r="C190" s="20"/>
      <c r="D190" s="211">
        <f t="shared" ref="D190:L190" si="153">((D99-$C$154)*$C$140)/10^3</f>
        <v>-6.9999999999999994E-5</v>
      </c>
      <c r="E190" s="211">
        <f t="shared" si="153"/>
        <v>-6.9999999999999994E-5</v>
      </c>
      <c r="F190" s="211">
        <f t="shared" si="153"/>
        <v>-6.9999999999999994E-5</v>
      </c>
      <c r="G190" s="211">
        <f t="shared" si="153"/>
        <v>-6.9999999999999994E-5</v>
      </c>
      <c r="H190" s="211">
        <f t="shared" si="153"/>
        <v>-6.9999999999999994E-5</v>
      </c>
      <c r="I190" s="211">
        <f t="shared" si="153"/>
        <v>-6.9999999999999994E-5</v>
      </c>
      <c r="J190" s="211">
        <f t="shared" si="153"/>
        <v>-6.9999999999999994E-5</v>
      </c>
      <c r="K190" s="211">
        <f t="shared" si="153"/>
        <v>-6.9999999999999994E-5</v>
      </c>
      <c r="L190" s="21">
        <f t="shared" si="153"/>
        <v>-6.9999999999999994E-5</v>
      </c>
      <c r="M190" s="21">
        <f t="shared" ref="M190:N190" si="154">((M99-$C$154)*$C$140)/10^3</f>
        <v>129.49993000000001</v>
      </c>
      <c r="N190" s="212">
        <f t="shared" si="154"/>
        <v>115.19993000000001</v>
      </c>
    </row>
    <row r="191" spans="2:14" s="18" customFormat="1" x14ac:dyDescent="0.25">
      <c r="B191" s="165" t="s">
        <v>167</v>
      </c>
      <c r="C191" s="20"/>
      <c r="D191" s="211">
        <f t="shared" ref="D191:M191" si="155">((D100-$C$154)*$C$140)/10^3</f>
        <v>-6.9999999999999994E-5</v>
      </c>
      <c r="E191" s="211">
        <f t="shared" si="155"/>
        <v>-6.9999999999999994E-5</v>
      </c>
      <c r="F191" s="211">
        <f t="shared" si="155"/>
        <v>-6.9999999999999994E-5</v>
      </c>
      <c r="G191" s="211">
        <f t="shared" si="155"/>
        <v>-6.9999999999999994E-5</v>
      </c>
      <c r="H191" s="211">
        <f t="shared" si="155"/>
        <v>-6.9999999999999994E-5</v>
      </c>
      <c r="I191" s="211">
        <f t="shared" si="155"/>
        <v>-6.9999999999999994E-5</v>
      </c>
      <c r="J191" s="211">
        <f t="shared" si="155"/>
        <v>-6.9999999999999994E-5</v>
      </c>
      <c r="K191" s="211">
        <f t="shared" si="155"/>
        <v>-6.9999999999999994E-5</v>
      </c>
      <c r="L191" s="211">
        <f t="shared" si="155"/>
        <v>-6.9999999999999994E-5</v>
      </c>
      <c r="M191" s="211">
        <f t="shared" si="155"/>
        <v>-6.9999999999999994E-5</v>
      </c>
      <c r="N191" s="212">
        <f t="shared" ref="N191" si="156">((N100-$C$154)*$C$140)/10^3</f>
        <v>-6.9999999999999994E-5</v>
      </c>
    </row>
    <row r="192" spans="2:14" s="18" customFormat="1" x14ac:dyDescent="0.25">
      <c r="B192" s="165" t="s">
        <v>168</v>
      </c>
      <c r="C192" s="20"/>
      <c r="D192" s="211">
        <f t="shared" ref="D192:L192" si="157">((D101-$C$154)*$C$140)/10^3</f>
        <v>2238.89993</v>
      </c>
      <c r="E192" s="211">
        <f t="shared" si="157"/>
        <v>3120.89993</v>
      </c>
      <c r="F192" s="211">
        <f t="shared" si="157"/>
        <v>3043.1999300000002</v>
      </c>
      <c r="G192" s="211">
        <f t="shared" si="157"/>
        <v>1951.0999300000001</v>
      </c>
      <c r="H192" s="211">
        <f t="shared" si="157"/>
        <v>1960.0999300000001</v>
      </c>
      <c r="I192" s="211">
        <f t="shared" si="157"/>
        <v>2283.9999299999999</v>
      </c>
      <c r="J192" s="211">
        <f t="shared" si="157"/>
        <v>2680.89993</v>
      </c>
      <c r="K192" s="211">
        <f t="shared" si="157"/>
        <v>2655.559508661494</v>
      </c>
      <c r="L192" s="21">
        <f t="shared" si="157"/>
        <v>2636.6197895538312</v>
      </c>
      <c r="M192" s="21">
        <f t="shared" ref="M192:N192" si="158">((M101-$C$154)*$C$140)/10^3</f>
        <v>2802.6999300000002</v>
      </c>
      <c r="N192" s="212">
        <f t="shared" si="158"/>
        <v>2767.89993</v>
      </c>
    </row>
    <row r="193" spans="2:14" s="18" customFormat="1" x14ac:dyDescent="0.25">
      <c r="B193" s="165" t="s">
        <v>169</v>
      </c>
      <c r="C193" s="20"/>
      <c r="D193" s="211">
        <f t="shared" ref="D193:L193" si="159">((D102-$C$154)*$C$140)/10^3</f>
        <v>165.89993000000001</v>
      </c>
      <c r="E193" s="211">
        <f t="shared" si="159"/>
        <v>203.09993000000003</v>
      </c>
      <c r="F193" s="211">
        <f t="shared" si="159"/>
        <v>173.49993000000003</v>
      </c>
      <c r="G193" s="211">
        <f t="shared" si="159"/>
        <v>106.89993000000001</v>
      </c>
      <c r="H193" s="211">
        <f t="shared" si="159"/>
        <v>109.89993000000001</v>
      </c>
      <c r="I193" s="211">
        <f t="shared" si="159"/>
        <v>119.79993</v>
      </c>
      <c r="J193" s="211">
        <f t="shared" si="159"/>
        <v>129.49993000000001</v>
      </c>
      <c r="K193" s="211">
        <f t="shared" si="159"/>
        <v>122.81745395732301</v>
      </c>
      <c r="L193" s="21">
        <f t="shared" si="159"/>
        <v>119.30577131910768</v>
      </c>
      <c r="M193" s="21">
        <f t="shared" ref="M193:N193" si="160">((M102-$C$154)*$C$140)/10^3</f>
        <v>128.19992999999999</v>
      </c>
      <c r="N193" s="212">
        <f t="shared" si="160"/>
        <v>114.99993000000001</v>
      </c>
    </row>
    <row r="194" spans="2:14" s="18" customFormat="1" x14ac:dyDescent="0.25">
      <c r="B194" s="165" t="s">
        <v>170</v>
      </c>
      <c r="C194" s="20"/>
      <c r="D194" s="211">
        <f t="shared" ref="D194:L194" si="161">((D103-$C$154)*$C$140)/10^3</f>
        <v>1.99993</v>
      </c>
      <c r="E194" s="211">
        <f t="shared" si="161"/>
        <v>2.8999300000000003</v>
      </c>
      <c r="F194" s="211">
        <f t="shared" si="161"/>
        <v>2.2999299999999998</v>
      </c>
      <c r="G194" s="211">
        <f t="shared" si="161"/>
        <v>1.0999300000000001</v>
      </c>
      <c r="H194" s="211">
        <f t="shared" si="161"/>
        <v>0.79993000000000003</v>
      </c>
      <c r="I194" s="211">
        <f t="shared" si="161"/>
        <v>1.6999300000000002</v>
      </c>
      <c r="J194" s="211">
        <f t="shared" si="161"/>
        <v>1.99993</v>
      </c>
      <c r="K194" s="211">
        <f t="shared" si="161"/>
        <v>1.7581992531522792</v>
      </c>
      <c r="L194" s="21">
        <f t="shared" si="161"/>
        <v>2.219353084384093</v>
      </c>
      <c r="M194" s="21">
        <f t="shared" ref="M194:N194" si="162">((M103-$C$154)*$C$140)/10^3</f>
        <v>2.0999299999999996</v>
      </c>
      <c r="N194" s="212">
        <f t="shared" si="162"/>
        <v>0.64993000000000012</v>
      </c>
    </row>
    <row r="195" spans="2:14" s="18" customFormat="1" x14ac:dyDescent="0.25">
      <c r="B195" s="175" t="s">
        <v>180</v>
      </c>
      <c r="C195" s="169" t="s">
        <v>171</v>
      </c>
      <c r="D195" s="292">
        <f>SUM(D159:D194)</f>
        <v>7019.1974799999989</v>
      </c>
      <c r="E195" s="292">
        <f t="shared" ref="E195:L195" si="163">SUM(E159:E194)</f>
        <v>10435.89748</v>
      </c>
      <c r="F195" s="292">
        <f t="shared" si="163"/>
        <v>10743.49748</v>
      </c>
      <c r="G195" s="292">
        <f t="shared" si="163"/>
        <v>6997.3974799999996</v>
      </c>
      <c r="H195" s="292">
        <f t="shared" si="163"/>
        <v>7127.49748</v>
      </c>
      <c r="I195" s="292">
        <f t="shared" si="163"/>
        <v>9209.3974799999996</v>
      </c>
      <c r="J195" s="292">
        <f t="shared" si="163"/>
        <v>10342.297479999999</v>
      </c>
      <c r="K195" s="292">
        <f t="shared" si="163"/>
        <v>10122.199281357905</v>
      </c>
      <c r="L195" s="202">
        <f t="shared" si="163"/>
        <v>9762.5647471193006</v>
      </c>
      <c r="M195" s="202">
        <f t="shared" ref="M195:N195" si="164">SUM(M159:M194)</f>
        <v>10994.59748</v>
      </c>
      <c r="N195" s="293">
        <f t="shared" si="164"/>
        <v>10382.547479999997</v>
      </c>
    </row>
    <row r="196" spans="2:14" s="61" customFormat="1" x14ac:dyDescent="0.25">
      <c r="F196" s="75"/>
      <c r="G196" s="75"/>
      <c r="H196" s="75"/>
      <c r="I196" s="75"/>
      <c r="J196" s="75"/>
      <c r="K196" s="75"/>
      <c r="L196" s="75"/>
      <c r="M196" s="75"/>
      <c r="N196" s="75"/>
    </row>
    <row r="197" spans="2:14" x14ac:dyDescent="0.25">
      <c r="B197" s="13"/>
      <c r="C197" s="14"/>
      <c r="D197" s="14"/>
      <c r="E197" s="14"/>
    </row>
    <row r="198" spans="2:14" s="18" customFormat="1" x14ac:dyDescent="0.25">
      <c r="B198" s="15" t="s">
        <v>52</v>
      </c>
      <c r="C198" s="16" t="s">
        <v>53</v>
      </c>
      <c r="D198" s="16">
        <v>2005</v>
      </c>
      <c r="E198" s="16">
        <v>2006</v>
      </c>
      <c r="F198" s="16">
        <v>2007</v>
      </c>
      <c r="G198" s="16">
        <v>2008</v>
      </c>
      <c r="H198" s="16">
        <v>2009</v>
      </c>
      <c r="I198" s="16">
        <v>2010</v>
      </c>
      <c r="J198" s="16">
        <v>2011</v>
      </c>
      <c r="K198" s="16">
        <v>2012</v>
      </c>
      <c r="L198" s="16">
        <v>2013</v>
      </c>
      <c r="M198" s="16">
        <v>2014</v>
      </c>
      <c r="N198" s="17">
        <v>2015</v>
      </c>
    </row>
    <row r="199" spans="2:14" s="61" customFormat="1" x14ac:dyDescent="0.25">
      <c r="B199" s="22" t="s">
        <v>22</v>
      </c>
      <c r="C199" s="23" t="s">
        <v>11</v>
      </c>
      <c r="D199" s="63">
        <f>0.7</f>
        <v>0.7</v>
      </c>
      <c r="E199" s="63">
        <f>0.7</f>
        <v>0.7</v>
      </c>
      <c r="F199" s="63">
        <f>0.7</f>
        <v>0.7</v>
      </c>
      <c r="G199" s="63">
        <v>0.7</v>
      </c>
      <c r="H199" s="63">
        <v>0.7</v>
      </c>
      <c r="I199" s="63">
        <v>0.7</v>
      </c>
      <c r="J199" s="63">
        <v>0.7</v>
      </c>
      <c r="K199" s="63">
        <v>0.7</v>
      </c>
      <c r="L199" s="63">
        <v>0.7</v>
      </c>
      <c r="M199" s="63">
        <v>0.7</v>
      </c>
      <c r="N199" s="64">
        <v>0.7</v>
      </c>
    </row>
    <row r="200" spans="2:14" x14ac:dyDescent="0.25">
      <c r="B200" s="65"/>
      <c r="C200" s="66"/>
      <c r="D200" s="66"/>
      <c r="E200" s="66"/>
      <c r="F200" s="34"/>
      <c r="G200" s="34"/>
      <c r="H200" s="34"/>
      <c r="I200" s="34"/>
      <c r="J200" s="34"/>
      <c r="K200" s="34"/>
      <c r="L200" s="34"/>
      <c r="M200" s="34"/>
      <c r="N200" s="34"/>
    </row>
    <row r="201" spans="2:14" x14ac:dyDescent="0.25">
      <c r="B201" s="34"/>
      <c r="C201" s="34"/>
      <c r="D201" s="34"/>
      <c r="E201" s="34"/>
      <c r="F201" s="34"/>
      <c r="G201" s="34"/>
      <c r="H201" s="34"/>
      <c r="I201" s="34"/>
      <c r="J201" s="34"/>
      <c r="K201" s="34"/>
      <c r="L201" s="34"/>
      <c r="M201" s="34"/>
      <c r="N201" s="34"/>
    </row>
    <row r="202" spans="2:14" s="18" customFormat="1" x14ac:dyDescent="0.25">
      <c r="B202" s="15" t="s">
        <v>100</v>
      </c>
      <c r="C202" s="16" t="s">
        <v>90</v>
      </c>
      <c r="D202" s="16">
        <v>2005</v>
      </c>
      <c r="E202" s="16">
        <v>2006</v>
      </c>
      <c r="F202" s="16">
        <v>2007</v>
      </c>
      <c r="G202" s="16">
        <v>2008</v>
      </c>
      <c r="H202" s="16">
        <v>2009</v>
      </c>
      <c r="I202" s="16">
        <v>2010</v>
      </c>
      <c r="J202" s="16">
        <v>2011</v>
      </c>
      <c r="K202" s="16">
        <v>2012</v>
      </c>
      <c r="L202" s="16">
        <v>2013</v>
      </c>
      <c r="M202" s="16">
        <v>2014</v>
      </c>
      <c r="N202" s="17">
        <v>2015</v>
      </c>
    </row>
    <row r="203" spans="2:14" s="18" customFormat="1" x14ac:dyDescent="0.25">
      <c r="B203" s="167" t="s">
        <v>22</v>
      </c>
      <c r="C203" s="27"/>
      <c r="D203" s="274"/>
      <c r="E203" s="274"/>
      <c r="F203" s="274"/>
      <c r="G203" s="274"/>
      <c r="H203" s="274"/>
      <c r="I203" s="274"/>
      <c r="J203" s="274"/>
      <c r="K203" s="274"/>
      <c r="L203" s="274"/>
      <c r="M203" s="274"/>
      <c r="N203" s="275"/>
    </row>
    <row r="204" spans="2:14" s="18" customFormat="1" x14ac:dyDescent="0.25">
      <c r="B204" s="165" t="s">
        <v>136</v>
      </c>
      <c r="C204" s="20"/>
      <c r="D204" s="211">
        <f>D159*(1-D$199)</f>
        <v>-2.1000000000000002E-5</v>
      </c>
      <c r="E204" s="211">
        <f t="shared" ref="E204:L204" si="165">E159*(1-E$199)</f>
        <v>-2.1000000000000002E-5</v>
      </c>
      <c r="F204" s="211">
        <f t="shared" si="165"/>
        <v>-2.1000000000000002E-5</v>
      </c>
      <c r="G204" s="211">
        <f t="shared" si="165"/>
        <v>-2.1000000000000002E-5</v>
      </c>
      <c r="H204" s="211">
        <f t="shared" si="165"/>
        <v>-2.1000000000000002E-5</v>
      </c>
      <c r="I204" s="211">
        <f t="shared" si="165"/>
        <v>-2.1000000000000002E-5</v>
      </c>
      <c r="J204" s="211">
        <f t="shared" si="165"/>
        <v>-2.1000000000000002E-5</v>
      </c>
      <c r="K204" s="211">
        <f t="shared" si="165"/>
        <v>-2.1000000000000002E-5</v>
      </c>
      <c r="L204" s="211">
        <f t="shared" si="165"/>
        <v>-2.1000000000000002E-5</v>
      </c>
      <c r="M204" s="211">
        <f t="shared" ref="M204:N204" si="166">M159*(1-M$199)</f>
        <v>-2.1000000000000002E-5</v>
      </c>
      <c r="N204" s="212">
        <f t="shared" si="166"/>
        <v>-2.1000000000000002E-5</v>
      </c>
    </row>
    <row r="205" spans="2:14" s="18" customFormat="1" x14ac:dyDescent="0.25">
      <c r="B205" s="165" t="s">
        <v>137</v>
      </c>
      <c r="C205" s="20"/>
      <c r="D205" s="211">
        <f t="shared" ref="D205:L205" si="167">D160*(1-D$199)</f>
        <v>140.69997900000001</v>
      </c>
      <c r="E205" s="211">
        <f t="shared" si="167"/>
        <v>188.27997900000005</v>
      </c>
      <c r="F205" s="211">
        <f t="shared" si="167"/>
        <v>170.54997900000004</v>
      </c>
      <c r="G205" s="211">
        <f t="shared" si="167"/>
        <v>93.419979000000012</v>
      </c>
      <c r="H205" s="211">
        <f t="shared" si="167"/>
        <v>64.139979000000011</v>
      </c>
      <c r="I205" s="211">
        <f t="shared" si="167"/>
        <v>105.98997900000002</v>
      </c>
      <c r="J205" s="211">
        <f t="shared" si="167"/>
        <v>132.32997900000001</v>
      </c>
      <c r="K205" s="211">
        <f t="shared" si="167"/>
        <v>103.10262512997095</v>
      </c>
      <c r="L205" s="211">
        <f t="shared" si="167"/>
        <v>83.767527709990304</v>
      </c>
      <c r="M205" s="211">
        <f t="shared" ref="M205:N205" si="168">M160*(1-M$199)</f>
        <v>71.099979000000019</v>
      </c>
      <c r="N205" s="212">
        <f t="shared" si="168"/>
        <v>66.629979000000006</v>
      </c>
    </row>
    <row r="206" spans="2:14" s="18" customFormat="1" x14ac:dyDescent="0.25">
      <c r="B206" s="165" t="s">
        <v>138</v>
      </c>
      <c r="C206" s="20"/>
      <c r="D206" s="211">
        <f t="shared" ref="D206:L206" si="169">D161*(1-D$199)</f>
        <v>-2.1000000000000002E-5</v>
      </c>
      <c r="E206" s="211">
        <f t="shared" si="169"/>
        <v>-2.1000000000000002E-5</v>
      </c>
      <c r="F206" s="211">
        <f t="shared" si="169"/>
        <v>-2.1000000000000002E-5</v>
      </c>
      <c r="G206" s="211">
        <f t="shared" si="169"/>
        <v>-2.1000000000000002E-5</v>
      </c>
      <c r="H206" s="211">
        <f t="shared" si="169"/>
        <v>-2.1000000000000002E-5</v>
      </c>
      <c r="I206" s="211">
        <f t="shared" si="169"/>
        <v>-2.1000000000000002E-5</v>
      </c>
      <c r="J206" s="211">
        <f t="shared" si="169"/>
        <v>-2.1000000000000002E-5</v>
      </c>
      <c r="K206" s="211">
        <f t="shared" si="169"/>
        <v>-2.1000000000000002E-5</v>
      </c>
      <c r="L206" s="211">
        <f t="shared" si="169"/>
        <v>-2.1000000000000002E-5</v>
      </c>
      <c r="M206" s="211">
        <f t="shared" ref="M206:N206" si="170">M161*(1-M$199)</f>
        <v>-2.1000000000000002E-5</v>
      </c>
      <c r="N206" s="212">
        <f t="shared" si="170"/>
        <v>-2.1000000000000002E-5</v>
      </c>
    </row>
    <row r="207" spans="2:14" s="18" customFormat="1" x14ac:dyDescent="0.25">
      <c r="B207" s="165" t="s">
        <v>139</v>
      </c>
      <c r="C207" s="20"/>
      <c r="D207" s="211">
        <f t="shared" ref="D207:L207" si="171">D162*(1-D$199)</f>
        <v>-2.1000000000000002E-5</v>
      </c>
      <c r="E207" s="211">
        <f t="shared" si="171"/>
        <v>-2.1000000000000002E-5</v>
      </c>
      <c r="F207" s="211">
        <f t="shared" si="171"/>
        <v>-2.1000000000000002E-5</v>
      </c>
      <c r="G207" s="211">
        <f t="shared" si="171"/>
        <v>-2.1000000000000002E-5</v>
      </c>
      <c r="H207" s="211">
        <f t="shared" si="171"/>
        <v>-2.1000000000000002E-5</v>
      </c>
      <c r="I207" s="211">
        <f t="shared" si="171"/>
        <v>-2.1000000000000002E-5</v>
      </c>
      <c r="J207" s="211">
        <f t="shared" si="171"/>
        <v>-2.1000000000000002E-5</v>
      </c>
      <c r="K207" s="211">
        <f t="shared" si="171"/>
        <v>-2.1000000000000002E-5</v>
      </c>
      <c r="L207" s="211">
        <f t="shared" si="171"/>
        <v>-2.1000000000000002E-5</v>
      </c>
      <c r="M207" s="211">
        <f t="shared" ref="M207:N207" si="172">M162*(1-M$199)</f>
        <v>-2.1000000000000002E-5</v>
      </c>
      <c r="N207" s="212">
        <f t="shared" si="172"/>
        <v>-2.1000000000000002E-5</v>
      </c>
    </row>
    <row r="208" spans="2:14" s="18" customFormat="1" x14ac:dyDescent="0.25">
      <c r="B208" s="165" t="s">
        <v>140</v>
      </c>
      <c r="C208" s="20"/>
      <c r="D208" s="211">
        <f t="shared" ref="D208:L208" si="173">D163*(1-D$199)</f>
        <v>45.569979000000011</v>
      </c>
      <c r="E208" s="211">
        <f t="shared" si="173"/>
        <v>53.249979000000017</v>
      </c>
      <c r="F208" s="211">
        <f t="shared" si="173"/>
        <v>43.769979000000014</v>
      </c>
      <c r="G208" s="211">
        <f t="shared" si="173"/>
        <v>29.339979000000007</v>
      </c>
      <c r="H208" s="211">
        <f t="shared" si="173"/>
        <v>29.639979000000004</v>
      </c>
      <c r="I208" s="211">
        <f t="shared" si="173"/>
        <v>42.389979000000011</v>
      </c>
      <c r="J208" s="211">
        <f t="shared" si="173"/>
        <v>52.049979000000015</v>
      </c>
      <c r="K208" s="211">
        <f t="shared" si="173"/>
        <v>56.690802666343373</v>
      </c>
      <c r="L208" s="211">
        <f t="shared" si="173"/>
        <v>68.03692022211446</v>
      </c>
      <c r="M208" s="211">
        <f t="shared" ref="M208:N208" si="174">M163*(1-M$199)</f>
        <v>65.219979000000009</v>
      </c>
      <c r="N208" s="212">
        <f t="shared" si="174"/>
        <v>61.049979000000022</v>
      </c>
    </row>
    <row r="209" spans="2:14" s="18" customFormat="1" x14ac:dyDescent="0.25">
      <c r="B209" s="165" t="s">
        <v>141</v>
      </c>
      <c r="C209" s="20"/>
      <c r="D209" s="211">
        <f t="shared" ref="D209:L209" si="175">D164*(1-D$199)</f>
        <v>-2.1000000000000002E-5</v>
      </c>
      <c r="E209" s="211">
        <f t="shared" si="175"/>
        <v>-2.1000000000000002E-5</v>
      </c>
      <c r="F209" s="211">
        <f t="shared" si="175"/>
        <v>-2.1000000000000002E-5</v>
      </c>
      <c r="G209" s="211">
        <f t="shared" si="175"/>
        <v>-2.1000000000000002E-5</v>
      </c>
      <c r="H209" s="211">
        <f t="shared" si="175"/>
        <v>-2.1000000000000002E-5</v>
      </c>
      <c r="I209" s="211">
        <f t="shared" si="175"/>
        <v>-2.1000000000000002E-5</v>
      </c>
      <c r="J209" s="211">
        <f t="shared" si="175"/>
        <v>-2.1000000000000002E-5</v>
      </c>
      <c r="K209" s="211">
        <f t="shared" si="175"/>
        <v>-2.1000000000000002E-5</v>
      </c>
      <c r="L209" s="211">
        <f t="shared" si="175"/>
        <v>-2.1000000000000002E-5</v>
      </c>
      <c r="M209" s="211">
        <f t="shared" ref="M209:N209" si="176">M164*(1-M$199)</f>
        <v>-2.1000000000000002E-5</v>
      </c>
      <c r="N209" s="212">
        <f t="shared" si="176"/>
        <v>-2.1000000000000002E-5</v>
      </c>
    </row>
    <row r="210" spans="2:14" s="18" customFormat="1" x14ac:dyDescent="0.25">
      <c r="B210" s="165" t="s">
        <v>142</v>
      </c>
      <c r="C210" s="20"/>
      <c r="D210" s="211">
        <f t="shared" ref="D210:L210" si="177">D165*(1-D$199)</f>
        <v>1.9199790000000003</v>
      </c>
      <c r="E210" s="211">
        <f t="shared" si="177"/>
        <v>2.6999790000000008</v>
      </c>
      <c r="F210" s="211">
        <f t="shared" si="177"/>
        <v>4.1399790000000003</v>
      </c>
      <c r="G210" s="211">
        <f t="shared" si="177"/>
        <v>2.3099790000000002</v>
      </c>
      <c r="H210" s="211">
        <f t="shared" si="177"/>
        <v>1.1999790000000004</v>
      </c>
      <c r="I210" s="211">
        <f t="shared" si="177"/>
        <v>2.3399790000000005</v>
      </c>
      <c r="J210" s="211">
        <f t="shared" si="177"/>
        <v>3.9299790000000008</v>
      </c>
      <c r="K210" s="211">
        <f t="shared" si="177"/>
        <v>5.4517331028128027</v>
      </c>
      <c r="L210" s="211">
        <f t="shared" si="177"/>
        <v>7.5772303676042698</v>
      </c>
      <c r="M210" s="211">
        <f t="shared" ref="M210:N210" si="178">M165*(1-M$199)</f>
        <v>7.8899790000000012</v>
      </c>
      <c r="N210" s="212">
        <f t="shared" si="178"/>
        <v>7.0799790000000016</v>
      </c>
    </row>
    <row r="211" spans="2:14" s="18" customFormat="1" x14ac:dyDescent="0.25">
      <c r="B211" s="165" t="s">
        <v>143</v>
      </c>
      <c r="C211" s="20"/>
      <c r="D211" s="211">
        <f t="shared" ref="D211:L211" si="179">D166*(1-D$199)</f>
        <v>-2.1000000000000002E-5</v>
      </c>
      <c r="E211" s="211">
        <f t="shared" si="179"/>
        <v>-2.1000000000000002E-5</v>
      </c>
      <c r="F211" s="211">
        <f t="shared" si="179"/>
        <v>-2.1000000000000002E-5</v>
      </c>
      <c r="G211" s="211">
        <f t="shared" si="179"/>
        <v>-2.1000000000000002E-5</v>
      </c>
      <c r="H211" s="211">
        <f t="shared" si="179"/>
        <v>-2.1000000000000002E-5</v>
      </c>
      <c r="I211" s="211">
        <f t="shared" si="179"/>
        <v>-2.1000000000000002E-5</v>
      </c>
      <c r="J211" s="211">
        <f t="shared" si="179"/>
        <v>-2.1000000000000002E-5</v>
      </c>
      <c r="K211" s="211">
        <f t="shared" si="179"/>
        <v>-2.1000000000000002E-5</v>
      </c>
      <c r="L211" s="211">
        <f t="shared" si="179"/>
        <v>-2.1000000000000002E-5</v>
      </c>
      <c r="M211" s="211">
        <f t="shared" ref="M211:N211" si="180">M166*(1-M$199)</f>
        <v>-2.1000000000000002E-5</v>
      </c>
      <c r="N211" s="212">
        <f t="shared" si="180"/>
        <v>-2.1000000000000002E-5</v>
      </c>
    </row>
    <row r="212" spans="2:14" s="18" customFormat="1" x14ac:dyDescent="0.25">
      <c r="B212" s="165" t="s">
        <v>144</v>
      </c>
      <c r="C212" s="20"/>
      <c r="D212" s="211">
        <f t="shared" ref="D212:L212" si="181">D167*(1-D$199)</f>
        <v>-2.1000000000000002E-5</v>
      </c>
      <c r="E212" s="211">
        <f t="shared" si="181"/>
        <v>-2.1000000000000002E-5</v>
      </c>
      <c r="F212" s="211">
        <f t="shared" si="181"/>
        <v>-2.1000000000000002E-5</v>
      </c>
      <c r="G212" s="211">
        <f t="shared" si="181"/>
        <v>-2.1000000000000002E-5</v>
      </c>
      <c r="H212" s="211">
        <f t="shared" si="181"/>
        <v>-2.1000000000000002E-5</v>
      </c>
      <c r="I212" s="211">
        <f t="shared" si="181"/>
        <v>-2.1000000000000002E-5</v>
      </c>
      <c r="J212" s="211">
        <f t="shared" si="181"/>
        <v>-2.1000000000000002E-5</v>
      </c>
      <c r="K212" s="211">
        <f t="shared" si="181"/>
        <v>-2.1000000000000002E-5</v>
      </c>
      <c r="L212" s="211">
        <f t="shared" si="181"/>
        <v>-2.1000000000000002E-5</v>
      </c>
      <c r="M212" s="211">
        <f t="shared" ref="M212:N212" si="182">M167*(1-M$199)</f>
        <v>-2.1000000000000002E-5</v>
      </c>
      <c r="N212" s="212">
        <f t="shared" si="182"/>
        <v>-2.1000000000000002E-5</v>
      </c>
    </row>
    <row r="213" spans="2:14" s="18" customFormat="1" x14ac:dyDescent="0.25">
      <c r="B213" s="165" t="s">
        <v>145</v>
      </c>
      <c r="C213" s="20"/>
      <c r="D213" s="211">
        <f t="shared" ref="D213:L213" si="183">D168*(1-D$199)</f>
        <v>-2.1000000000000002E-5</v>
      </c>
      <c r="E213" s="211">
        <f t="shared" si="183"/>
        <v>-2.1000000000000002E-5</v>
      </c>
      <c r="F213" s="211">
        <f t="shared" si="183"/>
        <v>-2.1000000000000002E-5</v>
      </c>
      <c r="G213" s="211">
        <f t="shared" si="183"/>
        <v>-2.1000000000000002E-5</v>
      </c>
      <c r="H213" s="211">
        <f t="shared" si="183"/>
        <v>-2.1000000000000002E-5</v>
      </c>
      <c r="I213" s="211">
        <f t="shared" si="183"/>
        <v>-2.1000000000000002E-5</v>
      </c>
      <c r="J213" s="211">
        <f t="shared" si="183"/>
        <v>-2.1000000000000002E-5</v>
      </c>
      <c r="K213" s="211">
        <f t="shared" si="183"/>
        <v>-2.1000000000000002E-5</v>
      </c>
      <c r="L213" s="211">
        <f t="shared" si="183"/>
        <v>-2.1000000000000002E-5</v>
      </c>
      <c r="M213" s="211">
        <f t="shared" ref="M213:N213" si="184">M168*(1-M$199)</f>
        <v>-2.1000000000000002E-5</v>
      </c>
      <c r="N213" s="212">
        <f t="shared" si="184"/>
        <v>-2.1000000000000002E-5</v>
      </c>
    </row>
    <row r="214" spans="2:14" s="18" customFormat="1" x14ac:dyDescent="0.25">
      <c r="B214" s="165" t="s">
        <v>146</v>
      </c>
      <c r="C214" s="20"/>
      <c r="D214" s="211">
        <f t="shared" ref="D214:L214" si="185">D169*(1-D$199)</f>
        <v>1.2299790000000004</v>
      </c>
      <c r="E214" s="211">
        <f t="shared" si="185"/>
        <v>2.0399790000000007</v>
      </c>
      <c r="F214" s="211">
        <f t="shared" si="185"/>
        <v>1.9199790000000003</v>
      </c>
      <c r="G214" s="211">
        <f t="shared" si="185"/>
        <v>1.2599790000000002</v>
      </c>
      <c r="H214" s="211">
        <f t="shared" si="185"/>
        <v>0.98997900000000028</v>
      </c>
      <c r="I214" s="211">
        <f t="shared" si="185"/>
        <v>1.4099790000000003</v>
      </c>
      <c r="J214" s="211">
        <f t="shared" si="185"/>
        <v>1.2899790000000004</v>
      </c>
      <c r="K214" s="211">
        <f t="shared" si="185"/>
        <v>1.2831847419980602</v>
      </c>
      <c r="L214" s="211">
        <f t="shared" si="185"/>
        <v>1.4077142473326871</v>
      </c>
      <c r="M214" s="211">
        <f t="shared" ref="M214:N214" si="186">M169*(1-M$199)</f>
        <v>1.3499790000000003</v>
      </c>
      <c r="N214" s="212">
        <f t="shared" si="186"/>
        <v>1.2299790000000004</v>
      </c>
    </row>
    <row r="215" spans="2:14" s="18" customFormat="1" x14ac:dyDescent="0.25">
      <c r="B215" s="165" t="s">
        <v>147</v>
      </c>
      <c r="C215" s="20"/>
      <c r="D215" s="211">
        <f t="shared" ref="D215:L215" si="187">D170*(1-D$199)</f>
        <v>129.029979</v>
      </c>
      <c r="E215" s="211">
        <f t="shared" si="187"/>
        <v>163.28997900000002</v>
      </c>
      <c r="F215" s="211">
        <f t="shared" si="187"/>
        <v>165.68997900000002</v>
      </c>
      <c r="G215" s="211">
        <f t="shared" si="187"/>
        <v>132.05997900000003</v>
      </c>
      <c r="H215" s="211">
        <f t="shared" si="187"/>
        <v>137.36997900000003</v>
      </c>
      <c r="I215" s="211">
        <f t="shared" si="187"/>
        <v>146.81997900000002</v>
      </c>
      <c r="J215" s="211">
        <f t="shared" si="187"/>
        <v>127.04997900000002</v>
      </c>
      <c r="K215" s="211">
        <f t="shared" si="187"/>
        <v>129.69001834044619</v>
      </c>
      <c r="L215" s="211">
        <f t="shared" si="187"/>
        <v>139.24999211348208</v>
      </c>
      <c r="M215" s="211">
        <f t="shared" ref="M215:N215" si="188">M170*(1-M$199)</f>
        <v>138.47997900000001</v>
      </c>
      <c r="N215" s="212">
        <f t="shared" si="188"/>
        <v>135.08997900000003</v>
      </c>
    </row>
    <row r="216" spans="2:14" s="18" customFormat="1" x14ac:dyDescent="0.25">
      <c r="B216" s="165" t="s">
        <v>148</v>
      </c>
      <c r="C216" s="20"/>
      <c r="D216" s="211">
        <f t="shared" ref="D216:L216" si="189">D171*(1-D$199)</f>
        <v>39.809979000000013</v>
      </c>
      <c r="E216" s="211">
        <f t="shared" si="189"/>
        <v>70.949979000000013</v>
      </c>
      <c r="F216" s="211">
        <f t="shared" si="189"/>
        <v>73.469979000000009</v>
      </c>
      <c r="G216" s="211">
        <f t="shared" si="189"/>
        <v>38.579979000000009</v>
      </c>
      <c r="H216" s="211">
        <f t="shared" si="189"/>
        <v>29.189979000000005</v>
      </c>
      <c r="I216" s="211">
        <f t="shared" si="189"/>
        <v>42.719979000000009</v>
      </c>
      <c r="J216" s="211">
        <f t="shared" si="189"/>
        <v>56.219979000000009</v>
      </c>
      <c r="K216" s="211">
        <f t="shared" si="189"/>
        <v>59.274924334626583</v>
      </c>
      <c r="L216" s="211">
        <f t="shared" si="189"/>
        <v>63.148294111542199</v>
      </c>
      <c r="M216" s="211">
        <f t="shared" ref="M216:N216" si="190">M171*(1-M$199)</f>
        <v>67.679979000000017</v>
      </c>
      <c r="N216" s="212">
        <f t="shared" si="190"/>
        <v>65.429979000000003</v>
      </c>
    </row>
    <row r="217" spans="2:14" s="18" customFormat="1" x14ac:dyDescent="0.25">
      <c r="B217" s="165" t="s">
        <v>149</v>
      </c>
      <c r="C217" s="20"/>
      <c r="D217" s="211">
        <f t="shared" ref="D217:L217" si="191">D172*(1-D$199)</f>
        <v>-2.1000000000000002E-5</v>
      </c>
      <c r="E217" s="211">
        <f t="shared" si="191"/>
        <v>-2.1000000000000002E-5</v>
      </c>
      <c r="F217" s="211">
        <f t="shared" si="191"/>
        <v>-2.1000000000000002E-5</v>
      </c>
      <c r="G217" s="211">
        <f t="shared" si="191"/>
        <v>-2.1000000000000002E-5</v>
      </c>
      <c r="H217" s="211">
        <f t="shared" si="191"/>
        <v>-2.1000000000000002E-5</v>
      </c>
      <c r="I217" s="211">
        <f t="shared" si="191"/>
        <v>-2.1000000000000002E-5</v>
      </c>
      <c r="J217" s="211">
        <f t="shared" si="191"/>
        <v>-2.1000000000000002E-5</v>
      </c>
      <c r="K217" s="211">
        <f t="shared" si="191"/>
        <v>-2.1000000000000002E-5</v>
      </c>
      <c r="L217" s="211">
        <f t="shared" si="191"/>
        <v>-2.1000000000000002E-5</v>
      </c>
      <c r="M217" s="211">
        <f t="shared" ref="M217:N217" si="192">M172*(1-M$199)</f>
        <v>-2.1000000000000002E-5</v>
      </c>
      <c r="N217" s="212">
        <f t="shared" si="192"/>
        <v>-2.1000000000000002E-5</v>
      </c>
    </row>
    <row r="218" spans="2:14" s="18" customFormat="1" x14ac:dyDescent="0.25">
      <c r="B218" s="165" t="s">
        <v>150</v>
      </c>
      <c r="C218" s="20"/>
      <c r="D218" s="211">
        <f t="shared" ref="D218:L218" si="193">D173*(1-D$199)</f>
        <v>-2.1000000000000002E-5</v>
      </c>
      <c r="E218" s="211">
        <f t="shared" si="193"/>
        <v>-2.1000000000000002E-5</v>
      </c>
      <c r="F218" s="211">
        <f t="shared" si="193"/>
        <v>-2.1000000000000002E-5</v>
      </c>
      <c r="G218" s="211">
        <f t="shared" si="193"/>
        <v>-2.1000000000000002E-5</v>
      </c>
      <c r="H218" s="211">
        <f t="shared" si="193"/>
        <v>-2.1000000000000002E-5</v>
      </c>
      <c r="I218" s="211">
        <f t="shared" si="193"/>
        <v>-2.1000000000000002E-5</v>
      </c>
      <c r="J218" s="211">
        <f t="shared" si="193"/>
        <v>-2.1000000000000002E-5</v>
      </c>
      <c r="K218" s="211">
        <f t="shared" si="193"/>
        <v>-2.1000000000000002E-5</v>
      </c>
      <c r="L218" s="211">
        <f t="shared" si="193"/>
        <v>-2.1000000000000002E-5</v>
      </c>
      <c r="M218" s="211">
        <f t="shared" ref="M218:N218" si="194">M173*(1-M$199)</f>
        <v>-2.1000000000000002E-5</v>
      </c>
      <c r="N218" s="212">
        <f t="shared" si="194"/>
        <v>-2.1000000000000002E-5</v>
      </c>
    </row>
    <row r="219" spans="2:14" s="18" customFormat="1" x14ac:dyDescent="0.25">
      <c r="B219" s="165" t="s">
        <v>151</v>
      </c>
      <c r="C219" s="20"/>
      <c r="D219" s="211">
        <f t="shared" ref="D219:L219" si="195">D174*(1-D$199)</f>
        <v>-2.1000000000000002E-5</v>
      </c>
      <c r="E219" s="211">
        <f t="shared" si="195"/>
        <v>-2.1000000000000002E-5</v>
      </c>
      <c r="F219" s="211">
        <f t="shared" si="195"/>
        <v>-2.1000000000000002E-5</v>
      </c>
      <c r="G219" s="211">
        <f t="shared" si="195"/>
        <v>-2.1000000000000002E-5</v>
      </c>
      <c r="H219" s="211">
        <f t="shared" si="195"/>
        <v>-2.1000000000000002E-5</v>
      </c>
      <c r="I219" s="211">
        <f t="shared" si="195"/>
        <v>-2.1000000000000002E-5</v>
      </c>
      <c r="J219" s="211">
        <f t="shared" si="195"/>
        <v>-2.1000000000000002E-5</v>
      </c>
      <c r="K219" s="211">
        <f t="shared" si="195"/>
        <v>-2.1000000000000002E-5</v>
      </c>
      <c r="L219" s="211">
        <f t="shared" si="195"/>
        <v>-2.1000000000000002E-5</v>
      </c>
      <c r="M219" s="211">
        <f t="shared" ref="M219:N219" si="196">M174*(1-M$199)</f>
        <v>-2.1000000000000002E-5</v>
      </c>
      <c r="N219" s="212">
        <f t="shared" si="196"/>
        <v>-2.1000000000000002E-5</v>
      </c>
    </row>
    <row r="220" spans="2:14" s="18" customFormat="1" x14ac:dyDescent="0.25">
      <c r="B220" s="165" t="s">
        <v>152</v>
      </c>
      <c r="C220" s="20"/>
      <c r="D220" s="211">
        <f t="shared" ref="D220:L220" si="197">D175*(1-D$199)</f>
        <v>206.06997900000005</v>
      </c>
      <c r="E220" s="211">
        <f t="shared" si="197"/>
        <v>297.86997900000011</v>
      </c>
      <c r="F220" s="211">
        <f t="shared" si="197"/>
        <v>340.85997900000012</v>
      </c>
      <c r="G220" s="211">
        <f t="shared" si="197"/>
        <v>235.85997900000004</v>
      </c>
      <c r="H220" s="211">
        <f t="shared" si="197"/>
        <v>279.83997900000008</v>
      </c>
      <c r="I220" s="211">
        <f t="shared" si="197"/>
        <v>408.20997900000015</v>
      </c>
      <c r="J220" s="211">
        <f t="shared" si="197"/>
        <v>458.96997900000014</v>
      </c>
      <c r="K220" s="211">
        <f t="shared" si="197"/>
        <v>480.5079353918527</v>
      </c>
      <c r="L220" s="211">
        <f t="shared" si="197"/>
        <v>495.84929779728441</v>
      </c>
      <c r="M220" s="211">
        <f t="shared" ref="M220:N220" si="198">M175*(1-M$199)</f>
        <v>573.80997900000011</v>
      </c>
      <c r="N220" s="212">
        <f t="shared" si="198"/>
        <v>513.98997900000006</v>
      </c>
    </row>
    <row r="221" spans="2:14" s="18" customFormat="1" x14ac:dyDescent="0.25">
      <c r="B221" s="165" t="s">
        <v>153</v>
      </c>
      <c r="C221" s="20"/>
      <c r="D221" s="211">
        <f t="shared" ref="D221:L221" si="199">D176*(1-D$199)</f>
        <v>-2.1000000000000002E-5</v>
      </c>
      <c r="E221" s="211">
        <f t="shared" si="199"/>
        <v>-2.1000000000000002E-5</v>
      </c>
      <c r="F221" s="211">
        <f t="shared" si="199"/>
        <v>-2.1000000000000002E-5</v>
      </c>
      <c r="G221" s="211">
        <f t="shared" si="199"/>
        <v>-2.1000000000000002E-5</v>
      </c>
      <c r="H221" s="211">
        <f t="shared" si="199"/>
        <v>-2.1000000000000002E-5</v>
      </c>
      <c r="I221" s="211">
        <f t="shared" si="199"/>
        <v>-2.1000000000000002E-5</v>
      </c>
      <c r="J221" s="211">
        <f t="shared" si="199"/>
        <v>-2.1000000000000002E-5</v>
      </c>
      <c r="K221" s="211">
        <f t="shared" si="199"/>
        <v>-2.1000000000000002E-5</v>
      </c>
      <c r="L221" s="211">
        <f t="shared" si="199"/>
        <v>-2.1000000000000002E-5</v>
      </c>
      <c r="M221" s="211">
        <f t="shared" ref="M221:N221" si="200">M176*(1-M$199)</f>
        <v>-2.1000000000000002E-5</v>
      </c>
      <c r="N221" s="212">
        <f t="shared" si="200"/>
        <v>-2.1000000000000002E-5</v>
      </c>
    </row>
    <row r="222" spans="2:14" s="18" customFormat="1" x14ac:dyDescent="0.25">
      <c r="B222" s="165" t="s">
        <v>154</v>
      </c>
      <c r="C222" s="20"/>
      <c r="D222" s="211">
        <f t="shared" ref="D222:L222" si="201">D177*(1-D$199)</f>
        <v>-2.1000000000000002E-5</v>
      </c>
      <c r="E222" s="211">
        <f t="shared" si="201"/>
        <v>-2.1000000000000002E-5</v>
      </c>
      <c r="F222" s="211">
        <f t="shared" si="201"/>
        <v>-2.1000000000000002E-5</v>
      </c>
      <c r="G222" s="211">
        <f t="shared" si="201"/>
        <v>-2.1000000000000002E-5</v>
      </c>
      <c r="H222" s="211">
        <f t="shared" si="201"/>
        <v>-2.1000000000000002E-5</v>
      </c>
      <c r="I222" s="211">
        <f t="shared" si="201"/>
        <v>-2.1000000000000002E-5</v>
      </c>
      <c r="J222" s="211">
        <f t="shared" si="201"/>
        <v>-2.1000000000000002E-5</v>
      </c>
      <c r="K222" s="211">
        <f t="shared" si="201"/>
        <v>-2.1000000000000002E-5</v>
      </c>
      <c r="L222" s="211">
        <f t="shared" si="201"/>
        <v>-2.1000000000000002E-5</v>
      </c>
      <c r="M222" s="211">
        <f t="shared" ref="M222:N222" si="202">M177*(1-M$199)</f>
        <v>-2.1000000000000002E-5</v>
      </c>
      <c r="N222" s="212">
        <f t="shared" si="202"/>
        <v>-2.1000000000000002E-5</v>
      </c>
    </row>
    <row r="223" spans="2:14" s="18" customFormat="1" x14ac:dyDescent="0.25">
      <c r="B223" s="165" t="s">
        <v>155</v>
      </c>
      <c r="C223" s="20"/>
      <c r="D223" s="211">
        <f t="shared" ref="D223:L223" si="203">D178*(1-D$199)</f>
        <v>10.619979000000001</v>
      </c>
      <c r="E223" s="211">
        <f t="shared" si="203"/>
        <v>19.019979000000003</v>
      </c>
      <c r="F223" s="211">
        <f t="shared" si="203"/>
        <v>21.059979000000006</v>
      </c>
      <c r="G223" s="211">
        <f t="shared" si="203"/>
        <v>10.259979000000001</v>
      </c>
      <c r="H223" s="211">
        <f t="shared" si="203"/>
        <v>8.8799790000000023</v>
      </c>
      <c r="I223" s="211">
        <f t="shared" si="203"/>
        <v>17.249979000000003</v>
      </c>
      <c r="J223" s="211">
        <f t="shared" si="203"/>
        <v>19.259979000000005</v>
      </c>
      <c r="K223" s="211">
        <f t="shared" si="203"/>
        <v>29.595923985451019</v>
      </c>
      <c r="L223" s="211">
        <f t="shared" si="203"/>
        <v>39.865293995150353</v>
      </c>
      <c r="M223" s="211">
        <f t="shared" ref="M223:N223" si="204">M178*(1-M$199)</f>
        <v>47.249979000000017</v>
      </c>
      <c r="N223" s="212">
        <f t="shared" si="204"/>
        <v>42.029979000000012</v>
      </c>
    </row>
    <row r="224" spans="2:14" s="18" customFormat="1" x14ac:dyDescent="0.25">
      <c r="B224" s="165" t="s">
        <v>156</v>
      </c>
      <c r="C224" s="20"/>
      <c r="D224" s="211">
        <f t="shared" ref="D224:L224" si="205">D179*(1-D$199)</f>
        <v>534.23997900000006</v>
      </c>
      <c r="E224" s="211">
        <f t="shared" si="205"/>
        <v>974.90997900000025</v>
      </c>
      <c r="F224" s="211">
        <f t="shared" si="205"/>
        <v>1089.7499789999999</v>
      </c>
      <c r="G224" s="211">
        <f t="shared" si="205"/>
        <v>684.26997900000015</v>
      </c>
      <c r="H224" s="211">
        <f t="shared" si="205"/>
        <v>773.36997900000017</v>
      </c>
      <c r="I224" s="211">
        <f t="shared" si="205"/>
        <v>1026.8699790000001</v>
      </c>
      <c r="J224" s="211">
        <f t="shared" si="205"/>
        <v>1079.5499790000001</v>
      </c>
      <c r="K224" s="211">
        <f t="shared" si="205"/>
        <v>1054.7860233840931</v>
      </c>
      <c r="L224" s="211">
        <f t="shared" si="205"/>
        <v>956.62532712803136</v>
      </c>
      <c r="M224" s="211">
        <f t="shared" ref="M224:N224" si="206">M179*(1-M$199)</f>
        <v>1177.949979</v>
      </c>
      <c r="N224" s="212">
        <f t="shared" si="206"/>
        <v>1077.9299790000002</v>
      </c>
    </row>
    <row r="225" spans="2:14" s="18" customFormat="1" x14ac:dyDescent="0.25">
      <c r="B225" s="165" t="s">
        <v>157</v>
      </c>
      <c r="C225" s="20"/>
      <c r="D225" s="211">
        <f t="shared" ref="D225:L225" si="207">D180*(1-D$199)</f>
        <v>-2.1000000000000002E-5</v>
      </c>
      <c r="E225" s="211">
        <f t="shared" si="207"/>
        <v>-2.1000000000000002E-5</v>
      </c>
      <c r="F225" s="211">
        <f t="shared" si="207"/>
        <v>-2.1000000000000002E-5</v>
      </c>
      <c r="G225" s="211">
        <f t="shared" si="207"/>
        <v>-2.1000000000000002E-5</v>
      </c>
      <c r="H225" s="211">
        <f t="shared" si="207"/>
        <v>-2.1000000000000002E-5</v>
      </c>
      <c r="I225" s="211">
        <f t="shared" si="207"/>
        <v>-2.1000000000000002E-5</v>
      </c>
      <c r="J225" s="211">
        <f t="shared" si="207"/>
        <v>-2.1000000000000002E-5</v>
      </c>
      <c r="K225" s="211">
        <f t="shared" si="207"/>
        <v>-2.1000000000000002E-5</v>
      </c>
      <c r="L225" s="211">
        <f t="shared" si="207"/>
        <v>-2.1000000000000002E-5</v>
      </c>
      <c r="M225" s="211">
        <f t="shared" ref="M225:N225" si="208">M180*(1-M$199)</f>
        <v>-2.1000000000000002E-5</v>
      </c>
      <c r="N225" s="212">
        <f t="shared" si="208"/>
        <v>-2.1000000000000002E-5</v>
      </c>
    </row>
    <row r="226" spans="2:14" s="18" customFormat="1" x14ac:dyDescent="0.25">
      <c r="B226" s="165" t="s">
        <v>158</v>
      </c>
      <c r="C226" s="20"/>
      <c r="D226" s="211">
        <f t="shared" ref="D226:L226" si="209">D181*(1-D$199)</f>
        <v>-2.1000000000000002E-5</v>
      </c>
      <c r="E226" s="211">
        <f t="shared" si="209"/>
        <v>-2.1000000000000002E-5</v>
      </c>
      <c r="F226" s="211">
        <f t="shared" si="209"/>
        <v>-2.1000000000000002E-5</v>
      </c>
      <c r="G226" s="211">
        <f t="shared" si="209"/>
        <v>-2.1000000000000002E-5</v>
      </c>
      <c r="H226" s="211">
        <f t="shared" si="209"/>
        <v>-2.1000000000000002E-5</v>
      </c>
      <c r="I226" s="211">
        <f t="shared" si="209"/>
        <v>-2.1000000000000002E-5</v>
      </c>
      <c r="J226" s="211">
        <f t="shared" si="209"/>
        <v>-2.1000000000000002E-5</v>
      </c>
      <c r="K226" s="211">
        <f t="shared" si="209"/>
        <v>-2.1000000000000002E-5</v>
      </c>
      <c r="L226" s="211">
        <f t="shared" si="209"/>
        <v>-2.1000000000000002E-5</v>
      </c>
      <c r="M226" s="211">
        <f t="shared" ref="M226:N226" si="210">M181*(1-M$199)</f>
        <v>-2.1000000000000002E-5</v>
      </c>
      <c r="N226" s="212">
        <f t="shared" si="210"/>
        <v>-2.1000000000000002E-5</v>
      </c>
    </row>
    <row r="227" spans="2:14" s="18" customFormat="1" x14ac:dyDescent="0.25">
      <c r="B227" s="165" t="s">
        <v>159</v>
      </c>
      <c r="C227" s="20"/>
      <c r="D227" s="211">
        <f t="shared" ref="D227:L227" si="211">D182*(1-D$199)</f>
        <v>-2.1000000000000002E-5</v>
      </c>
      <c r="E227" s="211">
        <f t="shared" si="211"/>
        <v>-2.1000000000000002E-5</v>
      </c>
      <c r="F227" s="211">
        <f t="shared" si="211"/>
        <v>-2.1000000000000002E-5</v>
      </c>
      <c r="G227" s="211">
        <f t="shared" si="211"/>
        <v>-2.1000000000000002E-5</v>
      </c>
      <c r="H227" s="211">
        <f t="shared" si="211"/>
        <v>-2.1000000000000002E-5</v>
      </c>
      <c r="I227" s="211">
        <f t="shared" si="211"/>
        <v>-2.1000000000000002E-5</v>
      </c>
      <c r="J227" s="211">
        <f t="shared" si="211"/>
        <v>-2.1000000000000002E-5</v>
      </c>
      <c r="K227" s="211">
        <f t="shared" si="211"/>
        <v>-2.1000000000000002E-5</v>
      </c>
      <c r="L227" s="211">
        <f t="shared" si="211"/>
        <v>-2.1000000000000002E-5</v>
      </c>
      <c r="M227" s="211">
        <f t="shared" ref="M227:N227" si="212">M182*(1-M$199)</f>
        <v>-2.1000000000000002E-5</v>
      </c>
      <c r="N227" s="212">
        <f t="shared" si="212"/>
        <v>-2.1000000000000002E-5</v>
      </c>
    </row>
    <row r="228" spans="2:14" s="18" customFormat="1" x14ac:dyDescent="0.25">
      <c r="B228" s="165" t="s">
        <v>160</v>
      </c>
      <c r="C228" s="20"/>
      <c r="D228" s="211">
        <f t="shared" ref="D228:L228" si="213">D183*(1-D$199)</f>
        <v>-2.1000000000000002E-5</v>
      </c>
      <c r="E228" s="211">
        <f t="shared" si="213"/>
        <v>-2.1000000000000002E-5</v>
      </c>
      <c r="F228" s="211">
        <f t="shared" si="213"/>
        <v>-2.1000000000000002E-5</v>
      </c>
      <c r="G228" s="211">
        <f t="shared" si="213"/>
        <v>-2.1000000000000002E-5</v>
      </c>
      <c r="H228" s="211">
        <f t="shared" si="213"/>
        <v>-2.1000000000000002E-5</v>
      </c>
      <c r="I228" s="211">
        <f t="shared" si="213"/>
        <v>-2.1000000000000002E-5</v>
      </c>
      <c r="J228" s="211">
        <f t="shared" si="213"/>
        <v>-2.1000000000000002E-5</v>
      </c>
      <c r="K228" s="211">
        <f t="shared" si="213"/>
        <v>-2.1000000000000002E-5</v>
      </c>
      <c r="L228" s="211">
        <f t="shared" si="213"/>
        <v>-2.1000000000000002E-5</v>
      </c>
      <c r="M228" s="211">
        <f t="shared" ref="M228:N228" si="214">M183*(1-M$199)</f>
        <v>-2.1000000000000002E-5</v>
      </c>
      <c r="N228" s="212">
        <f t="shared" si="214"/>
        <v>-2.1000000000000002E-5</v>
      </c>
    </row>
    <row r="229" spans="2:14" s="18" customFormat="1" x14ac:dyDescent="0.25">
      <c r="B229" s="165" t="s">
        <v>161</v>
      </c>
      <c r="C229" s="20"/>
      <c r="D229" s="211">
        <f t="shared" ref="D229:L229" si="215">D184*(1-D$199)</f>
        <v>4.9199790000000014</v>
      </c>
      <c r="E229" s="211">
        <f t="shared" si="215"/>
        <v>6.689979000000001</v>
      </c>
      <c r="F229" s="211">
        <f t="shared" si="215"/>
        <v>7.4999790000000006</v>
      </c>
      <c r="G229" s="211">
        <f t="shared" si="215"/>
        <v>4.6799790000000012</v>
      </c>
      <c r="H229" s="211">
        <f t="shared" si="215"/>
        <v>2.9999790000000006</v>
      </c>
      <c r="I229" s="211">
        <f t="shared" si="215"/>
        <v>4.7399790000000008</v>
      </c>
      <c r="J229" s="211">
        <f t="shared" si="215"/>
        <v>7.1999790000000008</v>
      </c>
      <c r="K229" s="211">
        <f t="shared" si="215"/>
        <v>6.5324200475266752</v>
      </c>
      <c r="L229" s="211">
        <f t="shared" si="215"/>
        <v>6.9274593491755594</v>
      </c>
      <c r="M229" s="211">
        <f t="shared" ref="M229:N229" si="216">M184*(1-M$199)</f>
        <v>5.6699790000000014</v>
      </c>
      <c r="N229" s="212">
        <f t="shared" si="216"/>
        <v>5.6099790000000018</v>
      </c>
    </row>
    <row r="230" spans="2:14" s="18" customFormat="1" x14ac:dyDescent="0.25">
      <c r="B230" s="165" t="s">
        <v>162</v>
      </c>
      <c r="C230" s="20"/>
      <c r="D230" s="211">
        <f t="shared" ref="D230:L230" si="217">D185*(1-D$199)</f>
        <v>3.0599790000000007</v>
      </c>
      <c r="E230" s="211">
        <f t="shared" si="217"/>
        <v>6.2399790000000008</v>
      </c>
      <c r="F230" s="211">
        <f t="shared" si="217"/>
        <v>6.3899790000000012</v>
      </c>
      <c r="G230" s="211">
        <f t="shared" si="217"/>
        <v>3.0599790000000007</v>
      </c>
      <c r="H230" s="211">
        <f t="shared" si="217"/>
        <v>2.2199790000000004</v>
      </c>
      <c r="I230" s="211">
        <f t="shared" si="217"/>
        <v>4.7999790000000013</v>
      </c>
      <c r="J230" s="211">
        <f t="shared" si="217"/>
        <v>7.1699790000000014</v>
      </c>
      <c r="K230" s="211">
        <f t="shared" si="217"/>
        <v>5.4314280785645019</v>
      </c>
      <c r="L230" s="211">
        <f t="shared" si="217"/>
        <v>5.8504620261881692</v>
      </c>
      <c r="M230" s="211">
        <f t="shared" ref="M230:N230" si="218">M185*(1-M$199)</f>
        <v>4.439979000000001</v>
      </c>
      <c r="N230" s="212">
        <f t="shared" si="218"/>
        <v>1.4099790000000003</v>
      </c>
    </row>
    <row r="231" spans="2:14" s="18" customFormat="1" x14ac:dyDescent="0.25">
      <c r="B231" s="165" t="s">
        <v>163</v>
      </c>
      <c r="C231" s="20"/>
      <c r="D231" s="211">
        <f t="shared" ref="D231:L231" si="219">D186*(1-D$199)</f>
        <v>39.869979000000008</v>
      </c>
      <c r="E231" s="211">
        <f t="shared" si="219"/>
        <v>53.87997900000002</v>
      </c>
      <c r="F231" s="211">
        <f t="shared" si="219"/>
        <v>62.639979000000018</v>
      </c>
      <c r="G231" s="211">
        <f t="shared" si="219"/>
        <v>37.799979000000008</v>
      </c>
      <c r="H231" s="211">
        <f t="shared" si="219"/>
        <v>23.549979000000004</v>
      </c>
      <c r="I231" s="211">
        <f t="shared" si="219"/>
        <v>32.60997900000001</v>
      </c>
      <c r="J231" s="211">
        <f t="shared" si="219"/>
        <v>44.159979000000014</v>
      </c>
      <c r="K231" s="211">
        <f t="shared" si="219"/>
        <v>53.345765071774984</v>
      </c>
      <c r="L231" s="211">
        <f t="shared" si="219"/>
        <v>56.451907690591682</v>
      </c>
      <c r="M231" s="211">
        <f t="shared" ref="M231:N231" si="220">M186*(1-M$199)</f>
        <v>62.429979000000017</v>
      </c>
      <c r="N231" s="212">
        <f t="shared" si="220"/>
        <v>76.469979000000009</v>
      </c>
    </row>
    <row r="232" spans="2:14" s="18" customFormat="1" x14ac:dyDescent="0.25">
      <c r="B232" s="165" t="s">
        <v>164</v>
      </c>
      <c r="C232" s="20"/>
      <c r="D232" s="211">
        <f t="shared" ref="D232:L232" si="221">D187*(1-D$199)</f>
        <v>0.65997899999999998</v>
      </c>
      <c r="E232" s="211">
        <f t="shared" si="221"/>
        <v>0.80997900000000012</v>
      </c>
      <c r="F232" s="211">
        <f t="shared" si="221"/>
        <v>0.74997900000000028</v>
      </c>
      <c r="G232" s="211">
        <f t="shared" si="221"/>
        <v>0.5399790000000001</v>
      </c>
      <c r="H232" s="211">
        <f t="shared" si="221"/>
        <v>0.4799790000000001</v>
      </c>
      <c r="I232" s="211">
        <f t="shared" si="221"/>
        <v>0.4799790000000001</v>
      </c>
      <c r="J232" s="211">
        <f t="shared" si="221"/>
        <v>0.29997900000000005</v>
      </c>
      <c r="K232" s="211">
        <f t="shared" si="221"/>
        <v>0.46379564403491758</v>
      </c>
      <c r="L232" s="211">
        <f t="shared" si="221"/>
        <v>0.58458454801163917</v>
      </c>
      <c r="M232" s="211">
        <f t="shared" ref="M232:N232" si="222">M187*(1-M$199)</f>
        <v>0.77997900000000009</v>
      </c>
      <c r="N232" s="212">
        <f t="shared" si="222"/>
        <v>0.65997899999999998</v>
      </c>
    </row>
    <row r="233" spans="2:14" s="18" customFormat="1" x14ac:dyDescent="0.25">
      <c r="B233" s="165" t="s">
        <v>165</v>
      </c>
      <c r="C233" s="20"/>
      <c r="D233" s="211">
        <f t="shared" ref="D233:L233" si="223">D188*(1-D$199)</f>
        <v>-2.1000000000000002E-5</v>
      </c>
      <c r="E233" s="211">
        <f t="shared" si="223"/>
        <v>-2.1000000000000002E-5</v>
      </c>
      <c r="F233" s="211">
        <f t="shared" si="223"/>
        <v>-2.1000000000000002E-5</v>
      </c>
      <c r="G233" s="211">
        <f t="shared" si="223"/>
        <v>-2.1000000000000002E-5</v>
      </c>
      <c r="H233" s="211">
        <f t="shared" si="223"/>
        <v>-2.1000000000000002E-5</v>
      </c>
      <c r="I233" s="211">
        <f t="shared" si="223"/>
        <v>-2.1000000000000002E-5</v>
      </c>
      <c r="J233" s="211">
        <f t="shared" si="223"/>
        <v>-2.1000000000000002E-5</v>
      </c>
      <c r="K233" s="211">
        <f t="shared" si="223"/>
        <v>-2.1000000000000002E-5</v>
      </c>
      <c r="L233" s="211">
        <f t="shared" si="223"/>
        <v>-2.1000000000000002E-5</v>
      </c>
      <c r="M233" s="211">
        <f t="shared" ref="M233:N233" si="224">M188*(1-M$199)</f>
        <v>-2.1000000000000002E-5</v>
      </c>
      <c r="N233" s="212">
        <f t="shared" si="224"/>
        <v>-2.1000000000000002E-5</v>
      </c>
    </row>
    <row r="234" spans="2:14" s="18" customFormat="1" x14ac:dyDescent="0.25">
      <c r="B234" s="165" t="s">
        <v>166</v>
      </c>
      <c r="C234" s="20"/>
      <c r="D234" s="211">
        <f t="shared" ref="D234:L234" si="225">D189*(1-D$199)</f>
        <v>226.01997900000003</v>
      </c>
      <c r="E234" s="211">
        <f t="shared" si="225"/>
        <v>292.76997900000009</v>
      </c>
      <c r="F234" s="211">
        <f t="shared" si="225"/>
        <v>268.85997900000012</v>
      </c>
      <c r="G234" s="211">
        <f t="shared" si="225"/>
        <v>208.04997900000004</v>
      </c>
      <c r="H234" s="211">
        <f t="shared" si="225"/>
        <v>163.13997900000004</v>
      </c>
      <c r="I234" s="211">
        <f t="shared" si="225"/>
        <v>204.53997900000005</v>
      </c>
      <c r="J234" s="211">
        <f t="shared" si="225"/>
        <v>269.48997900000006</v>
      </c>
      <c r="K234" s="211">
        <f t="shared" si="225"/>
        <v>216.46305492628517</v>
      </c>
      <c r="L234" s="211">
        <f t="shared" si="225"/>
        <v>175.98433764209508</v>
      </c>
      <c r="M234" s="211">
        <f t="shared" ref="M234:N234" si="226">M189*(1-M$199)</f>
        <v>155.57997900000001</v>
      </c>
      <c r="N234" s="212">
        <f t="shared" si="226"/>
        <v>160.52997900000005</v>
      </c>
    </row>
    <row r="235" spans="2:14" s="18" customFormat="1" x14ac:dyDescent="0.25">
      <c r="B235" s="165" t="s">
        <v>186</v>
      </c>
      <c r="C235" s="20"/>
      <c r="D235" s="211">
        <f t="shared" ref="D235:L235" si="227">D190*(1-D$199)</f>
        <v>-2.1000000000000002E-5</v>
      </c>
      <c r="E235" s="211">
        <f t="shared" si="227"/>
        <v>-2.1000000000000002E-5</v>
      </c>
      <c r="F235" s="211">
        <f t="shared" si="227"/>
        <v>-2.1000000000000002E-5</v>
      </c>
      <c r="G235" s="211">
        <f t="shared" si="227"/>
        <v>-2.1000000000000002E-5</v>
      </c>
      <c r="H235" s="211">
        <f t="shared" si="227"/>
        <v>-2.1000000000000002E-5</v>
      </c>
      <c r="I235" s="211">
        <f t="shared" si="227"/>
        <v>-2.1000000000000002E-5</v>
      </c>
      <c r="J235" s="211">
        <f t="shared" si="227"/>
        <v>-2.1000000000000002E-5</v>
      </c>
      <c r="K235" s="211">
        <f t="shared" si="227"/>
        <v>-2.1000000000000002E-5</v>
      </c>
      <c r="L235" s="211">
        <f t="shared" si="227"/>
        <v>-2.1000000000000002E-5</v>
      </c>
      <c r="M235" s="211">
        <f t="shared" ref="M235:N235" si="228">M190*(1-M$199)</f>
        <v>38.849979000000005</v>
      </c>
      <c r="N235" s="212">
        <f t="shared" si="228"/>
        <v>34.559979000000006</v>
      </c>
    </row>
    <row r="236" spans="2:14" s="18" customFormat="1" x14ac:dyDescent="0.25">
      <c r="B236" s="165" t="s">
        <v>167</v>
      </c>
      <c r="C236" s="20"/>
      <c r="D236" s="211">
        <f t="shared" ref="D236:L236" si="229">D191*(1-D$199)</f>
        <v>-2.1000000000000002E-5</v>
      </c>
      <c r="E236" s="211">
        <f t="shared" si="229"/>
        <v>-2.1000000000000002E-5</v>
      </c>
      <c r="F236" s="211">
        <f t="shared" si="229"/>
        <v>-2.1000000000000002E-5</v>
      </c>
      <c r="G236" s="211">
        <f t="shared" si="229"/>
        <v>-2.1000000000000002E-5</v>
      </c>
      <c r="H236" s="211">
        <f t="shared" si="229"/>
        <v>-2.1000000000000002E-5</v>
      </c>
      <c r="I236" s="211">
        <f t="shared" si="229"/>
        <v>-2.1000000000000002E-5</v>
      </c>
      <c r="J236" s="211">
        <f t="shared" si="229"/>
        <v>-2.1000000000000002E-5</v>
      </c>
      <c r="K236" s="211">
        <f t="shared" si="229"/>
        <v>-2.1000000000000002E-5</v>
      </c>
      <c r="L236" s="211">
        <f t="shared" si="229"/>
        <v>-2.1000000000000002E-5</v>
      </c>
      <c r="M236" s="211">
        <f t="shared" ref="M236:N236" si="230">M191*(1-M$199)</f>
        <v>-2.1000000000000002E-5</v>
      </c>
      <c r="N236" s="212">
        <f t="shared" si="230"/>
        <v>-2.1000000000000002E-5</v>
      </c>
    </row>
    <row r="237" spans="2:14" s="18" customFormat="1" x14ac:dyDescent="0.25">
      <c r="B237" s="165" t="s">
        <v>168</v>
      </c>
      <c r="C237" s="20"/>
      <c r="D237" s="211">
        <f t="shared" ref="D237:L237" si="231">D192*(1-D$199)</f>
        <v>671.66997900000013</v>
      </c>
      <c r="E237" s="211">
        <f t="shared" si="231"/>
        <v>936.26997900000015</v>
      </c>
      <c r="F237" s="211">
        <f t="shared" si="231"/>
        <v>912.9599790000002</v>
      </c>
      <c r="G237" s="211">
        <f t="shared" si="231"/>
        <v>585.32997900000009</v>
      </c>
      <c r="H237" s="211">
        <f t="shared" si="231"/>
        <v>588.02997900000014</v>
      </c>
      <c r="I237" s="211">
        <f t="shared" si="231"/>
        <v>685.1999790000001</v>
      </c>
      <c r="J237" s="211">
        <f t="shared" si="231"/>
        <v>804.26997900000015</v>
      </c>
      <c r="K237" s="211">
        <f t="shared" si="231"/>
        <v>796.66785259844835</v>
      </c>
      <c r="L237" s="211">
        <f t="shared" si="231"/>
        <v>790.98593686614947</v>
      </c>
      <c r="M237" s="211">
        <f t="shared" ref="M237:N237" si="232">M192*(1-M$199)</f>
        <v>840.80997900000023</v>
      </c>
      <c r="N237" s="212">
        <f t="shared" si="232"/>
        <v>830.36997900000017</v>
      </c>
    </row>
    <row r="238" spans="2:14" s="18" customFormat="1" x14ac:dyDescent="0.25">
      <c r="B238" s="165" t="s">
        <v>169</v>
      </c>
      <c r="C238" s="20"/>
      <c r="D238" s="211">
        <f t="shared" ref="D238:L238" si="233">D193*(1-D$199)</f>
        <v>49.769979000000014</v>
      </c>
      <c r="E238" s="211">
        <f t="shared" si="233"/>
        <v>60.929979000000017</v>
      </c>
      <c r="F238" s="211">
        <f t="shared" si="233"/>
        <v>52.049979000000015</v>
      </c>
      <c r="G238" s="211">
        <f t="shared" si="233"/>
        <v>32.069979000000011</v>
      </c>
      <c r="H238" s="211">
        <f t="shared" si="233"/>
        <v>32.969979000000009</v>
      </c>
      <c r="I238" s="211">
        <f t="shared" si="233"/>
        <v>35.939979000000008</v>
      </c>
      <c r="J238" s="211">
        <f t="shared" si="233"/>
        <v>38.849979000000005</v>
      </c>
      <c r="K238" s="211">
        <f t="shared" si="233"/>
        <v>36.84523618719691</v>
      </c>
      <c r="L238" s="211">
        <f t="shared" si="233"/>
        <v>35.791731395732306</v>
      </c>
      <c r="M238" s="211">
        <f t="shared" ref="M238:N238" si="234">M193*(1-M$199)</f>
        <v>38.459979000000004</v>
      </c>
      <c r="N238" s="212">
        <f t="shared" si="234"/>
        <v>34.49997900000001</v>
      </c>
    </row>
    <row r="239" spans="2:14" s="18" customFormat="1" x14ac:dyDescent="0.25">
      <c r="B239" s="165" t="s">
        <v>170</v>
      </c>
      <c r="C239" s="20"/>
      <c r="D239" s="211">
        <f t="shared" ref="D239:L239" si="235">D194*(1-D$199)</f>
        <v>0.59997900000000004</v>
      </c>
      <c r="E239" s="211">
        <f t="shared" si="235"/>
        <v>0.86997900000000028</v>
      </c>
      <c r="F239" s="211">
        <f t="shared" si="235"/>
        <v>0.68997900000000001</v>
      </c>
      <c r="G239" s="211">
        <f t="shared" si="235"/>
        <v>0.32997900000000008</v>
      </c>
      <c r="H239" s="211">
        <f t="shared" si="235"/>
        <v>0.23997900000000005</v>
      </c>
      <c r="I239" s="211">
        <f t="shared" si="235"/>
        <v>0.50997900000000007</v>
      </c>
      <c r="J239" s="211">
        <f t="shared" si="235"/>
        <v>0.59997900000000004</v>
      </c>
      <c r="K239" s="211">
        <f t="shared" si="235"/>
        <v>0.52745977594568383</v>
      </c>
      <c r="L239" s="211">
        <f t="shared" si="235"/>
        <v>0.66580592531522798</v>
      </c>
      <c r="M239" s="211">
        <f t="shared" ref="M239:N239" si="236">M194*(1-M$199)</f>
        <v>0.62997899999999996</v>
      </c>
      <c r="N239" s="212">
        <f t="shared" si="236"/>
        <v>0.19497900000000007</v>
      </c>
    </row>
    <row r="240" spans="2:14" s="18" customFormat="1" x14ac:dyDescent="0.25">
      <c r="B240" s="175" t="s">
        <v>180</v>
      </c>
      <c r="C240" s="169" t="s">
        <v>171</v>
      </c>
      <c r="D240" s="204">
        <f>SUM(D204:D239)</f>
        <v>2105.7592440000008</v>
      </c>
      <c r="E240" s="204">
        <f t="shared" ref="E240:L240" si="237">SUM(E204:E239)</f>
        <v>3130.769244000001</v>
      </c>
      <c r="F240" s="204">
        <f t="shared" si="237"/>
        <v>3223.0492440000007</v>
      </c>
      <c r="G240" s="204">
        <f t="shared" si="237"/>
        <v>2099.2192439999999</v>
      </c>
      <c r="H240" s="204">
        <f t="shared" si="237"/>
        <v>2138.2492440000001</v>
      </c>
      <c r="I240" s="204">
        <f t="shared" si="237"/>
        <v>2762.8192440000003</v>
      </c>
      <c r="J240" s="204">
        <f t="shared" si="237"/>
        <v>3102.6892440000006</v>
      </c>
      <c r="K240" s="204">
        <f t="shared" si="237"/>
        <v>3036.6597844073722</v>
      </c>
      <c r="L240" s="204">
        <f t="shared" si="237"/>
        <v>2928.7694241357917</v>
      </c>
      <c r="M240" s="204">
        <f t="shared" ref="M240:N240" si="238">SUM(M204:M239)</f>
        <v>3298.3792440000016</v>
      </c>
      <c r="N240" s="205">
        <f t="shared" si="238"/>
        <v>3114.7642440000009</v>
      </c>
    </row>
    <row r="241" spans="2:14" s="61" customFormat="1" x14ac:dyDescent="0.25">
      <c r="F241" s="76"/>
      <c r="G241" s="76"/>
      <c r="H241" s="76"/>
      <c r="I241" s="76"/>
      <c r="J241" s="76"/>
      <c r="K241" s="76"/>
      <c r="L241" s="76"/>
      <c r="M241" s="76"/>
      <c r="N241" s="76"/>
    </row>
    <row r="242" spans="2:14" x14ac:dyDescent="0.25">
      <c r="B242" s="34"/>
      <c r="C242" s="34"/>
      <c r="D242" s="34"/>
      <c r="E242" s="34"/>
      <c r="F242" s="34"/>
      <c r="G242" s="34"/>
      <c r="H242" s="34"/>
      <c r="I242" s="34"/>
      <c r="J242" s="34"/>
      <c r="K242" s="34"/>
      <c r="L242" s="34"/>
      <c r="M242" s="34"/>
      <c r="N242" s="34"/>
    </row>
    <row r="243" spans="2:14" s="18" customFormat="1" x14ac:dyDescent="0.25">
      <c r="B243" s="15" t="s">
        <v>104</v>
      </c>
      <c r="C243" s="16" t="s">
        <v>90</v>
      </c>
      <c r="D243" s="16">
        <v>2005</v>
      </c>
      <c r="E243" s="16">
        <v>2006</v>
      </c>
      <c r="F243" s="16">
        <v>2007</v>
      </c>
      <c r="G243" s="16">
        <v>2008</v>
      </c>
      <c r="H243" s="16">
        <v>2009</v>
      </c>
      <c r="I243" s="16">
        <v>2010</v>
      </c>
      <c r="J243" s="16">
        <v>2011</v>
      </c>
      <c r="K243" s="16">
        <v>2012</v>
      </c>
      <c r="L243" s="16">
        <v>2013</v>
      </c>
      <c r="M243" s="16">
        <v>2014</v>
      </c>
      <c r="N243" s="17">
        <v>2015</v>
      </c>
    </row>
    <row r="244" spans="2:14" s="68" customFormat="1" x14ac:dyDescent="0.25">
      <c r="B244" s="167" t="s">
        <v>22</v>
      </c>
      <c r="C244" s="27"/>
      <c r="D244" s="184"/>
      <c r="E244" s="184"/>
      <c r="F244" s="184"/>
      <c r="G244" s="184"/>
      <c r="H244" s="184"/>
      <c r="I244" s="184"/>
      <c r="J244" s="184"/>
      <c r="K244" s="184"/>
      <c r="L244" s="274"/>
      <c r="M244" s="274"/>
      <c r="N244" s="185"/>
    </row>
    <row r="245" spans="2:14" s="18" customFormat="1" x14ac:dyDescent="0.25">
      <c r="B245" s="165" t="s">
        <v>136</v>
      </c>
      <c r="C245" s="20"/>
      <c r="D245" s="211">
        <f t="shared" ref="D245:L245" si="239">D204*21</f>
        <v>-4.4100000000000004E-4</v>
      </c>
      <c r="E245" s="211">
        <f t="shared" si="239"/>
        <v>-4.4100000000000004E-4</v>
      </c>
      <c r="F245" s="211">
        <f t="shared" si="239"/>
        <v>-4.4100000000000004E-4</v>
      </c>
      <c r="G245" s="211">
        <f t="shared" si="239"/>
        <v>-4.4100000000000004E-4</v>
      </c>
      <c r="H245" s="211">
        <f t="shared" si="239"/>
        <v>-4.4100000000000004E-4</v>
      </c>
      <c r="I245" s="211">
        <f t="shared" si="239"/>
        <v>-4.4100000000000004E-4</v>
      </c>
      <c r="J245" s="211">
        <f t="shared" si="239"/>
        <v>-4.4100000000000004E-4</v>
      </c>
      <c r="K245" s="211">
        <f t="shared" si="239"/>
        <v>-4.4100000000000004E-4</v>
      </c>
      <c r="L245" s="211">
        <f t="shared" si="239"/>
        <v>-4.4100000000000004E-4</v>
      </c>
      <c r="M245" s="211">
        <f t="shared" ref="M245:N245" si="240">M204*21</f>
        <v>-4.4100000000000004E-4</v>
      </c>
      <c r="N245" s="212">
        <f t="shared" si="240"/>
        <v>-4.4100000000000004E-4</v>
      </c>
    </row>
    <row r="246" spans="2:14" s="18" customFormat="1" x14ac:dyDescent="0.25">
      <c r="B246" s="165" t="s">
        <v>137</v>
      </c>
      <c r="C246" s="20"/>
      <c r="D246" s="211">
        <f t="shared" ref="D246:L246" si="241">D205*21</f>
        <v>2954.6995590000001</v>
      </c>
      <c r="E246" s="211">
        <f t="shared" si="241"/>
        <v>3953.8795590000013</v>
      </c>
      <c r="F246" s="211">
        <f t="shared" si="241"/>
        <v>3581.549559000001</v>
      </c>
      <c r="G246" s="211">
        <f t="shared" si="241"/>
        <v>1961.8195590000003</v>
      </c>
      <c r="H246" s="211">
        <f t="shared" si="241"/>
        <v>1346.9395590000001</v>
      </c>
      <c r="I246" s="211">
        <f t="shared" si="241"/>
        <v>2225.7895590000003</v>
      </c>
      <c r="J246" s="211">
        <f t="shared" si="241"/>
        <v>2778.9295590000002</v>
      </c>
      <c r="K246" s="211">
        <f t="shared" si="241"/>
        <v>2165.1551277293897</v>
      </c>
      <c r="L246" s="211">
        <f t="shared" si="241"/>
        <v>1759.1180819097963</v>
      </c>
      <c r="M246" s="211">
        <f t="shared" ref="M246:N246" si="242">M205*21</f>
        <v>1493.0995590000005</v>
      </c>
      <c r="N246" s="212">
        <f t="shared" si="242"/>
        <v>1399.2295590000001</v>
      </c>
    </row>
    <row r="247" spans="2:14" s="18" customFormat="1" x14ac:dyDescent="0.25">
      <c r="B247" s="165" t="s">
        <v>138</v>
      </c>
      <c r="C247" s="20"/>
      <c r="D247" s="211">
        <f t="shared" ref="D247:L247" si="243">D206*21</f>
        <v>-4.4100000000000004E-4</v>
      </c>
      <c r="E247" s="211">
        <f t="shared" si="243"/>
        <v>-4.4100000000000004E-4</v>
      </c>
      <c r="F247" s="211">
        <f t="shared" si="243"/>
        <v>-4.4100000000000004E-4</v>
      </c>
      <c r="G247" s="211">
        <f t="shared" si="243"/>
        <v>-4.4100000000000004E-4</v>
      </c>
      <c r="H247" s="211">
        <f t="shared" si="243"/>
        <v>-4.4100000000000004E-4</v>
      </c>
      <c r="I247" s="211">
        <f t="shared" si="243"/>
        <v>-4.4100000000000004E-4</v>
      </c>
      <c r="J247" s="211">
        <f t="shared" si="243"/>
        <v>-4.4100000000000004E-4</v>
      </c>
      <c r="K247" s="211">
        <f t="shared" si="243"/>
        <v>-4.4100000000000004E-4</v>
      </c>
      <c r="L247" s="211">
        <f t="shared" si="243"/>
        <v>-4.4100000000000004E-4</v>
      </c>
      <c r="M247" s="211">
        <f t="shared" ref="M247:N247" si="244">M206*21</f>
        <v>-4.4100000000000004E-4</v>
      </c>
      <c r="N247" s="212">
        <f t="shared" si="244"/>
        <v>-4.4100000000000004E-4</v>
      </c>
    </row>
    <row r="248" spans="2:14" s="18" customFormat="1" x14ac:dyDescent="0.25">
      <c r="B248" s="165" t="s">
        <v>139</v>
      </c>
      <c r="C248" s="20"/>
      <c r="D248" s="211">
        <f t="shared" ref="D248:L248" si="245">D207*21</f>
        <v>-4.4100000000000004E-4</v>
      </c>
      <c r="E248" s="211">
        <f t="shared" si="245"/>
        <v>-4.4100000000000004E-4</v>
      </c>
      <c r="F248" s="211">
        <f t="shared" si="245"/>
        <v>-4.4100000000000004E-4</v>
      </c>
      <c r="G248" s="211">
        <f t="shared" si="245"/>
        <v>-4.4100000000000004E-4</v>
      </c>
      <c r="H248" s="211">
        <f t="shared" si="245"/>
        <v>-4.4100000000000004E-4</v>
      </c>
      <c r="I248" s="211">
        <f t="shared" si="245"/>
        <v>-4.4100000000000004E-4</v>
      </c>
      <c r="J248" s="211">
        <f t="shared" si="245"/>
        <v>-4.4100000000000004E-4</v>
      </c>
      <c r="K248" s="211">
        <f t="shared" si="245"/>
        <v>-4.4100000000000004E-4</v>
      </c>
      <c r="L248" s="211">
        <f t="shared" si="245"/>
        <v>-4.4100000000000004E-4</v>
      </c>
      <c r="M248" s="211">
        <f t="shared" ref="M248:N248" si="246">M207*21</f>
        <v>-4.4100000000000004E-4</v>
      </c>
      <c r="N248" s="212">
        <f t="shared" si="246"/>
        <v>-4.4100000000000004E-4</v>
      </c>
    </row>
    <row r="249" spans="2:14" s="18" customFormat="1" x14ac:dyDescent="0.25">
      <c r="B249" s="165" t="s">
        <v>140</v>
      </c>
      <c r="C249" s="20"/>
      <c r="D249" s="21">
        <f t="shared" ref="D249:L249" si="247">D208*21</f>
        <v>956.96955900000023</v>
      </c>
      <c r="E249" s="21">
        <f t="shared" si="247"/>
        <v>1118.2495590000003</v>
      </c>
      <c r="F249" s="21">
        <f t="shared" si="247"/>
        <v>919.16955900000028</v>
      </c>
      <c r="G249" s="21">
        <f t="shared" si="247"/>
        <v>616.13955900000019</v>
      </c>
      <c r="H249" s="21">
        <f t="shared" si="247"/>
        <v>622.43955900000003</v>
      </c>
      <c r="I249" s="21">
        <f t="shared" si="247"/>
        <v>890.18955900000026</v>
      </c>
      <c r="J249" s="21">
        <f t="shared" si="247"/>
        <v>1093.0495590000003</v>
      </c>
      <c r="K249" s="21">
        <f t="shared" si="247"/>
        <v>1190.5068559932108</v>
      </c>
      <c r="L249" s="211">
        <f t="shared" si="247"/>
        <v>1428.7753246644036</v>
      </c>
      <c r="M249" s="211">
        <f t="shared" ref="M249:N249" si="248">M208*21</f>
        <v>1369.6195590000002</v>
      </c>
      <c r="N249" s="131">
        <f t="shared" si="248"/>
        <v>1282.0495590000005</v>
      </c>
    </row>
    <row r="250" spans="2:14" s="18" customFormat="1" x14ac:dyDescent="0.25">
      <c r="B250" s="165" t="s">
        <v>141</v>
      </c>
      <c r="C250" s="20"/>
      <c r="D250" s="211">
        <f t="shared" ref="D250:L250" si="249">D209*21</f>
        <v>-4.4100000000000004E-4</v>
      </c>
      <c r="E250" s="211">
        <f t="shared" si="249"/>
        <v>-4.4100000000000004E-4</v>
      </c>
      <c r="F250" s="211">
        <f t="shared" si="249"/>
        <v>-4.4100000000000004E-4</v>
      </c>
      <c r="G250" s="211">
        <f t="shared" si="249"/>
        <v>-4.4100000000000004E-4</v>
      </c>
      <c r="H250" s="211">
        <f t="shared" si="249"/>
        <v>-4.4100000000000004E-4</v>
      </c>
      <c r="I250" s="211">
        <f t="shared" si="249"/>
        <v>-4.4100000000000004E-4</v>
      </c>
      <c r="J250" s="211">
        <f t="shared" si="249"/>
        <v>-4.4100000000000004E-4</v>
      </c>
      <c r="K250" s="211">
        <f t="shared" si="249"/>
        <v>-4.4100000000000004E-4</v>
      </c>
      <c r="L250" s="211">
        <f t="shared" si="249"/>
        <v>-4.4100000000000004E-4</v>
      </c>
      <c r="M250" s="211">
        <f t="shared" ref="M250:N250" si="250">M209*21</f>
        <v>-4.4100000000000004E-4</v>
      </c>
      <c r="N250" s="212">
        <f t="shared" si="250"/>
        <v>-4.4100000000000004E-4</v>
      </c>
    </row>
    <row r="251" spans="2:14" s="18" customFormat="1" x14ac:dyDescent="0.25">
      <c r="B251" s="165" t="s">
        <v>142</v>
      </c>
      <c r="C251" s="20"/>
      <c r="D251" s="211">
        <f t="shared" ref="D251:L251" si="251">D210*21</f>
        <v>40.319559000000005</v>
      </c>
      <c r="E251" s="211">
        <f t="shared" si="251"/>
        <v>56.699559000000015</v>
      </c>
      <c r="F251" s="211">
        <f t="shared" si="251"/>
        <v>86.939559000000003</v>
      </c>
      <c r="G251" s="211">
        <f t="shared" si="251"/>
        <v>48.509559000000003</v>
      </c>
      <c r="H251" s="211">
        <f t="shared" si="251"/>
        <v>25.199559000000008</v>
      </c>
      <c r="I251" s="211">
        <f t="shared" si="251"/>
        <v>49.139559000000013</v>
      </c>
      <c r="J251" s="211">
        <f t="shared" si="251"/>
        <v>82.52955900000002</v>
      </c>
      <c r="K251" s="211">
        <f t="shared" si="251"/>
        <v>114.48639515906885</v>
      </c>
      <c r="L251" s="211">
        <f t="shared" si="251"/>
        <v>159.12183771968967</v>
      </c>
      <c r="M251" s="211">
        <f t="shared" ref="M251:N251" si="252">M210*21</f>
        <v>165.68955900000003</v>
      </c>
      <c r="N251" s="212">
        <f t="shared" si="252"/>
        <v>148.67955900000004</v>
      </c>
    </row>
    <row r="252" spans="2:14" s="18" customFormat="1" x14ac:dyDescent="0.25">
      <c r="B252" s="165" t="s">
        <v>143</v>
      </c>
      <c r="C252" s="20"/>
      <c r="D252" s="211">
        <f t="shared" ref="D252:L252" si="253">D211*21</f>
        <v>-4.4100000000000004E-4</v>
      </c>
      <c r="E252" s="211">
        <f t="shared" si="253"/>
        <v>-4.4100000000000004E-4</v>
      </c>
      <c r="F252" s="211">
        <f t="shared" si="253"/>
        <v>-4.4100000000000004E-4</v>
      </c>
      <c r="G252" s="211">
        <f t="shared" si="253"/>
        <v>-4.4100000000000004E-4</v>
      </c>
      <c r="H252" s="211">
        <f t="shared" si="253"/>
        <v>-4.4100000000000004E-4</v>
      </c>
      <c r="I252" s="211">
        <f t="shared" si="253"/>
        <v>-4.4100000000000004E-4</v>
      </c>
      <c r="J252" s="211">
        <f t="shared" si="253"/>
        <v>-4.4100000000000004E-4</v>
      </c>
      <c r="K252" s="211">
        <f t="shared" si="253"/>
        <v>-4.4100000000000004E-4</v>
      </c>
      <c r="L252" s="211">
        <f t="shared" si="253"/>
        <v>-4.4100000000000004E-4</v>
      </c>
      <c r="M252" s="211">
        <f t="shared" ref="M252:N252" si="254">M211*21</f>
        <v>-4.4100000000000004E-4</v>
      </c>
      <c r="N252" s="212">
        <f t="shared" si="254"/>
        <v>-4.4100000000000004E-4</v>
      </c>
    </row>
    <row r="253" spans="2:14" s="18" customFormat="1" x14ac:dyDescent="0.25">
      <c r="B253" s="165" t="s">
        <v>144</v>
      </c>
      <c r="C253" s="20"/>
      <c r="D253" s="211">
        <f t="shared" ref="D253:L253" si="255">D212*21</f>
        <v>-4.4100000000000004E-4</v>
      </c>
      <c r="E253" s="211">
        <f t="shared" si="255"/>
        <v>-4.4100000000000004E-4</v>
      </c>
      <c r="F253" s="211">
        <f t="shared" si="255"/>
        <v>-4.4100000000000004E-4</v>
      </c>
      <c r="G253" s="211">
        <f t="shared" si="255"/>
        <v>-4.4100000000000004E-4</v>
      </c>
      <c r="H253" s="211">
        <f t="shared" si="255"/>
        <v>-4.4100000000000004E-4</v>
      </c>
      <c r="I253" s="211">
        <f t="shared" si="255"/>
        <v>-4.4100000000000004E-4</v>
      </c>
      <c r="J253" s="211">
        <f t="shared" si="255"/>
        <v>-4.4100000000000004E-4</v>
      </c>
      <c r="K253" s="211">
        <f t="shared" si="255"/>
        <v>-4.4100000000000004E-4</v>
      </c>
      <c r="L253" s="211">
        <f t="shared" si="255"/>
        <v>-4.4100000000000004E-4</v>
      </c>
      <c r="M253" s="211">
        <f t="shared" ref="M253:N253" si="256">M212*21</f>
        <v>-4.4100000000000004E-4</v>
      </c>
      <c r="N253" s="212">
        <f t="shared" si="256"/>
        <v>-4.4100000000000004E-4</v>
      </c>
    </row>
    <row r="254" spans="2:14" s="18" customFormat="1" x14ac:dyDescent="0.25">
      <c r="B254" s="165" t="s">
        <v>145</v>
      </c>
      <c r="C254" s="20"/>
      <c r="D254" s="211">
        <f t="shared" ref="D254:L254" si="257">D213*21</f>
        <v>-4.4100000000000004E-4</v>
      </c>
      <c r="E254" s="211">
        <f t="shared" si="257"/>
        <v>-4.4100000000000004E-4</v>
      </c>
      <c r="F254" s="211">
        <f t="shared" si="257"/>
        <v>-4.4100000000000004E-4</v>
      </c>
      <c r="G254" s="211">
        <f t="shared" si="257"/>
        <v>-4.4100000000000004E-4</v>
      </c>
      <c r="H254" s="211">
        <f t="shared" si="257"/>
        <v>-4.4100000000000004E-4</v>
      </c>
      <c r="I254" s="211">
        <f t="shared" si="257"/>
        <v>-4.4100000000000004E-4</v>
      </c>
      <c r="J254" s="211">
        <f t="shared" si="257"/>
        <v>-4.4100000000000004E-4</v>
      </c>
      <c r="K254" s="211">
        <f t="shared" si="257"/>
        <v>-4.4100000000000004E-4</v>
      </c>
      <c r="L254" s="211">
        <f t="shared" si="257"/>
        <v>-4.4100000000000004E-4</v>
      </c>
      <c r="M254" s="211">
        <f t="shared" ref="M254:N254" si="258">M213*21</f>
        <v>-4.4100000000000004E-4</v>
      </c>
      <c r="N254" s="212">
        <f t="shared" si="258"/>
        <v>-4.4100000000000004E-4</v>
      </c>
    </row>
    <row r="255" spans="2:14" s="18" customFormat="1" x14ac:dyDescent="0.25">
      <c r="B255" s="165" t="s">
        <v>146</v>
      </c>
      <c r="C255" s="20"/>
      <c r="D255" s="21">
        <f t="shared" ref="D255:L255" si="259">D214*21</f>
        <v>25.829559000000007</v>
      </c>
      <c r="E255" s="21">
        <f t="shared" si="259"/>
        <v>42.839559000000015</v>
      </c>
      <c r="F255" s="21">
        <f t="shared" si="259"/>
        <v>40.319559000000005</v>
      </c>
      <c r="G255" s="21">
        <f t="shared" si="259"/>
        <v>26.459559000000002</v>
      </c>
      <c r="H255" s="21">
        <f t="shared" si="259"/>
        <v>20.789559000000004</v>
      </c>
      <c r="I255" s="21">
        <f t="shared" si="259"/>
        <v>29.609559000000008</v>
      </c>
      <c r="J255" s="21">
        <f t="shared" si="259"/>
        <v>27.089559000000008</v>
      </c>
      <c r="K255" s="21">
        <f t="shared" si="259"/>
        <v>26.946879581959266</v>
      </c>
      <c r="L255" s="211">
        <f t="shared" si="259"/>
        <v>29.561999193986431</v>
      </c>
      <c r="M255" s="211">
        <f t="shared" ref="M255:N255" si="260">M214*21</f>
        <v>28.349559000000006</v>
      </c>
      <c r="N255" s="131">
        <f t="shared" si="260"/>
        <v>25.829559000000007</v>
      </c>
    </row>
    <row r="256" spans="2:14" s="18" customFormat="1" x14ac:dyDescent="0.25">
      <c r="B256" s="165" t="s">
        <v>147</v>
      </c>
      <c r="C256" s="20"/>
      <c r="D256" s="21">
        <f t="shared" ref="D256:L256" si="261">D215*21</f>
        <v>2709.629559</v>
      </c>
      <c r="E256" s="21">
        <f t="shared" si="261"/>
        <v>3429.0895590000005</v>
      </c>
      <c r="F256" s="21">
        <f t="shared" si="261"/>
        <v>3479.4895590000006</v>
      </c>
      <c r="G256" s="21">
        <f t="shared" si="261"/>
        <v>2773.2595590000005</v>
      </c>
      <c r="H256" s="21">
        <f t="shared" si="261"/>
        <v>2884.7695590000008</v>
      </c>
      <c r="I256" s="21">
        <f t="shared" si="261"/>
        <v>3083.2195590000006</v>
      </c>
      <c r="J256" s="21">
        <f t="shared" si="261"/>
        <v>2668.0495590000005</v>
      </c>
      <c r="K256" s="21">
        <f t="shared" si="261"/>
        <v>2723.49038514937</v>
      </c>
      <c r="L256" s="211">
        <f t="shared" si="261"/>
        <v>2924.2498343831235</v>
      </c>
      <c r="M256" s="211">
        <f t="shared" ref="M256:N256" si="262">M215*21</f>
        <v>2908.0795590000002</v>
      </c>
      <c r="N256" s="131">
        <f t="shared" si="262"/>
        <v>2836.8895590000006</v>
      </c>
    </row>
    <row r="257" spans="2:14" s="18" customFormat="1" x14ac:dyDescent="0.25">
      <c r="B257" s="165" t="s">
        <v>148</v>
      </c>
      <c r="C257" s="20"/>
      <c r="D257" s="211">
        <f t="shared" ref="D257:L257" si="263">D216*21</f>
        <v>836.00955900000031</v>
      </c>
      <c r="E257" s="211">
        <f t="shared" si="263"/>
        <v>1489.9495590000004</v>
      </c>
      <c r="F257" s="211">
        <f t="shared" si="263"/>
        <v>1542.8695590000002</v>
      </c>
      <c r="G257" s="211">
        <f t="shared" si="263"/>
        <v>810.17955900000015</v>
      </c>
      <c r="H257" s="211">
        <f t="shared" si="263"/>
        <v>612.9895590000001</v>
      </c>
      <c r="I257" s="211">
        <f t="shared" si="263"/>
        <v>897.11955900000021</v>
      </c>
      <c r="J257" s="211">
        <f t="shared" si="263"/>
        <v>1180.6195590000002</v>
      </c>
      <c r="K257" s="211">
        <f t="shared" si="263"/>
        <v>1244.7734110271583</v>
      </c>
      <c r="L257" s="211">
        <f t="shared" si="263"/>
        <v>1326.1141763423861</v>
      </c>
      <c r="M257" s="211">
        <f t="shared" ref="M257:N257" si="264">M216*21</f>
        <v>1421.2795590000003</v>
      </c>
      <c r="N257" s="212">
        <f t="shared" si="264"/>
        <v>1374.0295590000001</v>
      </c>
    </row>
    <row r="258" spans="2:14" s="18" customFormat="1" x14ac:dyDescent="0.25">
      <c r="B258" s="165" t="s">
        <v>149</v>
      </c>
      <c r="C258" s="20"/>
      <c r="D258" s="211">
        <f t="shared" ref="D258:L258" si="265">D217*21</f>
        <v>-4.4100000000000004E-4</v>
      </c>
      <c r="E258" s="211">
        <f t="shared" si="265"/>
        <v>-4.4100000000000004E-4</v>
      </c>
      <c r="F258" s="211">
        <f t="shared" si="265"/>
        <v>-4.4100000000000004E-4</v>
      </c>
      <c r="G258" s="211">
        <f t="shared" si="265"/>
        <v>-4.4100000000000004E-4</v>
      </c>
      <c r="H258" s="211">
        <f t="shared" si="265"/>
        <v>-4.4100000000000004E-4</v>
      </c>
      <c r="I258" s="211">
        <f t="shared" si="265"/>
        <v>-4.4100000000000004E-4</v>
      </c>
      <c r="J258" s="211">
        <f t="shared" si="265"/>
        <v>-4.4100000000000004E-4</v>
      </c>
      <c r="K258" s="211">
        <f t="shared" si="265"/>
        <v>-4.4100000000000004E-4</v>
      </c>
      <c r="L258" s="211">
        <f t="shared" si="265"/>
        <v>-4.4100000000000004E-4</v>
      </c>
      <c r="M258" s="211">
        <f t="shared" ref="M258:N258" si="266">M217*21</f>
        <v>-4.4100000000000004E-4</v>
      </c>
      <c r="N258" s="212">
        <f t="shared" si="266"/>
        <v>-4.4100000000000004E-4</v>
      </c>
    </row>
    <row r="259" spans="2:14" s="18" customFormat="1" x14ac:dyDescent="0.25">
      <c r="B259" s="165" t="s">
        <v>150</v>
      </c>
      <c r="C259" s="20"/>
      <c r="D259" s="211">
        <f t="shared" ref="D259:L259" si="267">D218*21</f>
        <v>-4.4100000000000004E-4</v>
      </c>
      <c r="E259" s="211">
        <f t="shared" si="267"/>
        <v>-4.4100000000000004E-4</v>
      </c>
      <c r="F259" s="211">
        <f t="shared" si="267"/>
        <v>-4.4100000000000004E-4</v>
      </c>
      <c r="G259" s="211">
        <f t="shared" si="267"/>
        <v>-4.4100000000000004E-4</v>
      </c>
      <c r="H259" s="211">
        <f t="shared" si="267"/>
        <v>-4.4100000000000004E-4</v>
      </c>
      <c r="I259" s="211">
        <f t="shared" si="267"/>
        <v>-4.4100000000000004E-4</v>
      </c>
      <c r="J259" s="211">
        <f t="shared" si="267"/>
        <v>-4.4100000000000004E-4</v>
      </c>
      <c r="K259" s="211">
        <f t="shared" si="267"/>
        <v>-4.4100000000000004E-4</v>
      </c>
      <c r="L259" s="211">
        <f t="shared" si="267"/>
        <v>-4.4100000000000004E-4</v>
      </c>
      <c r="M259" s="211">
        <f t="shared" ref="M259:N259" si="268">M218*21</f>
        <v>-4.4100000000000004E-4</v>
      </c>
      <c r="N259" s="212">
        <f t="shared" si="268"/>
        <v>-4.4100000000000004E-4</v>
      </c>
    </row>
    <row r="260" spans="2:14" s="18" customFormat="1" x14ac:dyDescent="0.25">
      <c r="B260" s="165" t="s">
        <v>151</v>
      </c>
      <c r="C260" s="20"/>
      <c r="D260" s="211">
        <f t="shared" ref="D260:L260" si="269">D219*21</f>
        <v>-4.4100000000000004E-4</v>
      </c>
      <c r="E260" s="211">
        <f t="shared" si="269"/>
        <v>-4.4100000000000004E-4</v>
      </c>
      <c r="F260" s="211">
        <f t="shared" si="269"/>
        <v>-4.4100000000000004E-4</v>
      </c>
      <c r="G260" s="211">
        <f t="shared" si="269"/>
        <v>-4.4100000000000004E-4</v>
      </c>
      <c r="H260" s="211">
        <f t="shared" si="269"/>
        <v>-4.4100000000000004E-4</v>
      </c>
      <c r="I260" s="211">
        <f t="shared" si="269"/>
        <v>-4.4100000000000004E-4</v>
      </c>
      <c r="J260" s="211">
        <f t="shared" si="269"/>
        <v>-4.4100000000000004E-4</v>
      </c>
      <c r="K260" s="211">
        <f t="shared" si="269"/>
        <v>-4.4100000000000004E-4</v>
      </c>
      <c r="L260" s="211">
        <f t="shared" si="269"/>
        <v>-4.4100000000000004E-4</v>
      </c>
      <c r="M260" s="211">
        <f t="shared" ref="M260:N260" si="270">M219*21</f>
        <v>-4.4100000000000004E-4</v>
      </c>
      <c r="N260" s="212">
        <f t="shared" si="270"/>
        <v>-4.4100000000000004E-4</v>
      </c>
    </row>
    <row r="261" spans="2:14" s="18" customFormat="1" x14ac:dyDescent="0.25">
      <c r="B261" s="165" t="s">
        <v>152</v>
      </c>
      <c r="C261" s="20"/>
      <c r="D261" s="211">
        <f t="shared" ref="D261:L261" si="271">D220*21</f>
        <v>4327.469559000001</v>
      </c>
      <c r="E261" s="211">
        <f t="shared" si="271"/>
        <v>6255.2695590000021</v>
      </c>
      <c r="F261" s="211">
        <f t="shared" si="271"/>
        <v>7158.059559000003</v>
      </c>
      <c r="G261" s="211">
        <f t="shared" si="271"/>
        <v>4953.0595590000012</v>
      </c>
      <c r="H261" s="211">
        <f t="shared" si="271"/>
        <v>5876.639559000002</v>
      </c>
      <c r="I261" s="211">
        <f t="shared" si="271"/>
        <v>8572.4095590000034</v>
      </c>
      <c r="J261" s="211">
        <f t="shared" si="271"/>
        <v>9638.3695590000025</v>
      </c>
      <c r="K261" s="211">
        <f t="shared" si="271"/>
        <v>10090.666643228906</v>
      </c>
      <c r="L261" s="211">
        <f t="shared" si="271"/>
        <v>10412.835253742973</v>
      </c>
      <c r="M261" s="211">
        <f t="shared" ref="M261:N261" si="272">M220*21</f>
        <v>12050.009559000002</v>
      </c>
      <c r="N261" s="212">
        <f t="shared" si="272"/>
        <v>10793.789559000001</v>
      </c>
    </row>
    <row r="262" spans="2:14" s="18" customFormat="1" x14ac:dyDescent="0.25">
      <c r="B262" s="165" t="s">
        <v>153</v>
      </c>
      <c r="C262" s="20"/>
      <c r="D262" s="211">
        <f t="shared" ref="D262:L262" si="273">D221*21</f>
        <v>-4.4100000000000004E-4</v>
      </c>
      <c r="E262" s="211">
        <f t="shared" si="273"/>
        <v>-4.4100000000000004E-4</v>
      </c>
      <c r="F262" s="211">
        <f t="shared" si="273"/>
        <v>-4.4100000000000004E-4</v>
      </c>
      <c r="G262" s="211">
        <f t="shared" si="273"/>
        <v>-4.4100000000000004E-4</v>
      </c>
      <c r="H262" s="211">
        <f t="shared" si="273"/>
        <v>-4.4100000000000004E-4</v>
      </c>
      <c r="I262" s="211">
        <f t="shared" si="273"/>
        <v>-4.4100000000000004E-4</v>
      </c>
      <c r="J262" s="211">
        <f t="shared" si="273"/>
        <v>-4.4100000000000004E-4</v>
      </c>
      <c r="K262" s="211">
        <f t="shared" si="273"/>
        <v>-4.4100000000000004E-4</v>
      </c>
      <c r="L262" s="211">
        <f t="shared" si="273"/>
        <v>-4.4100000000000004E-4</v>
      </c>
      <c r="M262" s="211">
        <f t="shared" ref="M262:N262" si="274">M221*21</f>
        <v>-4.4100000000000004E-4</v>
      </c>
      <c r="N262" s="212">
        <f t="shared" si="274"/>
        <v>-4.4100000000000004E-4</v>
      </c>
    </row>
    <row r="263" spans="2:14" s="18" customFormat="1" x14ac:dyDescent="0.25">
      <c r="B263" s="165" t="s">
        <v>154</v>
      </c>
      <c r="C263" s="20"/>
      <c r="D263" s="211">
        <f t="shared" ref="D263:L263" si="275">D222*21</f>
        <v>-4.4100000000000004E-4</v>
      </c>
      <c r="E263" s="211">
        <f t="shared" si="275"/>
        <v>-4.4100000000000004E-4</v>
      </c>
      <c r="F263" s="211">
        <f t="shared" si="275"/>
        <v>-4.4100000000000004E-4</v>
      </c>
      <c r="G263" s="211">
        <f t="shared" si="275"/>
        <v>-4.4100000000000004E-4</v>
      </c>
      <c r="H263" s="211">
        <f t="shared" si="275"/>
        <v>-4.4100000000000004E-4</v>
      </c>
      <c r="I263" s="211">
        <f t="shared" si="275"/>
        <v>-4.4100000000000004E-4</v>
      </c>
      <c r="J263" s="211">
        <f t="shared" si="275"/>
        <v>-4.4100000000000004E-4</v>
      </c>
      <c r="K263" s="211">
        <f t="shared" si="275"/>
        <v>-4.4100000000000004E-4</v>
      </c>
      <c r="L263" s="211">
        <f t="shared" si="275"/>
        <v>-4.4100000000000004E-4</v>
      </c>
      <c r="M263" s="211">
        <f t="shared" ref="M263:N263" si="276">M222*21</f>
        <v>-4.4100000000000004E-4</v>
      </c>
      <c r="N263" s="212">
        <f t="shared" si="276"/>
        <v>-4.4100000000000004E-4</v>
      </c>
    </row>
    <row r="264" spans="2:14" s="18" customFormat="1" x14ac:dyDescent="0.25">
      <c r="B264" s="165" t="s">
        <v>155</v>
      </c>
      <c r="C264" s="20"/>
      <c r="D264" s="211">
        <f t="shared" ref="D264:L264" si="277">D223*21</f>
        <v>223.01955900000002</v>
      </c>
      <c r="E264" s="211">
        <f t="shared" si="277"/>
        <v>399.41955900000005</v>
      </c>
      <c r="F264" s="211">
        <f t="shared" si="277"/>
        <v>442.25955900000014</v>
      </c>
      <c r="G264" s="211">
        <f t="shared" si="277"/>
        <v>215.45955900000001</v>
      </c>
      <c r="H264" s="211">
        <f t="shared" si="277"/>
        <v>186.47955900000005</v>
      </c>
      <c r="I264" s="211">
        <f t="shared" si="277"/>
        <v>362.24955900000009</v>
      </c>
      <c r="J264" s="211">
        <f t="shared" si="277"/>
        <v>404.45955900000013</v>
      </c>
      <c r="K264" s="211">
        <f t="shared" si="277"/>
        <v>621.51440369447141</v>
      </c>
      <c r="L264" s="211">
        <f t="shared" si="277"/>
        <v>837.17117389815735</v>
      </c>
      <c r="M264" s="211">
        <f t="shared" ref="M264:N264" si="278">M223*21</f>
        <v>992.24955900000032</v>
      </c>
      <c r="N264" s="212">
        <f t="shared" si="278"/>
        <v>882.6295590000002</v>
      </c>
    </row>
    <row r="265" spans="2:14" s="18" customFormat="1" x14ac:dyDescent="0.25">
      <c r="B265" s="165" t="s">
        <v>156</v>
      </c>
      <c r="C265" s="20"/>
      <c r="D265" s="211">
        <f t="shared" ref="D265:L265" si="279">D224*21</f>
        <v>11219.039559000001</v>
      </c>
      <c r="E265" s="211">
        <f t="shared" si="279"/>
        <v>20473.109559000004</v>
      </c>
      <c r="F265" s="211">
        <f t="shared" si="279"/>
        <v>22884.749559</v>
      </c>
      <c r="G265" s="211">
        <f t="shared" si="279"/>
        <v>14369.669559000004</v>
      </c>
      <c r="H265" s="211">
        <f t="shared" si="279"/>
        <v>16240.769559000004</v>
      </c>
      <c r="I265" s="211">
        <f t="shared" si="279"/>
        <v>21564.269559</v>
      </c>
      <c r="J265" s="211">
        <f t="shared" si="279"/>
        <v>22670.549559000003</v>
      </c>
      <c r="K265" s="211">
        <f t="shared" si="279"/>
        <v>22150.506491065957</v>
      </c>
      <c r="L265" s="211">
        <f t="shared" si="279"/>
        <v>20089.131869688659</v>
      </c>
      <c r="M265" s="211">
        <f t="shared" ref="M265:N265" si="280">M224*21</f>
        <v>24736.949559000001</v>
      </c>
      <c r="N265" s="212">
        <f t="shared" si="280"/>
        <v>22636.529559000006</v>
      </c>
    </row>
    <row r="266" spans="2:14" s="18" customFormat="1" x14ac:dyDescent="0.25">
      <c r="B266" s="165" t="s">
        <v>157</v>
      </c>
      <c r="C266" s="20"/>
      <c r="D266" s="211">
        <f t="shared" ref="D266:L266" si="281">D225*21</f>
        <v>-4.4100000000000004E-4</v>
      </c>
      <c r="E266" s="211">
        <f t="shared" si="281"/>
        <v>-4.4100000000000004E-4</v>
      </c>
      <c r="F266" s="211">
        <f t="shared" si="281"/>
        <v>-4.4100000000000004E-4</v>
      </c>
      <c r="G266" s="211">
        <f t="shared" si="281"/>
        <v>-4.4100000000000004E-4</v>
      </c>
      <c r="H266" s="211">
        <f t="shared" si="281"/>
        <v>-4.4100000000000004E-4</v>
      </c>
      <c r="I266" s="211">
        <f t="shared" si="281"/>
        <v>-4.4100000000000004E-4</v>
      </c>
      <c r="J266" s="211">
        <f t="shared" si="281"/>
        <v>-4.4100000000000004E-4</v>
      </c>
      <c r="K266" s="211">
        <f t="shared" si="281"/>
        <v>-4.4100000000000004E-4</v>
      </c>
      <c r="L266" s="211">
        <f t="shared" si="281"/>
        <v>-4.4100000000000004E-4</v>
      </c>
      <c r="M266" s="211">
        <f t="shared" ref="M266:N266" si="282">M225*21</f>
        <v>-4.4100000000000004E-4</v>
      </c>
      <c r="N266" s="212">
        <f t="shared" si="282"/>
        <v>-4.4100000000000004E-4</v>
      </c>
    </row>
    <row r="267" spans="2:14" s="18" customFormat="1" x14ac:dyDescent="0.25">
      <c r="B267" s="165" t="s">
        <v>158</v>
      </c>
      <c r="C267" s="20"/>
      <c r="D267" s="211">
        <f t="shared" ref="D267:L267" si="283">D226*21</f>
        <v>-4.4100000000000004E-4</v>
      </c>
      <c r="E267" s="211">
        <f t="shared" si="283"/>
        <v>-4.4100000000000004E-4</v>
      </c>
      <c r="F267" s="211">
        <f t="shared" si="283"/>
        <v>-4.4100000000000004E-4</v>
      </c>
      <c r="G267" s="211">
        <f t="shared" si="283"/>
        <v>-4.4100000000000004E-4</v>
      </c>
      <c r="H267" s="211">
        <f t="shared" si="283"/>
        <v>-4.4100000000000004E-4</v>
      </c>
      <c r="I267" s="211">
        <f t="shared" si="283"/>
        <v>-4.4100000000000004E-4</v>
      </c>
      <c r="J267" s="211">
        <f t="shared" si="283"/>
        <v>-4.4100000000000004E-4</v>
      </c>
      <c r="K267" s="211">
        <f t="shared" si="283"/>
        <v>-4.4100000000000004E-4</v>
      </c>
      <c r="L267" s="211">
        <f t="shared" si="283"/>
        <v>-4.4100000000000004E-4</v>
      </c>
      <c r="M267" s="211">
        <f t="shared" ref="M267:N267" si="284">M226*21</f>
        <v>-4.4100000000000004E-4</v>
      </c>
      <c r="N267" s="212">
        <f t="shared" si="284"/>
        <v>-4.4100000000000004E-4</v>
      </c>
    </row>
    <row r="268" spans="2:14" s="18" customFormat="1" x14ac:dyDescent="0.25">
      <c r="B268" s="165" t="s">
        <v>159</v>
      </c>
      <c r="C268" s="20"/>
      <c r="D268" s="211">
        <f t="shared" ref="D268:L268" si="285">D227*21</f>
        <v>-4.4100000000000004E-4</v>
      </c>
      <c r="E268" s="211">
        <f t="shared" si="285"/>
        <v>-4.4100000000000004E-4</v>
      </c>
      <c r="F268" s="211">
        <f t="shared" si="285"/>
        <v>-4.4100000000000004E-4</v>
      </c>
      <c r="G268" s="211">
        <f t="shared" si="285"/>
        <v>-4.4100000000000004E-4</v>
      </c>
      <c r="H268" s="211">
        <f t="shared" si="285"/>
        <v>-4.4100000000000004E-4</v>
      </c>
      <c r="I268" s="211">
        <f t="shared" si="285"/>
        <v>-4.4100000000000004E-4</v>
      </c>
      <c r="J268" s="211">
        <f t="shared" si="285"/>
        <v>-4.4100000000000004E-4</v>
      </c>
      <c r="K268" s="211">
        <f t="shared" si="285"/>
        <v>-4.4100000000000004E-4</v>
      </c>
      <c r="L268" s="211">
        <f t="shared" si="285"/>
        <v>-4.4100000000000004E-4</v>
      </c>
      <c r="M268" s="211">
        <f t="shared" ref="M268:N268" si="286">M227*21</f>
        <v>-4.4100000000000004E-4</v>
      </c>
      <c r="N268" s="212">
        <f t="shared" si="286"/>
        <v>-4.4100000000000004E-4</v>
      </c>
    </row>
    <row r="269" spans="2:14" s="18" customFormat="1" x14ac:dyDescent="0.25">
      <c r="B269" s="165" t="s">
        <v>160</v>
      </c>
      <c r="C269" s="20"/>
      <c r="D269" s="211">
        <f t="shared" ref="D269:L269" si="287">D228*21</f>
        <v>-4.4100000000000004E-4</v>
      </c>
      <c r="E269" s="211">
        <f t="shared" si="287"/>
        <v>-4.4100000000000004E-4</v>
      </c>
      <c r="F269" s="211">
        <f t="shared" si="287"/>
        <v>-4.4100000000000004E-4</v>
      </c>
      <c r="G269" s="211">
        <f t="shared" si="287"/>
        <v>-4.4100000000000004E-4</v>
      </c>
      <c r="H269" s="211">
        <f t="shared" si="287"/>
        <v>-4.4100000000000004E-4</v>
      </c>
      <c r="I269" s="211">
        <f t="shared" si="287"/>
        <v>-4.4100000000000004E-4</v>
      </c>
      <c r="J269" s="211">
        <f t="shared" si="287"/>
        <v>-4.4100000000000004E-4</v>
      </c>
      <c r="K269" s="211">
        <f t="shared" si="287"/>
        <v>-4.4100000000000004E-4</v>
      </c>
      <c r="L269" s="211">
        <f t="shared" si="287"/>
        <v>-4.4100000000000004E-4</v>
      </c>
      <c r="M269" s="211">
        <f t="shared" ref="M269:N269" si="288">M228*21</f>
        <v>-4.4100000000000004E-4</v>
      </c>
      <c r="N269" s="212">
        <f t="shared" si="288"/>
        <v>-4.4100000000000004E-4</v>
      </c>
    </row>
    <row r="270" spans="2:14" s="18" customFormat="1" x14ac:dyDescent="0.25">
      <c r="B270" s="165" t="s">
        <v>161</v>
      </c>
      <c r="C270" s="20"/>
      <c r="D270" s="21">
        <f t="shared" ref="D270:L270" si="289">D229*21</f>
        <v>103.31955900000003</v>
      </c>
      <c r="E270" s="21">
        <f t="shared" si="289"/>
        <v>140.48955900000001</v>
      </c>
      <c r="F270" s="21">
        <f t="shared" si="289"/>
        <v>157.499559</v>
      </c>
      <c r="G270" s="21">
        <f t="shared" si="289"/>
        <v>98.27955900000002</v>
      </c>
      <c r="H270" s="21">
        <f t="shared" si="289"/>
        <v>62.999559000000012</v>
      </c>
      <c r="I270" s="21">
        <f t="shared" si="289"/>
        <v>99.539559000000011</v>
      </c>
      <c r="J270" s="21">
        <f t="shared" si="289"/>
        <v>151.19955900000002</v>
      </c>
      <c r="K270" s="21">
        <f t="shared" si="289"/>
        <v>137.18082099806017</v>
      </c>
      <c r="L270" s="211">
        <f t="shared" si="289"/>
        <v>145.47664633268676</v>
      </c>
      <c r="M270" s="211">
        <f t="shared" ref="M270:N270" si="290">M229*21</f>
        <v>119.06955900000003</v>
      </c>
      <c r="N270" s="131">
        <f t="shared" si="290"/>
        <v>117.80955900000004</v>
      </c>
    </row>
    <row r="271" spans="2:14" s="18" customFormat="1" x14ac:dyDescent="0.25">
      <c r="B271" s="165" t="s">
        <v>162</v>
      </c>
      <c r="C271" s="20"/>
      <c r="D271" s="21">
        <f t="shared" ref="D271:L271" si="291">D230*21</f>
        <v>64.25955900000001</v>
      </c>
      <c r="E271" s="21">
        <f t="shared" si="291"/>
        <v>131.03955900000003</v>
      </c>
      <c r="F271" s="21">
        <f t="shared" si="291"/>
        <v>134.18955900000003</v>
      </c>
      <c r="G271" s="21">
        <f t="shared" si="291"/>
        <v>64.25955900000001</v>
      </c>
      <c r="H271" s="21">
        <f t="shared" si="291"/>
        <v>46.61955900000001</v>
      </c>
      <c r="I271" s="21">
        <f t="shared" si="291"/>
        <v>100.79955900000003</v>
      </c>
      <c r="J271" s="21">
        <f t="shared" si="291"/>
        <v>150.56955900000003</v>
      </c>
      <c r="K271" s="21">
        <f t="shared" si="291"/>
        <v>114.05998964985454</v>
      </c>
      <c r="L271" s="211">
        <f t="shared" si="291"/>
        <v>122.85970254995155</v>
      </c>
      <c r="M271" s="211">
        <f t="shared" ref="M271:N271" si="292">M230*21</f>
        <v>93.239559000000014</v>
      </c>
      <c r="N271" s="131">
        <f t="shared" si="292"/>
        <v>29.609559000000008</v>
      </c>
    </row>
    <row r="272" spans="2:14" s="18" customFormat="1" x14ac:dyDescent="0.25">
      <c r="B272" s="165" t="s">
        <v>163</v>
      </c>
      <c r="C272" s="20"/>
      <c r="D272" s="211">
        <f t="shared" ref="D272:L272" si="293">D231*21</f>
        <v>837.26955900000019</v>
      </c>
      <c r="E272" s="211">
        <f t="shared" si="293"/>
        <v>1131.4795590000003</v>
      </c>
      <c r="F272" s="211">
        <f t="shared" si="293"/>
        <v>1315.4395590000004</v>
      </c>
      <c r="G272" s="211">
        <f t="shared" si="293"/>
        <v>793.79955900000016</v>
      </c>
      <c r="H272" s="211">
        <f t="shared" si="293"/>
        <v>494.5495590000001</v>
      </c>
      <c r="I272" s="211">
        <f t="shared" si="293"/>
        <v>684.80955900000026</v>
      </c>
      <c r="J272" s="211">
        <f t="shared" si="293"/>
        <v>927.35955900000033</v>
      </c>
      <c r="K272" s="211">
        <f t="shared" si="293"/>
        <v>1120.2610665072746</v>
      </c>
      <c r="L272" s="211">
        <f t="shared" si="293"/>
        <v>1185.4900615024253</v>
      </c>
      <c r="M272" s="211">
        <f t="shared" ref="M272:N272" si="294">M231*21</f>
        <v>1311.0295590000003</v>
      </c>
      <c r="N272" s="212">
        <f t="shared" si="294"/>
        <v>1605.8695590000002</v>
      </c>
    </row>
    <row r="273" spans="2:14" s="18" customFormat="1" x14ac:dyDescent="0.25">
      <c r="B273" s="165" t="s">
        <v>164</v>
      </c>
      <c r="C273" s="20"/>
      <c r="D273" s="21">
        <f t="shared" ref="D273:L273" si="295">D232*21</f>
        <v>13.859558999999999</v>
      </c>
      <c r="E273" s="21">
        <f t="shared" si="295"/>
        <v>17.009559000000003</v>
      </c>
      <c r="F273" s="21">
        <f t="shared" si="295"/>
        <v>15.749559000000007</v>
      </c>
      <c r="G273" s="21">
        <f t="shared" si="295"/>
        <v>11.339559000000001</v>
      </c>
      <c r="H273" s="21">
        <f t="shared" si="295"/>
        <v>10.079559000000001</v>
      </c>
      <c r="I273" s="21">
        <f t="shared" si="295"/>
        <v>10.079559000000001</v>
      </c>
      <c r="J273" s="21">
        <f t="shared" si="295"/>
        <v>6.2995590000000012</v>
      </c>
      <c r="K273" s="21">
        <f t="shared" si="295"/>
        <v>9.7397085247332686</v>
      </c>
      <c r="L273" s="211">
        <f t="shared" si="295"/>
        <v>12.276275508244423</v>
      </c>
      <c r="M273" s="211">
        <f t="shared" ref="M273:N273" si="296">M232*21</f>
        <v>16.379559</v>
      </c>
      <c r="N273" s="131">
        <f t="shared" si="296"/>
        <v>13.859558999999999</v>
      </c>
    </row>
    <row r="274" spans="2:14" s="18" customFormat="1" x14ac:dyDescent="0.25">
      <c r="B274" s="165" t="s">
        <v>165</v>
      </c>
      <c r="C274" s="20"/>
      <c r="D274" s="211">
        <f t="shared" ref="D274:L274" si="297">D233*21</f>
        <v>-4.4100000000000004E-4</v>
      </c>
      <c r="E274" s="211">
        <f t="shared" si="297"/>
        <v>-4.4100000000000004E-4</v>
      </c>
      <c r="F274" s="211">
        <f t="shared" si="297"/>
        <v>-4.4100000000000004E-4</v>
      </c>
      <c r="G274" s="211">
        <f t="shared" si="297"/>
        <v>-4.4100000000000004E-4</v>
      </c>
      <c r="H274" s="211">
        <f t="shared" si="297"/>
        <v>-4.4100000000000004E-4</v>
      </c>
      <c r="I274" s="211">
        <f t="shared" si="297"/>
        <v>-4.4100000000000004E-4</v>
      </c>
      <c r="J274" s="211">
        <f t="shared" si="297"/>
        <v>-4.4100000000000004E-4</v>
      </c>
      <c r="K274" s="211">
        <f t="shared" si="297"/>
        <v>-4.4100000000000004E-4</v>
      </c>
      <c r="L274" s="211">
        <f t="shared" si="297"/>
        <v>-4.4100000000000004E-4</v>
      </c>
      <c r="M274" s="211">
        <f t="shared" ref="M274:N274" si="298">M233*21</f>
        <v>-4.4100000000000004E-4</v>
      </c>
      <c r="N274" s="212">
        <f t="shared" si="298"/>
        <v>-4.4100000000000004E-4</v>
      </c>
    </row>
    <row r="275" spans="2:14" s="18" customFormat="1" x14ac:dyDescent="0.25">
      <c r="B275" s="165" t="s">
        <v>166</v>
      </c>
      <c r="C275" s="20"/>
      <c r="D275" s="211">
        <f t="shared" ref="D275:L275" si="299">D234*21</f>
        <v>4746.4195590000008</v>
      </c>
      <c r="E275" s="211">
        <f t="shared" si="299"/>
        <v>6148.1695590000018</v>
      </c>
      <c r="F275" s="211">
        <f t="shared" si="299"/>
        <v>5646.059559000003</v>
      </c>
      <c r="G275" s="211">
        <f t="shared" si="299"/>
        <v>4369.049559000001</v>
      </c>
      <c r="H275" s="211">
        <f t="shared" si="299"/>
        <v>3425.9395590000008</v>
      </c>
      <c r="I275" s="211">
        <f t="shared" si="299"/>
        <v>4295.3395590000009</v>
      </c>
      <c r="J275" s="211">
        <f t="shared" si="299"/>
        <v>5659.2895590000016</v>
      </c>
      <c r="K275" s="211">
        <f t="shared" si="299"/>
        <v>4545.724153451989</v>
      </c>
      <c r="L275" s="211">
        <f t="shared" si="299"/>
        <v>3695.671090483997</v>
      </c>
      <c r="M275" s="211">
        <f t="shared" ref="M275:N275" si="300">M234*21</f>
        <v>3267.1795590000002</v>
      </c>
      <c r="N275" s="212">
        <f t="shared" si="300"/>
        <v>3371.1295590000013</v>
      </c>
    </row>
    <row r="276" spans="2:14" s="18" customFormat="1" x14ac:dyDescent="0.25">
      <c r="B276" s="165" t="s">
        <v>186</v>
      </c>
      <c r="C276" s="20"/>
      <c r="D276" s="211">
        <f t="shared" ref="D276:L276" si="301">D235*21</f>
        <v>-4.4100000000000004E-4</v>
      </c>
      <c r="E276" s="211">
        <f t="shared" si="301"/>
        <v>-4.4100000000000004E-4</v>
      </c>
      <c r="F276" s="211">
        <f t="shared" si="301"/>
        <v>-4.4100000000000004E-4</v>
      </c>
      <c r="G276" s="211">
        <f t="shared" si="301"/>
        <v>-4.4100000000000004E-4</v>
      </c>
      <c r="H276" s="211">
        <f t="shared" si="301"/>
        <v>-4.4100000000000004E-4</v>
      </c>
      <c r="I276" s="211">
        <f t="shared" si="301"/>
        <v>-4.4100000000000004E-4</v>
      </c>
      <c r="J276" s="211">
        <f t="shared" si="301"/>
        <v>-4.4100000000000004E-4</v>
      </c>
      <c r="K276" s="211">
        <f t="shared" si="301"/>
        <v>-4.4100000000000004E-4</v>
      </c>
      <c r="L276" s="211">
        <f t="shared" si="301"/>
        <v>-4.4100000000000004E-4</v>
      </c>
      <c r="M276" s="211">
        <f t="shared" ref="M276:N276" si="302">M235*21</f>
        <v>815.84955900000011</v>
      </c>
      <c r="N276" s="212">
        <f t="shared" si="302"/>
        <v>725.75955900000008</v>
      </c>
    </row>
    <row r="277" spans="2:14" s="18" customFormat="1" x14ac:dyDescent="0.25">
      <c r="B277" s="165" t="s">
        <v>167</v>
      </c>
      <c r="C277" s="20"/>
      <c r="D277" s="211">
        <f t="shared" ref="D277:L277" si="303">D236*21</f>
        <v>-4.4100000000000004E-4</v>
      </c>
      <c r="E277" s="211">
        <f t="shared" si="303"/>
        <v>-4.4100000000000004E-4</v>
      </c>
      <c r="F277" s="211">
        <f t="shared" si="303"/>
        <v>-4.4100000000000004E-4</v>
      </c>
      <c r="G277" s="211">
        <f t="shared" si="303"/>
        <v>-4.4100000000000004E-4</v>
      </c>
      <c r="H277" s="211">
        <f t="shared" si="303"/>
        <v>-4.4100000000000004E-4</v>
      </c>
      <c r="I277" s="211">
        <f t="shared" si="303"/>
        <v>-4.4100000000000004E-4</v>
      </c>
      <c r="J277" s="211">
        <f t="shared" si="303"/>
        <v>-4.4100000000000004E-4</v>
      </c>
      <c r="K277" s="211">
        <f t="shared" si="303"/>
        <v>-4.4100000000000004E-4</v>
      </c>
      <c r="L277" s="211">
        <f t="shared" si="303"/>
        <v>-4.4100000000000004E-4</v>
      </c>
      <c r="M277" s="211">
        <f t="shared" ref="M277:N277" si="304">M236*21</f>
        <v>-4.4100000000000004E-4</v>
      </c>
      <c r="N277" s="212">
        <f t="shared" si="304"/>
        <v>-4.4100000000000004E-4</v>
      </c>
    </row>
    <row r="278" spans="2:14" s="18" customFormat="1" x14ac:dyDescent="0.25">
      <c r="B278" s="165" t="s">
        <v>168</v>
      </c>
      <c r="C278" s="20"/>
      <c r="D278" s="21">
        <f t="shared" ref="D278:L278" si="305">D237*21</f>
        <v>14105.069559000003</v>
      </c>
      <c r="E278" s="21">
        <f t="shared" si="305"/>
        <v>19661.669559000002</v>
      </c>
      <c r="F278" s="21">
        <f t="shared" si="305"/>
        <v>19172.159559000003</v>
      </c>
      <c r="G278" s="21">
        <f t="shared" si="305"/>
        <v>12291.929559000002</v>
      </c>
      <c r="H278" s="21">
        <f t="shared" si="305"/>
        <v>12348.629559000003</v>
      </c>
      <c r="I278" s="21">
        <f t="shared" si="305"/>
        <v>14389.199559000002</v>
      </c>
      <c r="J278" s="21">
        <f t="shared" si="305"/>
        <v>16889.669559000002</v>
      </c>
      <c r="K278" s="21">
        <f t="shared" si="305"/>
        <v>16730.024904567414</v>
      </c>
      <c r="L278" s="211">
        <f t="shared" si="305"/>
        <v>16610.704674189139</v>
      </c>
      <c r="M278" s="211">
        <f t="shared" ref="M278:N278" si="306">M237*21</f>
        <v>17657.009559000006</v>
      </c>
      <c r="N278" s="131">
        <f t="shared" si="306"/>
        <v>17437.769559000004</v>
      </c>
    </row>
    <row r="279" spans="2:14" s="18" customFormat="1" x14ac:dyDescent="0.25">
      <c r="B279" s="165" t="s">
        <v>169</v>
      </c>
      <c r="C279" s="20"/>
      <c r="D279" s="211">
        <f t="shared" ref="D279:L279" si="307">D238*21</f>
        <v>1045.1695590000004</v>
      </c>
      <c r="E279" s="211">
        <f t="shared" si="307"/>
        <v>1279.5295590000003</v>
      </c>
      <c r="F279" s="211">
        <f t="shared" si="307"/>
        <v>1093.0495590000003</v>
      </c>
      <c r="G279" s="211">
        <f t="shared" si="307"/>
        <v>673.46955900000023</v>
      </c>
      <c r="H279" s="211">
        <f t="shared" si="307"/>
        <v>692.36955900000021</v>
      </c>
      <c r="I279" s="211">
        <f t="shared" si="307"/>
        <v>754.73955900000021</v>
      </c>
      <c r="J279" s="211">
        <f t="shared" si="307"/>
        <v>815.84955900000011</v>
      </c>
      <c r="K279" s="211">
        <f t="shared" si="307"/>
        <v>773.74995993113509</v>
      </c>
      <c r="L279" s="211">
        <f t="shared" si="307"/>
        <v>751.62635931037846</v>
      </c>
      <c r="M279" s="211">
        <f t="shared" ref="M279:N279" si="308">M238*21</f>
        <v>807.65955900000006</v>
      </c>
      <c r="N279" s="212">
        <f t="shared" si="308"/>
        <v>724.4995590000002</v>
      </c>
    </row>
    <row r="280" spans="2:14" s="18" customFormat="1" x14ac:dyDescent="0.25">
      <c r="B280" s="165" t="s">
        <v>170</v>
      </c>
      <c r="C280" s="20"/>
      <c r="D280" s="211">
        <f t="shared" ref="D280:L280" si="309">D239*21</f>
        <v>12.599559000000001</v>
      </c>
      <c r="E280" s="211">
        <f t="shared" si="309"/>
        <v>18.269559000000005</v>
      </c>
      <c r="F280" s="211">
        <f t="shared" si="309"/>
        <v>14.489559</v>
      </c>
      <c r="G280" s="211">
        <f t="shared" si="309"/>
        <v>6.929559000000002</v>
      </c>
      <c r="H280" s="211">
        <f t="shared" si="309"/>
        <v>5.0395590000000015</v>
      </c>
      <c r="I280" s="211">
        <f t="shared" si="309"/>
        <v>10.709559000000002</v>
      </c>
      <c r="J280" s="211">
        <f t="shared" si="309"/>
        <v>12.599559000000001</v>
      </c>
      <c r="K280" s="211">
        <f t="shared" si="309"/>
        <v>11.076655294859361</v>
      </c>
      <c r="L280" s="211">
        <f t="shared" si="309"/>
        <v>13.981924431619788</v>
      </c>
      <c r="M280" s="211">
        <f t="shared" ref="M280:N280" si="310">M239*21</f>
        <v>13.229558999999998</v>
      </c>
      <c r="N280" s="212">
        <f t="shared" si="310"/>
        <v>4.0945590000000012</v>
      </c>
    </row>
    <row r="281" spans="2:14" s="18" customFormat="1" x14ac:dyDescent="0.25">
      <c r="B281" s="175" t="s">
        <v>180</v>
      </c>
      <c r="C281" s="169" t="s">
        <v>171</v>
      </c>
      <c r="D281" s="202">
        <f>SUM(D245:D280)</f>
        <v>44220.944124000009</v>
      </c>
      <c r="E281" s="202">
        <f t="shared" ref="E281:L281" si="311">SUM(E245:E280)</f>
        <v>65746.154124000022</v>
      </c>
      <c r="F281" s="202">
        <f t="shared" si="311"/>
        <v>67684.034124000042</v>
      </c>
      <c r="G281" s="202">
        <f t="shared" si="311"/>
        <v>44083.604123999998</v>
      </c>
      <c r="H281" s="202">
        <f t="shared" si="311"/>
        <v>44903.234124000002</v>
      </c>
      <c r="I281" s="202">
        <f t="shared" si="311"/>
        <v>58019.204124000025</v>
      </c>
      <c r="J281" s="202">
        <f t="shared" si="311"/>
        <v>65156.474124000037</v>
      </c>
      <c r="K281" s="202">
        <f t="shared" si="311"/>
        <v>63769.855472554838</v>
      </c>
      <c r="L281" s="204">
        <f t="shared" si="311"/>
        <v>61504.157906851651</v>
      </c>
      <c r="M281" s="204">
        <f t="shared" ref="M281:N281" si="312">SUM(M245:M280)</f>
        <v>69265.964124000049</v>
      </c>
      <c r="N281" s="203">
        <f t="shared" si="312"/>
        <v>65410.049124000019</v>
      </c>
    </row>
    <row r="282" spans="2:14" s="61" customFormat="1" x14ac:dyDescent="0.25">
      <c r="F282" s="132"/>
      <c r="G282" s="132"/>
      <c r="H282" s="132"/>
      <c r="I282" s="132"/>
      <c r="J282" s="132"/>
      <c r="K282" s="132"/>
      <c r="L282" s="42"/>
    </row>
    <row r="283" spans="2:14" x14ac:dyDescent="0.25">
      <c r="F283" s="115"/>
      <c r="G283" s="115"/>
      <c r="H283" s="115"/>
      <c r="I283" s="115"/>
      <c r="J283" s="115"/>
      <c r="K283" s="115"/>
      <c r="L283" s="115"/>
    </row>
  </sheetData>
  <mergeCells count="1">
    <mergeCell ref="B117:C117"/>
  </mergeCells>
  <pageMargins left="0.511811024" right="0.511811024" top="0.78740157499999996" bottom="0.78740157499999996" header="0.31496062000000002" footer="0.31496062000000002"/>
  <pageSetup paperSize="9" scale="61" fitToHeight="0" orientation="landscape" horizontalDpi="4294967293" vertic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52"/>
  <sheetViews>
    <sheetView zoomScale="70" zoomScaleNormal="70" workbookViewId="0">
      <selection activeCell="A7" sqref="A7"/>
    </sheetView>
  </sheetViews>
  <sheetFormatPr defaultColWidth="9.140625" defaultRowHeight="15.75" x14ac:dyDescent="0.25"/>
  <cols>
    <col min="1" max="1" width="9.140625" style="2"/>
    <col min="2" max="2" width="32.7109375" style="2" customWidth="1"/>
    <col min="3" max="3" width="21" style="2" customWidth="1"/>
    <col min="4" max="5" width="23" style="2" customWidth="1"/>
    <col min="6" max="10" width="17.28515625" style="2" customWidth="1"/>
    <col min="11" max="12" width="17.28515625" style="2" bestFit="1" customWidth="1"/>
    <col min="13" max="15" width="19.140625" style="2" customWidth="1"/>
    <col min="16" max="16" width="14" style="2" bestFit="1" customWidth="1"/>
    <col min="17" max="16384" width="9.140625" style="2"/>
  </cols>
  <sheetData>
    <row r="2" spans="2:18" ht="15.6" x14ac:dyDescent="0.3">
      <c r="B2" s="216" t="s">
        <v>199</v>
      </c>
      <c r="L2" s="309"/>
      <c r="M2" s="309"/>
    </row>
    <row r="3" spans="2:18" ht="15.6" x14ac:dyDescent="0.3">
      <c r="L3" s="309"/>
      <c r="M3" s="309"/>
    </row>
    <row r="4" spans="2:18" x14ac:dyDescent="0.25">
      <c r="B4" s="579" t="s">
        <v>187</v>
      </c>
      <c r="C4" s="563" t="s">
        <v>95</v>
      </c>
      <c r="D4" s="563"/>
      <c r="E4" s="563"/>
      <c r="F4" s="563"/>
      <c r="G4" s="563"/>
      <c r="H4" s="563"/>
      <c r="I4" s="563"/>
      <c r="J4" s="563"/>
      <c r="K4" s="563"/>
      <c r="L4" s="563"/>
      <c r="M4" s="563"/>
      <c r="N4" s="563"/>
      <c r="O4" s="563"/>
    </row>
    <row r="5" spans="2:18" x14ac:dyDescent="0.25">
      <c r="B5" s="580"/>
      <c r="C5" s="126" t="s">
        <v>81</v>
      </c>
      <c r="D5" s="126" t="s">
        <v>91</v>
      </c>
      <c r="E5" s="126" t="s">
        <v>92</v>
      </c>
      <c r="F5" s="126" t="s">
        <v>82</v>
      </c>
      <c r="G5" s="126" t="s">
        <v>83</v>
      </c>
      <c r="H5" s="126" t="s">
        <v>84</v>
      </c>
      <c r="I5" s="126" t="s">
        <v>85</v>
      </c>
      <c r="J5" s="126" t="s">
        <v>86</v>
      </c>
      <c r="K5" s="126" t="s">
        <v>87</v>
      </c>
      <c r="L5" s="126" t="s">
        <v>88</v>
      </c>
      <c r="M5" s="126" t="s">
        <v>93</v>
      </c>
      <c r="N5" s="483" t="s">
        <v>600</v>
      </c>
      <c r="O5" s="483" t="s">
        <v>601</v>
      </c>
    </row>
    <row r="6" spans="2:18" ht="15.6" x14ac:dyDescent="0.3">
      <c r="B6" s="224" t="s">
        <v>202</v>
      </c>
      <c r="C6" s="225" t="s">
        <v>90</v>
      </c>
      <c r="D6" s="228">
        <f>SUM(D7:D42)</f>
        <v>12391000</v>
      </c>
      <c r="E6" s="228">
        <f t="shared" ref="E6:K6" si="0">SUM(E7:E42)</f>
        <v>19267000</v>
      </c>
      <c r="F6" s="228">
        <f t="shared" si="0"/>
        <v>28364000</v>
      </c>
      <c r="G6" s="228">
        <f t="shared" si="0"/>
        <v>26357000</v>
      </c>
      <c r="H6" s="228">
        <f t="shared" si="0"/>
        <v>14539000</v>
      </c>
      <c r="I6" s="228">
        <f t="shared" si="0"/>
        <v>18912000</v>
      </c>
      <c r="J6" s="228">
        <f t="shared" si="0"/>
        <v>24394000</v>
      </c>
      <c r="K6" s="228">
        <f t="shared" si="0"/>
        <v>26343000</v>
      </c>
      <c r="L6" s="231">
        <v>25141000</v>
      </c>
      <c r="M6" s="231">
        <v>24554000</v>
      </c>
      <c r="N6" s="231">
        <v>28463000</v>
      </c>
      <c r="O6" s="231">
        <v>25121000</v>
      </c>
      <c r="P6" s="432"/>
      <c r="Q6" s="432"/>
      <c r="R6" s="432"/>
    </row>
    <row r="7" spans="2:18" ht="15.6" x14ac:dyDescent="0.3">
      <c r="B7" s="218" t="s">
        <v>136</v>
      </c>
      <c r="C7" s="217" t="s">
        <v>90</v>
      </c>
      <c r="D7" s="201">
        <v>0</v>
      </c>
      <c r="E7" s="201">
        <v>0</v>
      </c>
      <c r="F7" s="201">
        <v>0</v>
      </c>
      <c r="G7" s="201">
        <v>0</v>
      </c>
      <c r="H7" s="201">
        <v>0</v>
      </c>
      <c r="I7" s="201">
        <v>0</v>
      </c>
      <c r="J7" s="201">
        <v>0</v>
      </c>
      <c r="K7" s="201">
        <v>0</v>
      </c>
      <c r="L7" s="201">
        <f>K7/SUM($K$7:$K$42)*$L$6</f>
        <v>0</v>
      </c>
      <c r="M7" s="201">
        <v>0</v>
      </c>
      <c r="N7" s="201">
        <v>0</v>
      </c>
      <c r="O7" s="201">
        <v>0</v>
      </c>
      <c r="P7" s="432"/>
      <c r="Q7" s="432"/>
      <c r="R7" s="432"/>
    </row>
    <row r="8" spans="2:18" ht="15.6" x14ac:dyDescent="0.3">
      <c r="B8" s="218" t="s">
        <v>137</v>
      </c>
      <c r="C8" s="217" t="s">
        <v>90</v>
      </c>
      <c r="D8" s="201">
        <v>982000</v>
      </c>
      <c r="E8" s="201">
        <v>1236000</v>
      </c>
      <c r="F8" s="201">
        <v>1680000</v>
      </c>
      <c r="G8" s="201">
        <v>1335000</v>
      </c>
      <c r="H8" s="201">
        <v>593000</v>
      </c>
      <c r="I8" s="201">
        <v>515000</v>
      </c>
      <c r="J8" s="201">
        <v>1006000</v>
      </c>
      <c r="K8" s="201">
        <v>1135000</v>
      </c>
      <c r="L8" s="201">
        <f>((J8+K8+M8+N8+O8)/($J$6+$K$6+$M$6+$N$6+$O$6))*$L$6</f>
        <v>767251.6236663434</v>
      </c>
      <c r="M8" s="201">
        <v>675000</v>
      </c>
      <c r="N8" s="201">
        <v>565000</v>
      </c>
      <c r="O8" s="201">
        <v>552000</v>
      </c>
      <c r="P8" s="432"/>
      <c r="Q8" s="432"/>
      <c r="R8" s="432"/>
    </row>
    <row r="9" spans="2:18" ht="15.6" x14ac:dyDescent="0.3">
      <c r="B9" s="218" t="s">
        <v>138</v>
      </c>
      <c r="C9" s="217" t="s">
        <v>90</v>
      </c>
      <c r="D9" s="201">
        <v>0</v>
      </c>
      <c r="E9" s="201">
        <v>0</v>
      </c>
      <c r="F9" s="201">
        <v>0</v>
      </c>
      <c r="G9" s="201">
        <v>0</v>
      </c>
      <c r="H9" s="201">
        <v>0</v>
      </c>
      <c r="I9" s="201">
        <v>0</v>
      </c>
      <c r="J9" s="201">
        <v>0</v>
      </c>
      <c r="K9" s="201">
        <v>0</v>
      </c>
      <c r="L9" s="201">
        <f t="shared" ref="L9:L39" si="1">K9/SUM($K$7:$K$42)*$L$6</f>
        <v>0</v>
      </c>
      <c r="M9" s="201">
        <v>0</v>
      </c>
      <c r="N9" s="201">
        <v>0</v>
      </c>
      <c r="O9" s="201">
        <v>0</v>
      </c>
      <c r="P9" s="432"/>
      <c r="Q9" s="432"/>
      <c r="R9" s="432"/>
    </row>
    <row r="10" spans="2:18" ht="15.6" x14ac:dyDescent="0.3">
      <c r="B10" s="218" t="s">
        <v>139</v>
      </c>
      <c r="C10" s="217" t="s">
        <v>90</v>
      </c>
      <c r="D10" s="201">
        <v>0</v>
      </c>
      <c r="E10" s="201">
        <v>0</v>
      </c>
      <c r="F10" s="201">
        <v>0</v>
      </c>
      <c r="G10" s="201">
        <v>0</v>
      </c>
      <c r="H10" s="201">
        <v>0</v>
      </c>
      <c r="I10" s="201">
        <v>0</v>
      </c>
      <c r="J10" s="201">
        <v>0</v>
      </c>
      <c r="K10" s="201">
        <v>0</v>
      </c>
      <c r="L10" s="201">
        <f t="shared" si="1"/>
        <v>0</v>
      </c>
      <c r="M10" s="201">
        <v>0</v>
      </c>
      <c r="N10" s="201">
        <v>0</v>
      </c>
      <c r="O10" s="201">
        <v>0</v>
      </c>
      <c r="P10" s="432"/>
      <c r="Q10" s="432"/>
      <c r="R10" s="432"/>
    </row>
    <row r="11" spans="2:18" ht="15.6" x14ac:dyDescent="0.3">
      <c r="B11" s="218" t="s">
        <v>140</v>
      </c>
      <c r="C11" s="217" t="s">
        <v>90</v>
      </c>
      <c r="D11" s="201">
        <v>253000</v>
      </c>
      <c r="E11" s="201">
        <v>422000</v>
      </c>
      <c r="F11" s="201">
        <v>451000</v>
      </c>
      <c r="G11" s="201">
        <v>336000</v>
      </c>
      <c r="H11" s="201">
        <v>214000</v>
      </c>
      <c r="I11" s="201">
        <v>258000</v>
      </c>
      <c r="J11" s="201">
        <v>385000</v>
      </c>
      <c r="K11" s="201">
        <v>450000</v>
      </c>
      <c r="L11" s="201">
        <f>((J11+K11+M11+N11+O11)/($J$6+$K$6+$M$6+$N$6+$O$6))*$L$6</f>
        <v>479898.04073714837</v>
      </c>
      <c r="M11" s="201">
        <v>596000</v>
      </c>
      <c r="N11" s="201">
        <v>526000</v>
      </c>
      <c r="O11" s="201">
        <v>503000</v>
      </c>
      <c r="P11" s="432"/>
      <c r="Q11" s="432"/>
      <c r="R11" s="432"/>
    </row>
    <row r="12" spans="2:18" ht="15.6" x14ac:dyDescent="0.3">
      <c r="B12" s="218" t="s">
        <v>141</v>
      </c>
      <c r="C12" s="217" t="s">
        <v>90</v>
      </c>
      <c r="D12" s="201">
        <v>0</v>
      </c>
      <c r="E12" s="201">
        <v>0</v>
      </c>
      <c r="F12" s="201">
        <v>0</v>
      </c>
      <c r="G12" s="201">
        <v>0</v>
      </c>
      <c r="H12" s="201">
        <v>0</v>
      </c>
      <c r="I12" s="201">
        <v>0</v>
      </c>
      <c r="J12" s="201">
        <v>0</v>
      </c>
      <c r="K12" s="201">
        <v>0</v>
      </c>
      <c r="L12" s="201">
        <f t="shared" si="1"/>
        <v>0</v>
      </c>
      <c r="M12" s="201">
        <v>0</v>
      </c>
      <c r="N12" s="201">
        <v>0</v>
      </c>
      <c r="O12" s="201">
        <v>0</v>
      </c>
      <c r="P12" s="432"/>
      <c r="Q12" s="432"/>
      <c r="R12" s="432"/>
    </row>
    <row r="13" spans="2:18" ht="15.6" x14ac:dyDescent="0.3">
      <c r="B13" s="218" t="s">
        <v>142</v>
      </c>
      <c r="C13" s="217" t="s">
        <v>90</v>
      </c>
      <c r="D13" s="201">
        <v>10000</v>
      </c>
      <c r="E13" s="201">
        <v>18000</v>
      </c>
      <c r="F13" s="201">
        <v>24000</v>
      </c>
      <c r="G13" s="201">
        <v>38000</v>
      </c>
      <c r="H13" s="201">
        <v>13000</v>
      </c>
      <c r="I13" s="201">
        <v>9000</v>
      </c>
      <c r="J13" s="201">
        <v>23000</v>
      </c>
      <c r="K13" s="201">
        <v>36000</v>
      </c>
      <c r="L13" s="201">
        <f>((J13+K13+M13+N13+O13)/($J$6+$K$6+$M$6+$N$6+$O$6))*$L$6</f>
        <v>48575.045586808919</v>
      </c>
      <c r="M13" s="201">
        <v>68000</v>
      </c>
      <c r="N13" s="201">
        <v>65000</v>
      </c>
      <c r="O13" s="201">
        <v>56999.999999999993</v>
      </c>
      <c r="P13" s="432"/>
      <c r="Q13" s="432"/>
      <c r="R13" s="432"/>
    </row>
    <row r="14" spans="2:18" ht="15.6" x14ac:dyDescent="0.3">
      <c r="B14" s="218" t="s">
        <v>144</v>
      </c>
      <c r="C14" s="217" t="s">
        <v>90</v>
      </c>
      <c r="D14" s="201">
        <v>0</v>
      </c>
      <c r="E14" s="201">
        <v>0</v>
      </c>
      <c r="F14" s="201">
        <v>0</v>
      </c>
      <c r="G14" s="201">
        <v>0</v>
      </c>
      <c r="H14" s="201">
        <v>0</v>
      </c>
      <c r="I14" s="201">
        <v>0</v>
      </c>
      <c r="J14" s="201">
        <v>0</v>
      </c>
      <c r="K14" s="201">
        <v>0</v>
      </c>
      <c r="L14" s="201">
        <f t="shared" si="1"/>
        <v>0</v>
      </c>
      <c r="M14" s="201">
        <v>0</v>
      </c>
      <c r="N14" s="201">
        <v>0</v>
      </c>
      <c r="O14" s="201">
        <v>0</v>
      </c>
      <c r="P14" s="432"/>
      <c r="Q14" s="432"/>
      <c r="R14" s="432"/>
    </row>
    <row r="15" spans="2:18" ht="15.6" x14ac:dyDescent="0.3">
      <c r="B15" s="218" t="s">
        <v>143</v>
      </c>
      <c r="C15" s="217" t="s">
        <v>90</v>
      </c>
      <c r="D15" s="201">
        <v>0</v>
      </c>
      <c r="E15" s="201">
        <v>0</v>
      </c>
      <c r="F15" s="201">
        <v>0</v>
      </c>
      <c r="G15" s="201">
        <v>0</v>
      </c>
      <c r="H15" s="201">
        <v>0</v>
      </c>
      <c r="I15" s="201">
        <v>0</v>
      </c>
      <c r="J15" s="201">
        <v>0</v>
      </c>
      <c r="K15" s="201">
        <v>0</v>
      </c>
      <c r="L15" s="201">
        <f t="shared" si="1"/>
        <v>0</v>
      </c>
      <c r="M15" s="201">
        <v>0</v>
      </c>
      <c r="N15" s="201">
        <v>0</v>
      </c>
      <c r="O15" s="201">
        <v>0</v>
      </c>
      <c r="P15" s="432"/>
      <c r="Q15" s="432"/>
      <c r="R15" s="432"/>
    </row>
    <row r="16" spans="2:18" ht="15.6" x14ac:dyDescent="0.3">
      <c r="B16" s="218" t="s">
        <v>145</v>
      </c>
      <c r="C16" s="217" t="s">
        <v>90</v>
      </c>
      <c r="D16" s="201">
        <v>0</v>
      </c>
      <c r="E16" s="201">
        <v>0</v>
      </c>
      <c r="F16" s="201">
        <v>0</v>
      </c>
      <c r="G16" s="201">
        <v>0</v>
      </c>
      <c r="H16" s="201">
        <v>0</v>
      </c>
      <c r="I16" s="201">
        <v>0</v>
      </c>
      <c r="J16" s="201">
        <v>0</v>
      </c>
      <c r="K16" s="201">
        <v>0</v>
      </c>
      <c r="L16" s="201">
        <f t="shared" si="1"/>
        <v>0</v>
      </c>
      <c r="M16" s="201">
        <v>0</v>
      </c>
      <c r="N16" s="201">
        <v>0</v>
      </c>
      <c r="O16" s="201">
        <v>0</v>
      </c>
      <c r="P16" s="432"/>
      <c r="Q16" s="432"/>
      <c r="R16" s="432"/>
    </row>
    <row r="17" spans="2:18" ht="15.6" x14ac:dyDescent="0.3">
      <c r="B17" s="218" t="s">
        <v>146</v>
      </c>
      <c r="C17" s="217" t="s">
        <v>90</v>
      </c>
      <c r="D17" s="201">
        <v>8000</v>
      </c>
      <c r="E17" s="201">
        <v>11000</v>
      </c>
      <c r="F17" s="201">
        <v>19000</v>
      </c>
      <c r="G17" s="201">
        <v>15000</v>
      </c>
      <c r="H17" s="201">
        <v>9000</v>
      </c>
      <c r="I17" s="201">
        <v>8000</v>
      </c>
      <c r="J17" s="201">
        <v>13000</v>
      </c>
      <c r="K17" s="201">
        <v>10000</v>
      </c>
      <c r="L17" s="201">
        <f>((J17+K17+M17+N17+O17)/($J$6+$K$6+$M$6+$N$6+$O$6))*$L$6</f>
        <v>10924.50824442289</v>
      </c>
      <c r="M17" s="201">
        <v>12000</v>
      </c>
      <c r="N17" s="201">
        <v>11000</v>
      </c>
      <c r="O17" s="201">
        <v>10000</v>
      </c>
      <c r="P17" s="432"/>
      <c r="Q17" s="432"/>
      <c r="R17" s="432"/>
    </row>
    <row r="18" spans="2:18" ht="15.6" x14ac:dyDescent="0.3">
      <c r="B18" s="218" t="s">
        <v>147</v>
      </c>
      <c r="C18" s="217" t="s">
        <v>90</v>
      </c>
      <c r="D18" s="201">
        <v>797000</v>
      </c>
      <c r="E18" s="201">
        <v>1168000</v>
      </c>
      <c r="F18" s="201">
        <v>1425000</v>
      </c>
      <c r="G18" s="201">
        <v>1366000</v>
      </c>
      <c r="H18" s="201">
        <v>1012000</v>
      </c>
      <c r="I18" s="201">
        <v>1189000</v>
      </c>
      <c r="J18" s="201">
        <v>1235000</v>
      </c>
      <c r="K18" s="201">
        <v>1000000</v>
      </c>
      <c r="L18" s="201">
        <f>((J18+K18+M18+N18+O18)/($J$6+$K$6+$M$6+$N$6+$O$6))*$L$6</f>
        <v>1107667.1037827353</v>
      </c>
      <c r="M18" s="201">
        <v>1178000</v>
      </c>
      <c r="N18" s="201">
        <v>1146000</v>
      </c>
      <c r="O18" s="201">
        <v>1119000</v>
      </c>
      <c r="P18" s="432"/>
      <c r="Q18" s="432"/>
      <c r="R18" s="432"/>
    </row>
    <row r="19" spans="2:18" ht="15.6" x14ac:dyDescent="0.3">
      <c r="B19" s="218" t="s">
        <v>148</v>
      </c>
      <c r="C19" s="217" t="s">
        <v>90</v>
      </c>
      <c r="D19" s="201">
        <v>100000</v>
      </c>
      <c r="E19" s="201">
        <v>409000</v>
      </c>
      <c r="F19" s="201">
        <v>652000</v>
      </c>
      <c r="G19" s="201">
        <v>599000</v>
      </c>
      <c r="H19" s="201">
        <v>229000</v>
      </c>
      <c r="I19" s="201">
        <v>248000</v>
      </c>
      <c r="J19" s="201">
        <v>392000</v>
      </c>
      <c r="K19" s="201">
        <v>494000</v>
      </c>
      <c r="L19" s="201">
        <f>((J19+K19+M19+N19+O19)/($J$6+$K$6+$M$6+$N$6+$O$6))*$L$6</f>
        <v>493943.83705140639</v>
      </c>
      <c r="M19" s="201">
        <v>537000</v>
      </c>
      <c r="N19" s="201">
        <v>573000</v>
      </c>
      <c r="O19" s="201">
        <v>536000</v>
      </c>
      <c r="P19" s="432"/>
      <c r="Q19" s="432"/>
      <c r="R19" s="432"/>
    </row>
    <row r="20" spans="2:18" ht="15.6" x14ac:dyDescent="0.3">
      <c r="B20" s="218" t="s">
        <v>149</v>
      </c>
      <c r="C20" s="217" t="s">
        <v>90</v>
      </c>
      <c r="D20" s="201">
        <v>0</v>
      </c>
      <c r="E20" s="201">
        <v>0</v>
      </c>
      <c r="F20" s="201">
        <v>0</v>
      </c>
      <c r="G20" s="201">
        <v>0</v>
      </c>
      <c r="H20" s="201">
        <v>0</v>
      </c>
      <c r="I20" s="201">
        <v>0</v>
      </c>
      <c r="J20" s="201">
        <v>0</v>
      </c>
      <c r="K20" s="201">
        <v>0</v>
      </c>
      <c r="L20" s="201">
        <f t="shared" si="1"/>
        <v>0</v>
      </c>
      <c r="M20" s="201">
        <v>0</v>
      </c>
      <c r="N20" s="201">
        <v>0</v>
      </c>
      <c r="O20" s="201">
        <v>0</v>
      </c>
      <c r="P20" s="432"/>
      <c r="Q20" s="432"/>
      <c r="R20" s="432"/>
    </row>
    <row r="21" spans="2:18" ht="15.6" x14ac:dyDescent="0.3">
      <c r="B21" s="218" t="s">
        <v>150</v>
      </c>
      <c r="C21" s="217" t="s">
        <v>90</v>
      </c>
      <c r="D21" s="201">
        <v>0</v>
      </c>
      <c r="E21" s="201">
        <v>0</v>
      </c>
      <c r="F21" s="201">
        <v>0</v>
      </c>
      <c r="G21" s="201">
        <v>0</v>
      </c>
      <c r="H21" s="201">
        <v>0</v>
      </c>
      <c r="I21" s="201">
        <v>0</v>
      </c>
      <c r="J21" s="201">
        <v>0</v>
      </c>
      <c r="K21" s="201">
        <v>0</v>
      </c>
      <c r="L21" s="201">
        <f t="shared" si="1"/>
        <v>0</v>
      </c>
      <c r="M21" s="201">
        <v>0</v>
      </c>
      <c r="N21" s="201">
        <v>0</v>
      </c>
      <c r="O21" s="201">
        <v>0</v>
      </c>
      <c r="P21" s="432"/>
      <c r="Q21" s="432"/>
      <c r="R21" s="432"/>
    </row>
    <row r="22" spans="2:18" ht="15.6" x14ac:dyDescent="0.3">
      <c r="B22" s="218" t="s">
        <v>151</v>
      </c>
      <c r="C22" s="217" t="s">
        <v>90</v>
      </c>
      <c r="D22" s="201">
        <v>0</v>
      </c>
      <c r="E22" s="201">
        <v>0</v>
      </c>
      <c r="F22" s="201">
        <v>0</v>
      </c>
      <c r="G22" s="201">
        <v>0</v>
      </c>
      <c r="H22" s="201">
        <v>0</v>
      </c>
      <c r="I22" s="201">
        <v>0</v>
      </c>
      <c r="J22" s="201">
        <v>0</v>
      </c>
      <c r="K22" s="201">
        <v>0</v>
      </c>
      <c r="L22" s="201">
        <f t="shared" si="1"/>
        <v>0</v>
      </c>
      <c r="M22" s="201">
        <v>0</v>
      </c>
      <c r="N22" s="201">
        <v>0</v>
      </c>
      <c r="O22" s="201">
        <v>0</v>
      </c>
      <c r="P22" s="432"/>
      <c r="Q22" s="432"/>
      <c r="R22" s="432"/>
    </row>
    <row r="23" spans="2:18" ht="15.6" x14ac:dyDescent="0.3">
      <c r="B23" s="218" t="s">
        <v>152</v>
      </c>
      <c r="C23" s="217" t="s">
        <v>90</v>
      </c>
      <c r="D23" s="201">
        <v>1040000</v>
      </c>
      <c r="E23" s="201">
        <v>1943000</v>
      </c>
      <c r="F23" s="201">
        <v>2662000</v>
      </c>
      <c r="G23" s="201">
        <v>2900000</v>
      </c>
      <c r="H23" s="201">
        <v>1654000</v>
      </c>
      <c r="I23" s="201">
        <v>2558000</v>
      </c>
      <c r="J23" s="201">
        <v>3683000</v>
      </c>
      <c r="K23" s="201">
        <v>3872000</v>
      </c>
      <c r="L23" s="201">
        <f>((J23+K23+M23+N23+O23)/($J$6+$K$6+$M$6+$N$6+$O$6))*$L$6</f>
        <v>4048310.6265761401</v>
      </c>
      <c r="M23" s="201">
        <v>4160000</v>
      </c>
      <c r="N23" s="201">
        <v>4989000</v>
      </c>
      <c r="O23" s="201">
        <v>4047999.9999999995</v>
      </c>
      <c r="P23" s="432"/>
      <c r="Q23" s="432"/>
      <c r="R23" s="432"/>
    </row>
    <row r="24" spans="2:18" ht="15.6" x14ac:dyDescent="0.3">
      <c r="B24" s="218" t="s">
        <v>153</v>
      </c>
      <c r="C24" s="217" t="s">
        <v>90</v>
      </c>
      <c r="D24" s="201">
        <v>0</v>
      </c>
      <c r="E24" s="201">
        <v>0</v>
      </c>
      <c r="F24" s="201">
        <v>0</v>
      </c>
      <c r="G24" s="201">
        <v>0</v>
      </c>
      <c r="H24" s="201">
        <v>0</v>
      </c>
      <c r="I24" s="201">
        <v>0</v>
      </c>
      <c r="J24" s="201">
        <v>0</v>
      </c>
      <c r="K24" s="201">
        <v>0</v>
      </c>
      <c r="L24" s="201">
        <f t="shared" si="1"/>
        <v>0</v>
      </c>
      <c r="M24" s="201">
        <v>0</v>
      </c>
      <c r="N24" s="201">
        <v>0</v>
      </c>
      <c r="O24" s="201">
        <v>0</v>
      </c>
      <c r="P24" s="432"/>
      <c r="Q24" s="432"/>
      <c r="R24" s="432"/>
    </row>
    <row r="25" spans="2:18" ht="15.6" x14ac:dyDescent="0.3">
      <c r="B25" s="218" t="s">
        <v>154</v>
      </c>
      <c r="C25" s="217" t="s">
        <v>90</v>
      </c>
      <c r="D25" s="201">
        <v>0</v>
      </c>
      <c r="E25" s="201">
        <v>0</v>
      </c>
      <c r="F25" s="201">
        <v>0</v>
      </c>
      <c r="G25" s="201">
        <v>0</v>
      </c>
      <c r="H25" s="201">
        <v>0</v>
      </c>
      <c r="I25" s="201">
        <v>0</v>
      </c>
      <c r="J25" s="201">
        <v>0</v>
      </c>
      <c r="K25" s="201">
        <v>0</v>
      </c>
      <c r="L25" s="201">
        <f t="shared" si="1"/>
        <v>0</v>
      </c>
      <c r="M25" s="201">
        <v>0</v>
      </c>
      <c r="N25" s="201">
        <v>0</v>
      </c>
      <c r="O25" s="201">
        <v>0</v>
      </c>
      <c r="P25" s="432"/>
      <c r="Q25" s="432"/>
      <c r="R25" s="432"/>
    </row>
    <row r="26" spans="2:18" ht="15.6" x14ac:dyDescent="0.3">
      <c r="B26" s="218" t="s">
        <v>155</v>
      </c>
      <c r="C26" s="217" t="s">
        <v>90</v>
      </c>
      <c r="D26" s="201">
        <v>72000</v>
      </c>
      <c r="E26" s="201">
        <v>94000</v>
      </c>
      <c r="F26" s="201">
        <v>180000</v>
      </c>
      <c r="G26" s="201">
        <v>174000</v>
      </c>
      <c r="H26" s="201">
        <v>56000</v>
      </c>
      <c r="I26" s="201">
        <v>80000</v>
      </c>
      <c r="J26" s="201">
        <v>165000</v>
      </c>
      <c r="K26" s="201">
        <v>159000</v>
      </c>
      <c r="L26" s="201">
        <f>((J26+K26+M26+N26+O26)/($J$6+$K$6+$M$6+$N$6+$O$6))*$L$6</f>
        <v>275843.83317167795</v>
      </c>
      <c r="M26" s="201">
        <v>351000</v>
      </c>
      <c r="N26" s="201">
        <v>408000</v>
      </c>
      <c r="O26" s="201">
        <v>331000</v>
      </c>
      <c r="P26" s="432"/>
      <c r="Q26" s="432"/>
      <c r="R26" s="432"/>
    </row>
    <row r="27" spans="2:18" ht="15.6" x14ac:dyDescent="0.3">
      <c r="B27" s="218" t="s">
        <v>156</v>
      </c>
      <c r="C27" s="217" t="s">
        <v>90</v>
      </c>
      <c r="D27" s="201">
        <v>2217000</v>
      </c>
      <c r="E27" s="201">
        <v>5197000</v>
      </c>
      <c r="F27" s="201">
        <v>9100000</v>
      </c>
      <c r="G27" s="201">
        <v>9075000</v>
      </c>
      <c r="H27" s="201">
        <v>4578000</v>
      </c>
      <c r="I27" s="201">
        <v>7067000</v>
      </c>
      <c r="J27" s="201">
        <v>9054000</v>
      </c>
      <c r="K27" s="201">
        <v>8977000</v>
      </c>
      <c r="L27" s="201">
        <f>((J27+K27+M27+N27+O27)/($J$6+$K$6+$M$6+$N$6+$O$6))*$L$6</f>
        <v>8727511.6042677015</v>
      </c>
      <c r="M27" s="201">
        <v>7720000</v>
      </c>
      <c r="N27" s="201">
        <v>10515000</v>
      </c>
      <c r="O27" s="201">
        <v>8472000</v>
      </c>
      <c r="P27" s="432"/>
      <c r="Q27" s="432"/>
      <c r="R27" s="432"/>
    </row>
    <row r="28" spans="2:18" ht="15.6" x14ac:dyDescent="0.3">
      <c r="B28" s="218" t="s">
        <v>157</v>
      </c>
      <c r="C28" s="217" t="s">
        <v>90</v>
      </c>
      <c r="D28" s="201">
        <v>0</v>
      </c>
      <c r="E28" s="201">
        <v>0</v>
      </c>
      <c r="F28" s="201">
        <v>0</v>
      </c>
      <c r="G28" s="201">
        <v>0</v>
      </c>
      <c r="H28" s="201">
        <v>0</v>
      </c>
      <c r="I28" s="201">
        <v>0</v>
      </c>
      <c r="J28" s="201">
        <v>0</v>
      </c>
      <c r="K28" s="201">
        <v>0</v>
      </c>
      <c r="L28" s="201">
        <f t="shared" si="1"/>
        <v>0</v>
      </c>
      <c r="M28" s="201">
        <v>0</v>
      </c>
      <c r="N28" s="201">
        <v>0</v>
      </c>
      <c r="O28" s="201">
        <v>0</v>
      </c>
      <c r="P28" s="432"/>
      <c r="Q28" s="432"/>
      <c r="R28" s="432"/>
    </row>
    <row r="29" spans="2:18" ht="15.6" x14ac:dyDescent="0.3">
      <c r="B29" s="218" t="s">
        <v>158</v>
      </c>
      <c r="C29" s="217" t="s">
        <v>90</v>
      </c>
      <c r="D29" s="201">
        <v>0</v>
      </c>
      <c r="E29" s="201">
        <v>0</v>
      </c>
      <c r="F29" s="201">
        <v>0</v>
      </c>
      <c r="G29" s="201">
        <v>0</v>
      </c>
      <c r="H29" s="201">
        <v>0</v>
      </c>
      <c r="I29" s="201">
        <v>0</v>
      </c>
      <c r="J29" s="201">
        <v>0</v>
      </c>
      <c r="K29" s="201">
        <v>0</v>
      </c>
      <c r="L29" s="201">
        <f t="shared" si="1"/>
        <v>0</v>
      </c>
      <c r="M29" s="201">
        <v>0</v>
      </c>
      <c r="N29" s="201">
        <v>0</v>
      </c>
      <c r="O29" s="201">
        <v>0</v>
      </c>
      <c r="P29" s="432"/>
      <c r="Q29" s="432"/>
      <c r="R29" s="432"/>
    </row>
    <row r="30" spans="2:18" ht="15.6" x14ac:dyDescent="0.3">
      <c r="B30" s="218" t="s">
        <v>159</v>
      </c>
      <c r="C30" s="217" t="s">
        <v>90</v>
      </c>
      <c r="D30" s="201">
        <v>0</v>
      </c>
      <c r="E30" s="201">
        <v>0</v>
      </c>
      <c r="F30" s="201">
        <v>0</v>
      </c>
      <c r="G30" s="201">
        <v>0</v>
      </c>
      <c r="H30" s="201">
        <v>0</v>
      </c>
      <c r="I30" s="201">
        <v>0</v>
      </c>
      <c r="J30" s="201">
        <v>0</v>
      </c>
      <c r="K30" s="201">
        <v>0</v>
      </c>
      <c r="L30" s="201">
        <f t="shared" si="1"/>
        <v>0</v>
      </c>
      <c r="M30" s="201">
        <v>0</v>
      </c>
      <c r="N30" s="201">
        <v>0</v>
      </c>
      <c r="O30" s="201">
        <v>0</v>
      </c>
      <c r="P30" s="432"/>
      <c r="Q30" s="432"/>
      <c r="R30" s="432"/>
    </row>
    <row r="31" spans="2:18" ht="15.6" x14ac:dyDescent="0.3">
      <c r="B31" s="218" t="s">
        <v>160</v>
      </c>
      <c r="C31" s="217" t="s">
        <v>90</v>
      </c>
      <c r="D31" s="201">
        <v>0</v>
      </c>
      <c r="E31" s="201">
        <v>0</v>
      </c>
      <c r="F31" s="201">
        <v>0</v>
      </c>
      <c r="G31" s="201">
        <v>0</v>
      </c>
      <c r="H31" s="201">
        <v>0</v>
      </c>
      <c r="I31" s="201">
        <v>0</v>
      </c>
      <c r="J31" s="201">
        <v>0</v>
      </c>
      <c r="K31" s="201">
        <v>0</v>
      </c>
      <c r="L31" s="201">
        <f t="shared" si="1"/>
        <v>0</v>
      </c>
      <c r="M31" s="201">
        <v>0</v>
      </c>
      <c r="N31" s="201">
        <v>0</v>
      </c>
      <c r="O31" s="201">
        <v>0</v>
      </c>
      <c r="P31" s="432"/>
      <c r="Q31" s="432"/>
      <c r="R31" s="432"/>
    </row>
    <row r="32" spans="2:18" ht="15.6" x14ac:dyDescent="0.3">
      <c r="B32" s="218" t="s">
        <v>161</v>
      </c>
      <c r="C32" s="217" t="s">
        <v>90</v>
      </c>
      <c r="D32" s="201">
        <v>44000</v>
      </c>
      <c r="E32" s="201">
        <v>40000</v>
      </c>
      <c r="F32" s="201">
        <v>61000</v>
      </c>
      <c r="G32" s="201">
        <v>63000</v>
      </c>
      <c r="H32" s="201">
        <v>31000</v>
      </c>
      <c r="I32" s="201">
        <v>23000</v>
      </c>
      <c r="J32" s="201">
        <v>45000</v>
      </c>
      <c r="K32" s="201">
        <v>65000</v>
      </c>
      <c r="L32" s="201">
        <f>((J32+K32+M32+N32+O32)/($J$6+$K$6+$M$6+$N$6+$O$6))*$L$6</f>
        <v>50916.011639185257</v>
      </c>
      <c r="M32" s="201">
        <v>60000</v>
      </c>
      <c r="N32" s="201">
        <v>43000</v>
      </c>
      <c r="O32" s="201">
        <v>48000</v>
      </c>
      <c r="P32" s="432"/>
      <c r="Q32" s="432"/>
      <c r="R32" s="432"/>
    </row>
    <row r="33" spans="2:18" ht="15.6" x14ac:dyDescent="0.3">
      <c r="B33" s="218" t="s">
        <v>162</v>
      </c>
      <c r="C33" s="217" t="s">
        <v>90</v>
      </c>
      <c r="D33" s="201">
        <v>18000</v>
      </c>
      <c r="E33" s="201">
        <v>28000</v>
      </c>
      <c r="F33" s="201">
        <v>60000</v>
      </c>
      <c r="G33" s="201">
        <v>51000</v>
      </c>
      <c r="H33" s="201">
        <v>17000</v>
      </c>
      <c r="I33" s="201">
        <v>19000</v>
      </c>
      <c r="J33" s="201">
        <v>47000</v>
      </c>
      <c r="K33" s="201">
        <v>64000</v>
      </c>
      <c r="L33" s="201">
        <f>((J33+K33+M33+N33+O33)/($J$6+$K$6+$M$6+$N$6+$O$6))*$L$6</f>
        <v>39016.100872938892</v>
      </c>
      <c r="M33" s="201">
        <v>52000</v>
      </c>
      <c r="N33" s="201">
        <v>32000</v>
      </c>
      <c r="O33" s="201">
        <v>5000</v>
      </c>
      <c r="P33" s="432"/>
      <c r="Q33" s="432"/>
      <c r="R33" s="432"/>
    </row>
    <row r="34" spans="2:18" ht="15.6" x14ac:dyDescent="0.3">
      <c r="B34" s="218" t="s">
        <v>163</v>
      </c>
      <c r="C34" s="217" t="s">
        <v>90</v>
      </c>
      <c r="D34" s="201">
        <v>315000</v>
      </c>
      <c r="E34" s="201">
        <v>338000</v>
      </c>
      <c r="F34" s="201">
        <v>486000</v>
      </c>
      <c r="G34" s="201">
        <v>534000</v>
      </c>
      <c r="H34" s="201">
        <v>242000</v>
      </c>
      <c r="I34" s="201">
        <v>181000</v>
      </c>
      <c r="J34" s="201">
        <v>302000</v>
      </c>
      <c r="K34" s="201">
        <v>390000</v>
      </c>
      <c r="L34" s="201">
        <f>((J34+K34+M34+N34+O34)/($J$6+$K$6+$M$6+$N$6+$O$6))*$L$6</f>
        <v>462730.95635305526</v>
      </c>
      <c r="M34" s="201">
        <v>473000.00000000006</v>
      </c>
      <c r="N34" s="201">
        <v>536000</v>
      </c>
      <c r="O34" s="201">
        <v>671000</v>
      </c>
      <c r="P34" s="432"/>
      <c r="Q34" s="432"/>
      <c r="R34" s="432"/>
    </row>
    <row r="35" spans="2:18" x14ac:dyDescent="0.25">
      <c r="B35" s="218" t="s">
        <v>164</v>
      </c>
      <c r="C35" s="217" t="s">
        <v>90</v>
      </c>
      <c r="D35" s="201">
        <v>4000</v>
      </c>
      <c r="E35" s="201">
        <v>6000</v>
      </c>
      <c r="F35" s="201">
        <v>7000</v>
      </c>
      <c r="G35" s="201">
        <v>6000</v>
      </c>
      <c r="H35" s="201">
        <v>4000</v>
      </c>
      <c r="I35" s="201">
        <v>4000</v>
      </c>
      <c r="J35" s="201">
        <v>4000</v>
      </c>
      <c r="K35" s="201">
        <v>2000</v>
      </c>
      <c r="L35" s="201">
        <f>((J35+K35+M35+N35+O35)/($J$6+$K$6+$M$6+$N$6+$O$6))*$L$6</f>
        <v>4486.8516003879722</v>
      </c>
      <c r="M35" s="201">
        <v>5000</v>
      </c>
      <c r="N35" s="201">
        <v>7000.0000000000009</v>
      </c>
      <c r="O35" s="201">
        <v>5000</v>
      </c>
      <c r="P35" s="432"/>
      <c r="Q35" s="432"/>
      <c r="R35" s="432"/>
    </row>
    <row r="36" spans="2:18" x14ac:dyDescent="0.25">
      <c r="B36" s="218" t="s">
        <v>165</v>
      </c>
      <c r="C36" s="217" t="s">
        <v>90</v>
      </c>
      <c r="D36" s="201">
        <v>0</v>
      </c>
      <c r="E36" s="201">
        <v>0</v>
      </c>
      <c r="F36" s="201">
        <v>0</v>
      </c>
      <c r="G36" s="201">
        <v>0</v>
      </c>
      <c r="H36" s="201">
        <v>0</v>
      </c>
      <c r="I36" s="201">
        <v>0</v>
      </c>
      <c r="J36" s="201">
        <v>0</v>
      </c>
      <c r="K36" s="201">
        <v>0</v>
      </c>
      <c r="L36" s="201">
        <f t="shared" si="1"/>
        <v>0</v>
      </c>
      <c r="M36" s="201">
        <v>0</v>
      </c>
      <c r="N36" s="201">
        <v>0</v>
      </c>
      <c r="O36" s="201">
        <v>0</v>
      </c>
      <c r="P36" s="432"/>
      <c r="Q36" s="432"/>
      <c r="R36" s="432"/>
    </row>
    <row r="37" spans="2:18" x14ac:dyDescent="0.25">
      <c r="B37" s="218" t="s">
        <v>166</v>
      </c>
      <c r="C37" s="217" t="s">
        <v>90</v>
      </c>
      <c r="D37" s="201">
        <v>1108000</v>
      </c>
      <c r="E37" s="201">
        <v>2142000</v>
      </c>
      <c r="F37" s="201">
        <v>2539000</v>
      </c>
      <c r="G37" s="201">
        <v>2141000</v>
      </c>
      <c r="H37" s="201">
        <v>1598000</v>
      </c>
      <c r="I37" s="201">
        <v>1280000</v>
      </c>
      <c r="J37" s="201">
        <v>1846000</v>
      </c>
      <c r="K37" s="201">
        <v>2379000</v>
      </c>
      <c r="L37" s="201">
        <f>((J37+K37+M37+N37+O37)/($J$6+$K$6+$M$6+$N$6+$O$6))*$L$6</f>
        <v>1612145.2880698349</v>
      </c>
      <c r="M37" s="201">
        <v>1418000</v>
      </c>
      <c r="N37" s="201">
        <v>1256000</v>
      </c>
      <c r="O37" s="201">
        <v>1365000</v>
      </c>
      <c r="P37" s="432"/>
      <c r="Q37" s="432"/>
      <c r="R37" s="432"/>
    </row>
    <row r="38" spans="2:18" x14ac:dyDescent="0.25">
      <c r="B38" s="218" t="s">
        <v>186</v>
      </c>
      <c r="C38" s="217" t="s">
        <v>90</v>
      </c>
      <c r="D38" s="201">
        <v>0</v>
      </c>
      <c r="E38" s="201">
        <v>0</v>
      </c>
      <c r="F38" s="201">
        <v>0</v>
      </c>
      <c r="G38" s="201">
        <v>0</v>
      </c>
      <c r="H38" s="201">
        <v>0</v>
      </c>
      <c r="I38" s="201">
        <v>0</v>
      </c>
      <c r="J38" s="201">
        <v>0</v>
      </c>
      <c r="K38" s="201">
        <v>0</v>
      </c>
      <c r="L38" s="201">
        <f t="shared" si="1"/>
        <v>0</v>
      </c>
      <c r="M38" s="201">
        <v>332000</v>
      </c>
      <c r="N38" s="201">
        <v>321000</v>
      </c>
      <c r="O38" s="201">
        <v>277000</v>
      </c>
      <c r="P38" s="432"/>
      <c r="Q38" s="432"/>
      <c r="R38" s="432"/>
    </row>
    <row r="39" spans="2:18" x14ac:dyDescent="0.25">
      <c r="B39" s="218" t="s">
        <v>167</v>
      </c>
      <c r="C39" s="217" t="s">
        <v>90</v>
      </c>
      <c r="D39" s="201">
        <v>0</v>
      </c>
      <c r="E39" s="201">
        <v>0</v>
      </c>
      <c r="F39" s="201">
        <v>0</v>
      </c>
      <c r="G39" s="201">
        <v>0</v>
      </c>
      <c r="H39" s="201">
        <v>0</v>
      </c>
      <c r="I39" s="201">
        <v>0</v>
      </c>
      <c r="J39" s="201">
        <v>0</v>
      </c>
      <c r="K39" s="201">
        <v>0</v>
      </c>
      <c r="L39" s="201">
        <f t="shared" si="1"/>
        <v>0</v>
      </c>
      <c r="M39" s="201">
        <v>0</v>
      </c>
      <c r="N39" s="201">
        <v>0</v>
      </c>
      <c r="O39" s="201">
        <v>0</v>
      </c>
      <c r="P39" s="432"/>
      <c r="Q39" s="432"/>
      <c r="R39" s="432"/>
    </row>
    <row r="40" spans="2:18" x14ac:dyDescent="0.25">
      <c r="B40" s="218" t="s">
        <v>168</v>
      </c>
      <c r="C40" s="217" t="s">
        <v>90</v>
      </c>
      <c r="D40" s="201">
        <v>5037000</v>
      </c>
      <c r="E40" s="201">
        <v>5784000</v>
      </c>
      <c r="F40" s="201">
        <v>8475000</v>
      </c>
      <c r="G40" s="201">
        <v>7319000</v>
      </c>
      <c r="H40" s="201">
        <v>4064000</v>
      </c>
      <c r="I40" s="201">
        <v>5179000</v>
      </c>
      <c r="J40" s="201">
        <v>5887000</v>
      </c>
      <c r="K40" s="201">
        <v>6974000</v>
      </c>
      <c r="L40" s="201">
        <f>((J40+K40+M40+N40+O40)/($J$6+$K$6+$M$6+$N$6+$O$6))*$L$6</f>
        <v>6527198.5955383126</v>
      </c>
      <c r="M40" s="201">
        <v>6613000</v>
      </c>
      <c r="N40" s="201">
        <v>7138000</v>
      </c>
      <c r="O40" s="201">
        <v>6847000</v>
      </c>
      <c r="P40" s="432"/>
      <c r="Q40" s="432"/>
      <c r="R40" s="432"/>
    </row>
    <row r="41" spans="2:18" x14ac:dyDescent="0.25">
      <c r="B41" s="218" t="s">
        <v>169</v>
      </c>
      <c r="C41" s="217" t="s">
        <v>90</v>
      </c>
      <c r="D41" s="201">
        <v>381000</v>
      </c>
      <c r="E41" s="201">
        <v>426000</v>
      </c>
      <c r="F41" s="201">
        <v>535000</v>
      </c>
      <c r="G41" s="201">
        <v>400000</v>
      </c>
      <c r="H41" s="201">
        <v>223000</v>
      </c>
      <c r="I41" s="201">
        <v>292000</v>
      </c>
      <c r="J41" s="201">
        <v>302000</v>
      </c>
      <c r="K41" s="201">
        <v>331000</v>
      </c>
      <c r="L41" s="201">
        <f>((J41+K41+M41+N41+O41)/($J$6+$K$6+$M$6+$N$6+$O$6))*$L$6</f>
        <v>299058.41319107666</v>
      </c>
      <c r="M41" s="201">
        <v>298000</v>
      </c>
      <c r="N41" s="201">
        <v>328000</v>
      </c>
      <c r="O41" s="201">
        <v>274000</v>
      </c>
      <c r="P41" s="432"/>
      <c r="Q41" s="432"/>
      <c r="R41" s="432"/>
    </row>
    <row r="42" spans="2:18" x14ac:dyDescent="0.25">
      <c r="B42" s="218" t="s">
        <v>170</v>
      </c>
      <c r="C42" s="217" t="s">
        <v>90</v>
      </c>
      <c r="D42" s="201">
        <v>5000</v>
      </c>
      <c r="E42" s="201">
        <v>5000</v>
      </c>
      <c r="F42" s="201">
        <v>8000</v>
      </c>
      <c r="G42" s="201">
        <v>5000</v>
      </c>
      <c r="H42" s="201">
        <v>2000</v>
      </c>
      <c r="I42" s="201">
        <v>2000</v>
      </c>
      <c r="J42" s="201">
        <v>5000</v>
      </c>
      <c r="K42" s="201">
        <v>5000</v>
      </c>
      <c r="L42" s="201">
        <f>((J42+K42+M42+N42+O42)/($J$6+$K$6+$M$6+$N$6+$O$6))*$L$6</f>
        <v>4194.2308438409309</v>
      </c>
      <c r="M42" s="201">
        <v>6000</v>
      </c>
      <c r="N42" s="201">
        <v>5000</v>
      </c>
      <c r="O42" s="201">
        <v>500</v>
      </c>
      <c r="P42" s="432"/>
      <c r="Q42" s="432"/>
      <c r="R42" s="432"/>
    </row>
    <row r="44" spans="2:18" x14ac:dyDescent="0.25">
      <c r="B44" s="2" t="s">
        <v>693</v>
      </c>
    </row>
    <row r="45" spans="2:18" x14ac:dyDescent="0.25">
      <c r="B45" s="2" t="s">
        <v>690</v>
      </c>
    </row>
    <row r="46" spans="2:18" x14ac:dyDescent="0.25">
      <c r="B46" s="2" t="s">
        <v>692</v>
      </c>
    </row>
    <row r="47" spans="2:18" x14ac:dyDescent="0.25">
      <c r="B47" s="2" t="s">
        <v>691</v>
      </c>
    </row>
    <row r="48" spans="2:18" x14ac:dyDescent="0.25">
      <c r="B48" s="1" t="s">
        <v>189</v>
      </c>
    </row>
    <row r="49" spans="2:15" ht="15.75" customHeight="1" x14ac:dyDescent="0.25">
      <c r="B49" s="581" t="s">
        <v>875</v>
      </c>
      <c r="C49" s="581"/>
      <c r="D49" s="581"/>
      <c r="E49" s="581"/>
      <c r="F49" s="581"/>
      <c r="G49" s="581"/>
      <c r="H49" s="581"/>
      <c r="I49" s="581"/>
      <c r="J49" s="581"/>
      <c r="K49" s="229"/>
      <c r="L49" s="229"/>
      <c r="M49" s="229"/>
      <c r="N49" s="229"/>
      <c r="O49" s="229"/>
    </row>
    <row r="50" spans="2:15" x14ac:dyDescent="0.25">
      <c r="B50" s="581"/>
      <c r="C50" s="581"/>
      <c r="D50" s="581"/>
      <c r="E50" s="581"/>
      <c r="F50" s="581"/>
      <c r="G50" s="581"/>
      <c r="H50" s="581"/>
      <c r="I50" s="581"/>
      <c r="J50" s="581"/>
      <c r="K50" s="229"/>
      <c r="L50" s="229"/>
      <c r="M50" s="229"/>
      <c r="N50" s="229"/>
      <c r="O50" s="229"/>
    </row>
    <row r="51" spans="2:15" x14ac:dyDescent="0.25">
      <c r="B51" s="581"/>
      <c r="C51" s="581"/>
      <c r="D51" s="581"/>
      <c r="E51" s="581"/>
      <c r="F51" s="581"/>
      <c r="G51" s="581"/>
      <c r="H51" s="581"/>
      <c r="I51" s="581"/>
      <c r="J51" s="581"/>
      <c r="K51" s="229"/>
      <c r="L51" s="229"/>
      <c r="M51" s="229"/>
      <c r="N51" s="229"/>
      <c r="O51" s="229"/>
    </row>
    <row r="52" spans="2:15" x14ac:dyDescent="0.25">
      <c r="B52" s="229"/>
      <c r="C52" s="229"/>
      <c r="D52" s="229"/>
      <c r="E52" s="229"/>
      <c r="F52" s="229"/>
      <c r="G52" s="229"/>
      <c r="H52" s="229"/>
      <c r="I52" s="229"/>
      <c r="J52" s="229"/>
      <c r="K52" s="229"/>
      <c r="L52" s="229"/>
      <c r="M52" s="229"/>
      <c r="N52" s="229"/>
      <c r="O52" s="229"/>
    </row>
  </sheetData>
  <mergeCells count="3">
    <mergeCell ref="B4:B5"/>
    <mergeCell ref="C4:O4"/>
    <mergeCell ref="B49:J5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Introduction</vt:lpstr>
      <vt:lpstr>Description</vt:lpstr>
      <vt:lpstr>Final Results</vt:lpstr>
      <vt:lpstr>Iron&amp;Steel</vt:lpstr>
      <vt:lpstr>State_Production_Iron&amp;Steel</vt:lpstr>
      <vt:lpstr>Fertilizers</vt:lpstr>
      <vt:lpstr>State_Production_Fertilizers</vt:lpstr>
      <vt:lpstr>Sugar</vt:lpstr>
      <vt:lpstr>State_Production_Sugar</vt:lpstr>
      <vt:lpstr>Coffee</vt:lpstr>
      <vt:lpstr>State Production_Coffee</vt:lpstr>
      <vt:lpstr>Petroleum</vt:lpstr>
      <vt:lpstr>State_Production_Petroleum</vt:lpstr>
      <vt:lpstr>Dairy</vt:lpstr>
      <vt:lpstr>State Production_Dairy</vt:lpstr>
      <vt:lpstr>Meat</vt:lpstr>
      <vt:lpstr>State_Production_Meat</vt:lpstr>
      <vt:lpstr>Pulp &amp; Paper</vt:lpstr>
      <vt:lpstr>State_Production_Pulp &amp; Paper</vt:lpstr>
      <vt:lpstr>Rubber</vt:lpstr>
      <vt:lpstr>State_Production_Rubber</vt:lpstr>
      <vt:lpstr>Tannery</vt:lpstr>
      <vt:lpstr>State_Production_Tannery</vt:lpstr>
      <vt:lpstr>Fish Processing</vt:lpstr>
      <vt:lpstr>State_production_Fish process</vt:lpstr>
      <vt:lpstr>flowsheet</vt:lpstr>
      <vt:lpstr>Methodology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Prathyusha</dc:creator>
  <cp:lastModifiedBy>Nikhil KP</cp:lastModifiedBy>
  <cp:lastPrinted>2017-04-28T10:38:52Z</cp:lastPrinted>
  <dcterms:created xsi:type="dcterms:W3CDTF">2016-05-06T06:53:09Z</dcterms:created>
  <dcterms:modified xsi:type="dcterms:W3CDTF">2019-09-20T03:07:21Z</dcterms:modified>
</cp:coreProperties>
</file>